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electric\21docs\2103544\"/>
    </mc:Choice>
  </mc:AlternateContent>
  <bookViews>
    <workbookView xWindow="0" yWindow="0" windowWidth="21570" windowHeight="10935"/>
  </bookViews>
  <sheets>
    <sheet name="Appendix B.1" sheetId="82" r:id="rId1"/>
    <sheet name="Table 1" sheetId="25" r:id="rId2"/>
    <sheet name="Table 2" sheetId="66" r:id="rId3"/>
    <sheet name="Table 4" sheetId="28" r:id="rId4"/>
    <sheet name="Table3ACsummary" sheetId="77" state="hidden" r:id="rId5"/>
    <sheet name="Table 5" sheetId="31" r:id="rId6"/>
    <sheet name="Table 3 UT CP Wind_2023" sheetId="81" state="hidden" r:id="rId7"/>
    <sheet name="Table 3 WYAE Wind_2024" sheetId="43" state="hidden" r:id="rId8"/>
    <sheet name="Table 3 ID Wind_2030" sheetId="75" state="hidden" r:id="rId9"/>
    <sheet name="Table 3 PV wS UTS_2024" sheetId="67" state="hidden" r:id="rId10"/>
    <sheet name="Table 3 PV wS UTS_2030" sheetId="80" state="hidden" r:id="rId11"/>
    <sheet name="Table 3 PV wS JB_2024" sheetId="71" state="hidden" r:id="rId12"/>
    <sheet name="Table 3 PV wS JB_2029" sheetId="78" state="hidden" r:id="rId13"/>
    <sheet name="Table 3 PV wS SO_2024" sheetId="72" state="hidden" r:id="rId14"/>
    <sheet name="Table 3 PV wS YK_2024" sheetId="73" state="hidden" r:id="rId15"/>
    <sheet name="Table 3 PV wS UTN_2024" sheetId="70" state="hidden" r:id="rId16"/>
    <sheet name="Table 3 185 MW (NTN) 2026)" sheetId="68" r:id="rId17"/>
    <sheet name="Table 3 YK Wind wS_2029" sheetId="76" state="hidden" r:id="rId18"/>
    <sheet name="Table 3 ID Wind wS_2032" sheetId="79" state="hidden" r:id="rId19"/>
    <sheet name="Table 3 TransCost" sheetId="47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200_SCCT_UtahN" localSheetId="2">'[1]Table 1'!$I$19</definedName>
    <definedName name="_200_SCCT_UtahN">'Table 1'!$I$19</definedName>
    <definedName name="_200_SCCT_WYNE">'Table 1'!$I$21</definedName>
    <definedName name="_30_Geo_West" localSheetId="0">'[2]Table 1'!$I$17</definedName>
    <definedName name="_30_Geo_West" localSheetId="2">'[1]Table 1'!$I$17</definedName>
    <definedName name="_30_Geo_West" localSheetId="16">'Table 1'!$I$17</definedName>
    <definedName name="_30_Geo_West" localSheetId="19">'Table 1'!$I$17</definedName>
    <definedName name="_30_Geo_West" localSheetId="6">'[3]Table 1'!$I$17</definedName>
    <definedName name="_30_Geo_West">'Table 1'!$I$17</definedName>
    <definedName name="_436_CCCT_WestMain" localSheetId="0">'[2]Table 1'!$I$18</definedName>
    <definedName name="_436_CCCT_WestMain" localSheetId="2">'[1]Table 1'!$I$18</definedName>
    <definedName name="_436_CCCT_WestMain" localSheetId="16">'Table 1'!$I$18</definedName>
    <definedName name="_436_CCCT_WestMain" localSheetId="19">'Table 1'!$I$18</definedName>
    <definedName name="_436_CCCT_WestMain" localSheetId="6">'[3]Table 1'!$I$18</definedName>
    <definedName name="_436_CCCT_WestMain">'Table 1'!$I$18</definedName>
    <definedName name="_477_CCCT_WestMain" localSheetId="0">'[2]Table 1'!$I$18</definedName>
    <definedName name="_477_CCCT_WestMain" localSheetId="2">'Table 1'!$I$18</definedName>
    <definedName name="_477_CCCT_WestMain">'[4]Table 1'!$I$18</definedName>
    <definedName name="_477_CCCT_WYNE">'Table 1'!$I$20</definedName>
    <definedName name="_635_CCCT_UtahS" localSheetId="0">'[2]Table 1'!$I$19</definedName>
    <definedName name="_635_CCCT_UtahS" localSheetId="2">'Table 1'!$I$19</definedName>
    <definedName name="_635_CCCT_UtahS">'[4]Table 1'!$I$19</definedName>
    <definedName name="_635_CCCT_WyoNE" localSheetId="0">'[2]Table 1'!$I$17</definedName>
    <definedName name="_635_CCCT_WyoNE" localSheetId="2">'Table 1'!$I$17</definedName>
    <definedName name="_635_CCCT_WyoNE">'[4]Table 1'!$I$17</definedName>
    <definedName name="_774_Wind_IDGoshen">'Table 1'!$I$23</definedName>
    <definedName name="_85_Wind_DJ_2031">'Table 1'!$I$22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0">'[5]Table 1'!#REF!</definedName>
    <definedName name="_Percent_Last_CCCT" localSheetId="2">'[1]Table 1'!#REF!</definedName>
    <definedName name="_Percent_Last_CCCT" localSheetId="18">'[5]Table 1'!#REF!</definedName>
    <definedName name="_Percent_Last_CCCT" localSheetId="8">'[5]Table 1'!#REF!</definedName>
    <definedName name="_Percent_Last_CCCT" localSheetId="11">'[5]Table 1'!#REF!</definedName>
    <definedName name="_Percent_Last_CCCT" localSheetId="12">'[5]Table 1'!#REF!</definedName>
    <definedName name="_Percent_Last_CCCT" localSheetId="13">'[5]Table 1'!#REF!</definedName>
    <definedName name="_Percent_Last_CCCT" localSheetId="15">'[5]Table 1'!#REF!</definedName>
    <definedName name="_Percent_Last_CCCT" localSheetId="9">'[5]Table 1'!#REF!</definedName>
    <definedName name="_Percent_Last_CCCT" localSheetId="10">'[5]Table 1'!#REF!</definedName>
    <definedName name="_Percent_Last_CCCT" localSheetId="14">'[5]Table 1'!#REF!</definedName>
    <definedName name="_Percent_Last_CCCT" localSheetId="6">'[5]Table 1'!#REF!</definedName>
    <definedName name="_Percent_Last_CCCT" localSheetId="17">'[5]Table 1'!#REF!</definedName>
    <definedName name="_Percent_Last_CCCT">'[5]Table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1'!$I$39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0">'[6]on off peak hours'!$C$15:$ED$15</definedName>
    <definedName name="dateTable" localSheetId="16">'[6]on off peak hours'!$C$15:$ED$15</definedName>
    <definedName name="dateTable">'[6]on off peak hours'!$C$15:$ED$15</definedName>
    <definedName name="Discount_Rate" localSheetId="0">'[2]Table 1'!$I$39</definedName>
    <definedName name="Discount_Rate">'Table 1'!$I$43</definedName>
    <definedName name="Discount_Rate_2015_IRP" localSheetId="0">'[7]Table 7 to 8'!$AE$43</definedName>
    <definedName name="Discount_Rate_2015_IRP" localSheetId="16">'[8]Table 7 to 8'!$AE$43</definedName>
    <definedName name="Discount_Rate_2015_IRP" localSheetId="18">'[9]Table 7 to 8'!$AE$43</definedName>
    <definedName name="Discount_Rate_2015_IRP" localSheetId="8">'[9]Table 7 to 8'!$AE$43</definedName>
    <definedName name="Discount_Rate_2015_IRP" localSheetId="11">'[9]Table 7 to 8'!$AE$43</definedName>
    <definedName name="Discount_Rate_2015_IRP" localSheetId="12">'[9]Table 7 to 8'!$AE$43</definedName>
    <definedName name="Discount_Rate_2015_IRP" localSheetId="13">'[9]Table 7 to 8'!$AE$43</definedName>
    <definedName name="Discount_Rate_2015_IRP" localSheetId="15">'[9]Table 7 to 8'!$AE$43</definedName>
    <definedName name="Discount_Rate_2015_IRP" localSheetId="9">'[9]Table 7 to 8'!$AE$43</definedName>
    <definedName name="Discount_Rate_2015_IRP" localSheetId="10">'[9]Table 7 to 8'!$AE$43</definedName>
    <definedName name="Discount_Rate_2015_IRP" localSheetId="14">'[9]Table 7 to 8'!$AE$43</definedName>
    <definedName name="Discount_Rate_2015_IRP" localSheetId="19">'[9]Table 7 to 8'!$AE$43</definedName>
    <definedName name="Discount_Rate_2015_IRP" localSheetId="6">'[9]Table 7 to 8'!$AE$43</definedName>
    <definedName name="Discount_Rate_2015_IRP" localSheetId="7">'[9]Table 7 to 8'!$AE$43</definedName>
    <definedName name="Discount_Rate_2015_IRP" localSheetId="17">'[9]Table 7 to 8'!$AE$43</definedName>
    <definedName name="Discount_Rate_2015_IRP">'[8]Table 7 to 8'!$AE$43</definedName>
    <definedName name="DispatchSum">"GRID Thermal Generation!R2C1:R4C2"</definedName>
    <definedName name="FixedSolar_Capacity_Contr" localSheetId="0">'[8]Exhibit 3- Std FixedSolar QF'!$G$53</definedName>
    <definedName name="FixedSolar_Capacity_Contr" localSheetId="16">'[8]Exhibit 3- Std FixedSolar QF'!$G$53</definedName>
    <definedName name="FixedSolar_Capacity_Contr">'[8]Exhibit 3- Std FixedSolar QF'!$G$53</definedName>
    <definedName name="HoursHoliday" localSheetId="0">'[6]on off peak hours'!$C$16:$ED$20</definedName>
    <definedName name="HoursHoliday" localSheetId="16">'[6]on off peak hours'!$C$16:$ED$20</definedName>
    <definedName name="HoursHoliday">'[6]on off peak hours'!$C$16:$ED$20</definedName>
    <definedName name="Market" localSheetId="0">'[8]OFPC Source'!$J$8:$M$295</definedName>
    <definedName name="Market" localSheetId="16">'[8]OFPC Source'!$J$8:$M$295</definedName>
    <definedName name="Market" localSheetId="18">'[10]OFPC Source'!$J$8:$M$295</definedName>
    <definedName name="Market" localSheetId="8">'[10]OFPC Source'!$J$8:$M$295</definedName>
    <definedName name="Market" localSheetId="11">'[10]OFPC Source'!$J$8:$M$295</definedName>
    <definedName name="Market" localSheetId="12">'[10]OFPC Source'!$J$8:$M$295</definedName>
    <definedName name="Market" localSheetId="13">'[10]OFPC Source'!$J$8:$M$295</definedName>
    <definedName name="Market" localSheetId="15">'[10]OFPC Source'!$J$8:$M$295</definedName>
    <definedName name="Market" localSheetId="9">'[10]OFPC Source'!$J$8:$M$295</definedName>
    <definedName name="Market" localSheetId="10">'[10]OFPC Source'!$J$8:$M$295</definedName>
    <definedName name="Market" localSheetId="14">'[10]OFPC Source'!$J$8:$M$295</definedName>
    <definedName name="Market" localSheetId="19">'[10]OFPC Source'!$J$8:$M$295</definedName>
    <definedName name="Market" localSheetId="6">'[10]OFPC Source'!$J$8:$M$295</definedName>
    <definedName name="Market" localSheetId="7">'[10]OFPC Source'!$J$8:$M$295</definedName>
    <definedName name="Market" localSheetId="17">'[10]OFPC Source'!$J$8:$M$295</definedName>
    <definedName name="Market">'[8]OFPC Source'!$J$8:$M$295</definedName>
    <definedName name="MidC_Flat" localSheetId="0">[11]Market_Price!#REF!</definedName>
    <definedName name="MidC_Flat" localSheetId="2">[11]Market_Price!#REF!</definedName>
    <definedName name="MidC_Flat" localSheetId="18">[11]Market_Price!#REF!</definedName>
    <definedName name="MidC_Flat" localSheetId="8">[11]Market_Price!#REF!</definedName>
    <definedName name="MidC_Flat" localSheetId="11">[11]Market_Price!#REF!</definedName>
    <definedName name="MidC_Flat" localSheetId="12">[11]Market_Price!#REF!</definedName>
    <definedName name="MidC_Flat" localSheetId="13">[11]Market_Price!#REF!</definedName>
    <definedName name="MidC_Flat" localSheetId="15">[11]Market_Price!#REF!</definedName>
    <definedName name="MidC_Flat" localSheetId="9">[11]Market_Price!#REF!</definedName>
    <definedName name="MidC_Flat" localSheetId="10">[11]Market_Price!#REF!</definedName>
    <definedName name="MidC_Flat" localSheetId="14">[11]Market_Price!#REF!</definedName>
    <definedName name="MidC_Flat" localSheetId="6">[11]Market_Price!#REF!</definedName>
    <definedName name="MidC_Flat" localSheetId="17">[11]Market_Price!#REF!</definedName>
    <definedName name="MidC_Flat">[11]Market_Price!#REF!</definedName>
    <definedName name="OR_AC_price" localSheetId="0">#REF!</definedName>
    <definedName name="OR_AC_price" localSheetId="2">#REF!</definedName>
    <definedName name="OR_AC_price" localSheetId="18">#REF!</definedName>
    <definedName name="OR_AC_price" localSheetId="8">#REF!</definedName>
    <definedName name="OR_AC_price" localSheetId="11">#REF!</definedName>
    <definedName name="OR_AC_price" localSheetId="12">#REF!</definedName>
    <definedName name="OR_AC_price" localSheetId="13">#REF!</definedName>
    <definedName name="OR_AC_price" localSheetId="15">#REF!</definedName>
    <definedName name="OR_AC_price" localSheetId="9">#REF!</definedName>
    <definedName name="OR_AC_price" localSheetId="10">#REF!</definedName>
    <definedName name="OR_AC_price" localSheetId="14">#REF!</definedName>
    <definedName name="OR_AC_price" localSheetId="6">#REF!</definedName>
    <definedName name="OR_AC_price" localSheetId="17">#REF!</definedName>
    <definedName name="OR_AC_price">#REF!</definedName>
    <definedName name="_xlnm.Print_Area" localSheetId="0">'Appendix B.1'!$A$1:$L$34</definedName>
    <definedName name="_xlnm.Print_Area" localSheetId="1">'Table 1'!$A$1:$G$55</definedName>
    <definedName name="_xlnm.Print_Area" localSheetId="2">'Table 2'!$B$1:$P$36</definedName>
    <definedName name="_xlnm.Print_Area" localSheetId="16">'Table 3 185 MW (NTN) 2026)'!$A$1:$L$90</definedName>
    <definedName name="_xlnm.Print_Area" localSheetId="18">'Table 3 ID Wind wS_2032'!$A$1:$P$74</definedName>
    <definedName name="_xlnm.Print_Area" localSheetId="8">'Table 3 ID Wind_2030'!$A$1:$P$74</definedName>
    <definedName name="_xlnm.Print_Area" localSheetId="11">'Table 3 PV wS JB_2024'!$A$1:$P$74</definedName>
    <definedName name="_xlnm.Print_Area" localSheetId="12">'Table 3 PV wS JB_2029'!$A$1:$P$74</definedName>
    <definedName name="_xlnm.Print_Area" localSheetId="13">'Table 3 PV wS SO_2024'!$A$1:$P$74</definedName>
    <definedName name="_xlnm.Print_Area" localSheetId="15">'Table 3 PV wS UTN_2024'!$A$1:$P$77</definedName>
    <definedName name="_xlnm.Print_Area" localSheetId="9">'Table 3 PV wS UTS_2024'!$A$1:$P$74</definedName>
    <definedName name="_xlnm.Print_Area" localSheetId="10">'Table 3 PV wS UTS_2030'!$A$1:$P$74</definedName>
    <definedName name="_xlnm.Print_Area" localSheetId="14">'Table 3 PV wS YK_2024'!$A$1:$P$74</definedName>
    <definedName name="_xlnm.Print_Area" localSheetId="19">'Table 3 TransCost'!$A$1:$BD$50</definedName>
    <definedName name="_xlnm.Print_Area" localSheetId="6">'Table 3 UT CP Wind_2023'!$A$1:$N$74</definedName>
    <definedName name="_xlnm.Print_Area" localSheetId="7">'Table 3 WYAE Wind_2024'!$A$1:$Q$74</definedName>
    <definedName name="_xlnm.Print_Area" localSheetId="17">'Table 3 YK Wind wS_2029'!$A$1:$P$74</definedName>
    <definedName name="_xlnm.Print_Area" localSheetId="3">'Table 4'!$A$1:$F$44</definedName>
    <definedName name="_xlnm.Print_Area" localSheetId="5">'Table 5'!$A$1:$H$192</definedName>
    <definedName name="_xlnm.Print_Area" localSheetId="4">Table3ACsummary!$A$1:$M$50</definedName>
    <definedName name="_xlnm.Print_Titles" localSheetId="2">'Table 2'!$1:$9</definedName>
    <definedName name="_xlnm.Print_Titles" localSheetId="16">'Table 3 185 MW (NTN) 2026)'!$1:$6</definedName>
    <definedName name="RenewableMarketShape" localSheetId="0">'[8]OFPC Source'!$P$5:$U$33</definedName>
    <definedName name="RenewableMarketShape" localSheetId="16">'[8]OFPC Source'!$P$5:$U$33</definedName>
    <definedName name="RenewableMarketShape" localSheetId="18">'[10]OFPC Source'!$P$5:$U$28</definedName>
    <definedName name="RenewableMarketShape" localSheetId="8">'[10]OFPC Source'!$P$5:$U$28</definedName>
    <definedName name="RenewableMarketShape" localSheetId="11">'[10]OFPC Source'!$P$5:$U$28</definedName>
    <definedName name="RenewableMarketShape" localSheetId="12">'[10]OFPC Source'!$P$5:$U$28</definedName>
    <definedName name="RenewableMarketShape" localSheetId="13">'[10]OFPC Source'!$P$5:$U$28</definedName>
    <definedName name="RenewableMarketShape" localSheetId="15">'[10]OFPC Source'!$P$5:$U$28</definedName>
    <definedName name="RenewableMarketShape" localSheetId="9">'[10]OFPC Source'!$P$5:$U$28</definedName>
    <definedName name="RenewableMarketShape" localSheetId="10">'[10]OFPC Source'!$P$5:$U$28</definedName>
    <definedName name="RenewableMarketShape" localSheetId="14">'[10]OFPC Source'!$P$5:$U$28</definedName>
    <definedName name="RenewableMarketShape" localSheetId="19">'[10]OFPC Source'!$P$5:$U$28</definedName>
    <definedName name="RenewableMarketShape" localSheetId="6">'[10]OFPC Source'!$P$5:$U$28</definedName>
    <definedName name="RenewableMarketShape" localSheetId="7">'[10]OFPC Source'!$P$5:$U$28</definedName>
    <definedName name="RenewableMarketShape" localSheetId="17">'[10]OFPC Source'!$P$5:$U$28</definedName>
    <definedName name="RenewableMarketShape">'[8]OFPC Source'!$P$5:$U$33</definedName>
    <definedName name="RevenueSum">"GRID Thermal Revenue!R2C1:R4C2"</definedName>
    <definedName name="Solar_Fixed_integr_cost" localSheetId="0">'[12]Table 10'!$B$46</definedName>
    <definedName name="Solar_Fixed_integr_cost" localSheetId="16">'[12]Table 10'!$B$46</definedName>
    <definedName name="Solar_Fixed_integr_cost">'[12]Table 10'!$B$46</definedName>
    <definedName name="Solar_HLH" localSheetId="0">'[8]OFPC Source'!$U$48</definedName>
    <definedName name="Solar_HLH" localSheetId="16">'[8]OFPC Source'!$U$48</definedName>
    <definedName name="Solar_HLH" localSheetId="18">'[10]OFPC Source'!$U$47</definedName>
    <definedName name="Solar_HLH" localSheetId="8">'[10]OFPC Source'!$U$47</definedName>
    <definedName name="Solar_HLH" localSheetId="11">'[10]OFPC Source'!$U$47</definedName>
    <definedName name="Solar_HLH" localSheetId="12">'[10]OFPC Source'!$U$47</definedName>
    <definedName name="Solar_HLH" localSheetId="13">'[10]OFPC Source'!$U$47</definedName>
    <definedName name="Solar_HLH" localSheetId="15">'[10]OFPC Source'!$U$47</definedName>
    <definedName name="Solar_HLH" localSheetId="9">'[10]OFPC Source'!$U$47</definedName>
    <definedName name="Solar_HLH" localSheetId="10">'[10]OFPC Source'!$U$47</definedName>
    <definedName name="Solar_HLH" localSheetId="14">'[10]OFPC Source'!$U$47</definedName>
    <definedName name="Solar_HLH" localSheetId="19">'[10]OFPC Source'!$U$47</definedName>
    <definedName name="Solar_HLH" localSheetId="6">'[10]OFPC Source'!$U$47</definedName>
    <definedName name="Solar_HLH" localSheetId="7">'[10]OFPC Source'!$U$47</definedName>
    <definedName name="Solar_HLH" localSheetId="17">'[10]OFPC Source'!$U$47</definedName>
    <definedName name="Solar_HLH">'[8]OFPC Source'!$U$48</definedName>
    <definedName name="Solar_LLH" localSheetId="0">'[8]OFPC Source'!$V$48</definedName>
    <definedName name="Solar_LLH" localSheetId="16">'[8]OFPC Source'!$V$48</definedName>
    <definedName name="Solar_LLH" localSheetId="18">'[10]OFPC Source'!$V$47</definedName>
    <definedName name="Solar_LLH" localSheetId="8">'[10]OFPC Source'!$V$47</definedName>
    <definedName name="Solar_LLH" localSheetId="11">'[10]OFPC Source'!$V$47</definedName>
    <definedName name="Solar_LLH" localSheetId="12">'[10]OFPC Source'!$V$47</definedName>
    <definedName name="Solar_LLH" localSheetId="13">'[10]OFPC Source'!$V$47</definedName>
    <definedName name="Solar_LLH" localSheetId="15">'[10]OFPC Source'!$V$47</definedName>
    <definedName name="Solar_LLH" localSheetId="9">'[10]OFPC Source'!$V$47</definedName>
    <definedName name="Solar_LLH" localSheetId="10">'[10]OFPC Source'!$V$47</definedName>
    <definedName name="Solar_LLH" localSheetId="14">'[10]OFPC Source'!$V$47</definedName>
    <definedName name="Solar_LLH" localSheetId="19">'[10]OFPC Source'!$V$47</definedName>
    <definedName name="Solar_LLH" localSheetId="6">'[10]OFPC Source'!$V$47</definedName>
    <definedName name="Solar_LLH" localSheetId="7">'[10]OFPC Source'!$V$47</definedName>
    <definedName name="Solar_LLH" localSheetId="17">'[10]OFPC Source'!$V$47</definedName>
    <definedName name="Solar_LLH">'[8]OFPC Source'!$V$48</definedName>
    <definedName name="Solar_Tracking_integr_cost" localSheetId="0">'[12]Table 10'!$B$45</definedName>
    <definedName name="Solar_Tracking_integr_cost" localSheetId="16">'[12]Table 10'!$B$45</definedName>
    <definedName name="Solar_Tracking_integr_cost">'[12]Table 10'!$B$45</definedName>
    <definedName name="Study_Cap_Adj" localSheetId="0">'[2]Table 1'!$I$8</definedName>
    <definedName name="Study_Cap_Adj" localSheetId="2">'Table 1'!$I$8</definedName>
    <definedName name="Study_Cap_Adj" localSheetId="16">'Table 1'!$I$8</definedName>
    <definedName name="Study_Cap_Adj" localSheetId="19">'Table 1'!$I$8</definedName>
    <definedName name="Study_Cap_Adj" localSheetId="6">'[3]Table 1'!$I$8</definedName>
    <definedName name="Study_Cap_Adj">'Table 1'!$I$8</definedName>
    <definedName name="Study_CF" localSheetId="0">'[2]Table 5'!$M$7</definedName>
    <definedName name="Study_CF">'Table 5'!$M$7</definedName>
    <definedName name="Study_MW" localSheetId="0">'[2]Table 5'!$M$6</definedName>
    <definedName name="Study_MW">'Table 5'!$M$6</definedName>
    <definedName name="Study_Name" localSheetId="18">[6]ImportData!$D$7</definedName>
    <definedName name="Study_Name" localSheetId="8">[6]ImportData!$D$7</definedName>
    <definedName name="Study_Name" localSheetId="11">[6]ImportData!$D$7</definedName>
    <definedName name="Study_Name" localSheetId="12">[6]ImportData!$D$7</definedName>
    <definedName name="Study_Name" localSheetId="13">[6]ImportData!$D$7</definedName>
    <definedName name="Study_Name" localSheetId="15">[6]ImportData!$D$7</definedName>
    <definedName name="Study_Name" localSheetId="9">[6]ImportData!$D$7</definedName>
    <definedName name="Study_Name" localSheetId="10">[6]ImportData!$D$7</definedName>
    <definedName name="Study_Name" localSheetId="14">[6]ImportData!$D$7</definedName>
    <definedName name="Study_Name" localSheetId="19">[6]ImportData!$D$7</definedName>
    <definedName name="Study_Name" localSheetId="6">[6]ImportData!$D$7</definedName>
    <definedName name="Study_Name" localSheetId="7">[6]ImportData!$D$7</definedName>
    <definedName name="Study_Name" localSheetId="17">[6]ImportData!$D$7</definedName>
    <definedName name="ValuationDate" localSheetId="0">#REF!</definedName>
    <definedName name="ValuationDate" localSheetId="2">#REF!</definedName>
    <definedName name="ValuationDate" localSheetId="18">#REF!</definedName>
    <definedName name="ValuationDate" localSheetId="8">#REF!</definedName>
    <definedName name="ValuationDate" localSheetId="11">#REF!</definedName>
    <definedName name="ValuationDate" localSheetId="12">#REF!</definedName>
    <definedName name="ValuationDate" localSheetId="13">#REF!</definedName>
    <definedName name="ValuationDate" localSheetId="15">#REF!</definedName>
    <definedName name="ValuationDate" localSheetId="9">#REF!</definedName>
    <definedName name="ValuationDate" localSheetId="10">#REF!</definedName>
    <definedName name="ValuationDate" localSheetId="14">#REF!</definedName>
    <definedName name="ValuationDate" localSheetId="6">#REF!</definedName>
    <definedName name="ValuationDate" localSheetId="17">#REF!</definedName>
    <definedName name="ValuationDate">#REF!</definedName>
    <definedName name="Wind_Capacity_Contr" localSheetId="0">'[8]Exhibit 2- Std Wind QF '!$E$57</definedName>
    <definedName name="Wind_Capacity_Contr" localSheetId="16">'[8]Exhibit 2- Std Wind QF '!$E$57</definedName>
    <definedName name="Wind_Capacity_Contr">'[8]Exhibit 2- Std Wind QF '!$E$57</definedName>
    <definedName name="Wind_Integration_Charge" localSheetId="0">'[8]Exhibit 2- Std Wind QF '!$E$45</definedName>
    <definedName name="Wind_Integration_Charge" localSheetId="16">'[8]Exhibit 2- Std Wind QF '!$E$45</definedName>
    <definedName name="Wind_Integration_Charge">'[8]Exhibit 2- Std Wind QF '!$E$45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82" l="1"/>
  <c r="H12" i="82"/>
  <c r="H15" i="82" l="1"/>
  <c r="H11" i="82"/>
  <c r="H13" i="82"/>
  <c r="H17" i="82"/>
  <c r="H10" i="82"/>
  <c r="H16" i="82"/>
  <c r="H9" i="82"/>
  <c r="H26" i="82" l="1"/>
  <c r="H21" i="82" l="1"/>
  <c r="H19" i="82"/>
  <c r="H18" i="82"/>
  <c r="H20" i="82"/>
  <c r="H23" i="82" l="1"/>
  <c r="H22" i="82"/>
  <c r="G26" i="82" l="1"/>
  <c r="G14" i="82" l="1"/>
  <c r="G12" i="82"/>
  <c r="G11" i="82" l="1"/>
  <c r="G13" i="82"/>
  <c r="G16" i="82"/>
  <c r="G15" i="82"/>
  <c r="G17" i="82"/>
  <c r="G10" i="82"/>
  <c r="G9" i="82"/>
  <c r="G18" i="82" l="1"/>
  <c r="G21" i="82"/>
  <c r="G20" i="82"/>
  <c r="G19" i="82"/>
  <c r="G22" i="82" l="1"/>
  <c r="G23" i="82"/>
  <c r="F26" i="82" l="1"/>
  <c r="F14" i="82" l="1"/>
  <c r="F12" i="82"/>
  <c r="F10" i="82" l="1"/>
  <c r="F13" i="82"/>
  <c r="F17" i="82"/>
  <c r="F16" i="82"/>
  <c r="F15" i="82"/>
  <c r="F11" i="82"/>
  <c r="F9" i="82"/>
  <c r="F18" i="82" l="1"/>
  <c r="F20" i="82"/>
  <c r="F19" i="82"/>
  <c r="F21" i="82"/>
  <c r="F22" i="82" l="1"/>
  <c r="F23" i="82" l="1"/>
  <c r="D15" i="82" l="1"/>
  <c r="D13" i="82"/>
  <c r="D9" i="82"/>
  <c r="D11" i="82" l="1"/>
  <c r="D18" i="82"/>
  <c r="D17" i="82"/>
  <c r="D14" i="82"/>
  <c r="D16" i="82"/>
  <c r="D10" i="82"/>
  <c r="D12" i="82"/>
  <c r="D26" i="82" l="1"/>
  <c r="D21" i="82" l="1"/>
  <c r="D20" i="82"/>
  <c r="D23" i="82"/>
  <c r="D22" i="82"/>
  <c r="D19" i="82"/>
  <c r="B32" i="82" l="1"/>
  <c r="B10" i="82"/>
  <c r="K5" i="82"/>
  <c r="J5" i="82"/>
  <c r="I5" i="82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P41" i="25"/>
  <c r="AG5" i="25"/>
  <c r="AF5" i="25"/>
  <c r="AE5" i="25"/>
  <c r="AD5" i="25"/>
  <c r="AC5" i="25"/>
  <c r="AB5" i="25"/>
  <c r="AA5" i="25"/>
  <c r="Z5" i="25"/>
  <c r="Y5" i="25"/>
  <c r="X5" i="25"/>
  <c r="W5" i="25"/>
  <c r="V5" i="25"/>
  <c r="U5" i="25"/>
  <c r="T5" i="25"/>
  <c r="S5" i="25"/>
  <c r="R5" i="25"/>
  <c r="Q5" i="25"/>
  <c r="P5" i="25"/>
  <c r="DB4" i="25"/>
  <c r="DB3" i="25"/>
  <c r="J9" i="82" l="1"/>
  <c r="J26" i="82"/>
  <c r="J27" i="82" s="1"/>
  <c r="B11" i="82"/>
  <c r="L13" i="31"/>
  <c r="M14" i="31"/>
  <c r="L14" i="31" s="1"/>
  <c r="B13" i="31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J52" i="47"/>
  <c r="G52" i="47"/>
  <c r="D52" i="47"/>
  <c r="J51" i="47"/>
  <c r="G51" i="47"/>
  <c r="D51" i="47"/>
  <c r="J50" i="47"/>
  <c r="G50" i="47"/>
  <c r="D50" i="47"/>
  <c r="J49" i="47"/>
  <c r="G49" i="47"/>
  <c r="D49" i="47"/>
  <c r="J48" i="47"/>
  <c r="G48" i="47"/>
  <c r="D48" i="47"/>
  <c r="J47" i="47"/>
  <c r="G47" i="47"/>
  <c r="D47" i="47"/>
  <c r="J46" i="47"/>
  <c r="G46" i="47"/>
  <c r="D46" i="47"/>
  <c r="J45" i="47"/>
  <c r="G45" i="47"/>
  <c r="D45" i="47"/>
  <c r="J44" i="47"/>
  <c r="G44" i="47"/>
  <c r="D44" i="47"/>
  <c r="J74" i="79"/>
  <c r="G74" i="79"/>
  <c r="D74" i="79"/>
  <c r="J73" i="79"/>
  <c r="G73" i="79"/>
  <c r="D73" i="79"/>
  <c r="J72" i="79"/>
  <c r="G72" i="79"/>
  <c r="D72" i="79"/>
  <c r="J71" i="79"/>
  <c r="G71" i="79"/>
  <c r="D71" i="79"/>
  <c r="J70" i="79"/>
  <c r="G70" i="79"/>
  <c r="D70" i="79"/>
  <c r="J69" i="79"/>
  <c r="G69" i="79"/>
  <c r="D69" i="79"/>
  <c r="J68" i="79"/>
  <c r="G68" i="79"/>
  <c r="D68" i="79"/>
  <c r="J67" i="79"/>
  <c r="G67" i="79"/>
  <c r="D67" i="79"/>
  <c r="J66" i="79"/>
  <c r="G66" i="79"/>
  <c r="D66" i="79"/>
  <c r="J74" i="76"/>
  <c r="G74" i="76"/>
  <c r="D74" i="76"/>
  <c r="J73" i="76"/>
  <c r="G73" i="76"/>
  <c r="D73" i="76"/>
  <c r="J72" i="76"/>
  <c r="G72" i="76"/>
  <c r="D72" i="76"/>
  <c r="J71" i="76"/>
  <c r="G71" i="76"/>
  <c r="D71" i="76"/>
  <c r="J70" i="76"/>
  <c r="G70" i="76"/>
  <c r="D70" i="76"/>
  <c r="J69" i="76"/>
  <c r="G69" i="76"/>
  <c r="D69" i="76"/>
  <c r="J68" i="76"/>
  <c r="G68" i="76"/>
  <c r="D68" i="76"/>
  <c r="J67" i="76"/>
  <c r="G67" i="76"/>
  <c r="D67" i="76"/>
  <c r="J66" i="76"/>
  <c r="G66" i="76"/>
  <c r="D66" i="76"/>
  <c r="J89" i="68"/>
  <c r="G89" i="68"/>
  <c r="D89" i="68"/>
  <c r="J88" i="68"/>
  <c r="G88" i="68"/>
  <c r="D88" i="68"/>
  <c r="J87" i="68"/>
  <c r="G87" i="68"/>
  <c r="D87" i="68"/>
  <c r="J86" i="68"/>
  <c r="G86" i="68"/>
  <c r="D86" i="68"/>
  <c r="J85" i="68"/>
  <c r="G85" i="68"/>
  <c r="D85" i="68"/>
  <c r="J84" i="68"/>
  <c r="G84" i="68"/>
  <c r="D84" i="68"/>
  <c r="J83" i="68"/>
  <c r="G83" i="68"/>
  <c r="D83" i="68"/>
  <c r="J82" i="68"/>
  <c r="G82" i="68"/>
  <c r="D82" i="68"/>
  <c r="J81" i="68"/>
  <c r="G81" i="68"/>
  <c r="D81" i="68"/>
  <c r="J81" i="70"/>
  <c r="J80" i="70"/>
  <c r="J79" i="70"/>
  <c r="J78" i="70"/>
  <c r="J77" i="70"/>
  <c r="G77" i="70"/>
  <c r="D77" i="70"/>
  <c r="J76" i="70"/>
  <c r="G76" i="70"/>
  <c r="D76" i="70"/>
  <c r="J75" i="70"/>
  <c r="G75" i="70"/>
  <c r="D75" i="70"/>
  <c r="J74" i="70"/>
  <c r="G74" i="70"/>
  <c r="D74" i="70"/>
  <c r="J73" i="70"/>
  <c r="G73" i="70"/>
  <c r="D73" i="70"/>
  <c r="J72" i="70"/>
  <c r="G72" i="70"/>
  <c r="D72" i="70"/>
  <c r="J71" i="70"/>
  <c r="G71" i="70"/>
  <c r="D71" i="70"/>
  <c r="J70" i="70"/>
  <c r="G70" i="70"/>
  <c r="D70" i="70"/>
  <c r="J69" i="70"/>
  <c r="G69" i="70"/>
  <c r="D69" i="70"/>
  <c r="J74" i="73"/>
  <c r="G74" i="73"/>
  <c r="D74" i="73"/>
  <c r="J73" i="73"/>
  <c r="G73" i="73"/>
  <c r="D73" i="73"/>
  <c r="J72" i="73"/>
  <c r="G72" i="73"/>
  <c r="D72" i="73"/>
  <c r="J71" i="73"/>
  <c r="G71" i="73"/>
  <c r="D71" i="73"/>
  <c r="J70" i="73"/>
  <c r="G70" i="73"/>
  <c r="D70" i="73"/>
  <c r="J69" i="73"/>
  <c r="G69" i="73"/>
  <c r="D69" i="73"/>
  <c r="J68" i="73"/>
  <c r="G68" i="73"/>
  <c r="D68" i="73"/>
  <c r="J67" i="73"/>
  <c r="G67" i="73"/>
  <c r="D67" i="73"/>
  <c r="J66" i="73"/>
  <c r="G66" i="73"/>
  <c r="D66" i="73"/>
  <c r="J74" i="72"/>
  <c r="G74" i="72"/>
  <c r="D74" i="72"/>
  <c r="J73" i="72"/>
  <c r="G73" i="72"/>
  <c r="D73" i="72"/>
  <c r="J72" i="72"/>
  <c r="G72" i="72"/>
  <c r="D72" i="72"/>
  <c r="J71" i="72"/>
  <c r="G71" i="72"/>
  <c r="D71" i="72"/>
  <c r="J70" i="72"/>
  <c r="G70" i="72"/>
  <c r="D70" i="72"/>
  <c r="J69" i="72"/>
  <c r="G69" i="72"/>
  <c r="D69" i="72"/>
  <c r="J68" i="72"/>
  <c r="G68" i="72"/>
  <c r="D68" i="72"/>
  <c r="J67" i="72"/>
  <c r="G67" i="72"/>
  <c r="D67" i="72"/>
  <c r="J66" i="72"/>
  <c r="G66" i="72"/>
  <c r="D66" i="72"/>
  <c r="J74" i="78"/>
  <c r="G74" i="78"/>
  <c r="D74" i="78"/>
  <c r="J73" i="78"/>
  <c r="G73" i="78"/>
  <c r="D73" i="78"/>
  <c r="J72" i="78"/>
  <c r="G72" i="78"/>
  <c r="D72" i="78"/>
  <c r="J71" i="78"/>
  <c r="G71" i="78"/>
  <c r="D71" i="78"/>
  <c r="J70" i="78"/>
  <c r="G70" i="78"/>
  <c r="D70" i="78"/>
  <c r="J69" i="78"/>
  <c r="G69" i="78"/>
  <c r="D69" i="78"/>
  <c r="J68" i="78"/>
  <c r="G68" i="78"/>
  <c r="D68" i="78"/>
  <c r="J67" i="78"/>
  <c r="G67" i="78"/>
  <c r="D67" i="78"/>
  <c r="J66" i="78"/>
  <c r="G66" i="78"/>
  <c r="D66" i="78"/>
  <c r="J74" i="71"/>
  <c r="G74" i="71"/>
  <c r="D74" i="71"/>
  <c r="J73" i="71"/>
  <c r="G73" i="71"/>
  <c r="D73" i="71"/>
  <c r="J72" i="71"/>
  <c r="G72" i="71"/>
  <c r="D72" i="71"/>
  <c r="J71" i="71"/>
  <c r="G71" i="71"/>
  <c r="D71" i="71"/>
  <c r="J70" i="71"/>
  <c r="G70" i="71"/>
  <c r="D70" i="71"/>
  <c r="J69" i="71"/>
  <c r="G69" i="71"/>
  <c r="D69" i="71"/>
  <c r="J68" i="71"/>
  <c r="G68" i="71"/>
  <c r="D68" i="71"/>
  <c r="J67" i="71"/>
  <c r="G67" i="71"/>
  <c r="D67" i="71"/>
  <c r="J66" i="71"/>
  <c r="G66" i="71"/>
  <c r="D66" i="71"/>
  <c r="J74" i="80"/>
  <c r="G74" i="80"/>
  <c r="D74" i="80"/>
  <c r="J73" i="80"/>
  <c r="G73" i="80"/>
  <c r="D73" i="80"/>
  <c r="J72" i="80"/>
  <c r="G72" i="80"/>
  <c r="D72" i="80"/>
  <c r="J71" i="80"/>
  <c r="G71" i="80"/>
  <c r="D71" i="80"/>
  <c r="J70" i="80"/>
  <c r="G70" i="80"/>
  <c r="D70" i="80"/>
  <c r="J69" i="80"/>
  <c r="G69" i="80"/>
  <c r="D69" i="80"/>
  <c r="J68" i="80"/>
  <c r="G68" i="80"/>
  <c r="D68" i="80"/>
  <c r="J67" i="80"/>
  <c r="G67" i="80"/>
  <c r="D67" i="80"/>
  <c r="J66" i="80"/>
  <c r="G66" i="80"/>
  <c r="D66" i="80"/>
  <c r="J74" i="67"/>
  <c r="G74" i="67"/>
  <c r="D74" i="67"/>
  <c r="J73" i="67"/>
  <c r="G73" i="67"/>
  <c r="D73" i="67"/>
  <c r="J72" i="67"/>
  <c r="G72" i="67"/>
  <c r="D72" i="67"/>
  <c r="J71" i="67"/>
  <c r="G71" i="67"/>
  <c r="D71" i="67"/>
  <c r="J70" i="67"/>
  <c r="G70" i="67"/>
  <c r="D70" i="67"/>
  <c r="J69" i="67"/>
  <c r="G69" i="67"/>
  <c r="D69" i="67"/>
  <c r="J68" i="67"/>
  <c r="G68" i="67"/>
  <c r="D68" i="67"/>
  <c r="J67" i="67"/>
  <c r="G67" i="67"/>
  <c r="D67" i="67"/>
  <c r="J66" i="67"/>
  <c r="G66" i="67"/>
  <c r="D66" i="67"/>
  <c r="J74" i="75"/>
  <c r="G74" i="75"/>
  <c r="D74" i="75"/>
  <c r="J73" i="75"/>
  <c r="G73" i="75"/>
  <c r="D73" i="75"/>
  <c r="J72" i="75"/>
  <c r="G72" i="75"/>
  <c r="D72" i="75"/>
  <c r="J71" i="75"/>
  <c r="G71" i="75"/>
  <c r="D71" i="75"/>
  <c r="J70" i="75"/>
  <c r="G70" i="75"/>
  <c r="D70" i="75"/>
  <c r="J69" i="75"/>
  <c r="G69" i="75"/>
  <c r="D69" i="75"/>
  <c r="J68" i="75"/>
  <c r="G68" i="75"/>
  <c r="D68" i="75"/>
  <c r="J67" i="75"/>
  <c r="G67" i="75"/>
  <c r="D67" i="75"/>
  <c r="J66" i="75"/>
  <c r="G66" i="75"/>
  <c r="D66" i="75"/>
  <c r="J74" i="43"/>
  <c r="G74" i="43"/>
  <c r="D74" i="43"/>
  <c r="J73" i="43"/>
  <c r="G73" i="43"/>
  <c r="D73" i="43"/>
  <c r="J72" i="43"/>
  <c r="G72" i="43"/>
  <c r="D72" i="43"/>
  <c r="J71" i="43"/>
  <c r="G71" i="43"/>
  <c r="D71" i="43"/>
  <c r="J70" i="43"/>
  <c r="G70" i="43"/>
  <c r="D70" i="43"/>
  <c r="J69" i="43"/>
  <c r="G69" i="43"/>
  <c r="D69" i="43"/>
  <c r="J68" i="43"/>
  <c r="G68" i="43"/>
  <c r="D68" i="43"/>
  <c r="J67" i="43"/>
  <c r="G67" i="43"/>
  <c r="D67" i="43"/>
  <c r="J66" i="43"/>
  <c r="G66" i="43"/>
  <c r="D66" i="43"/>
  <c r="J74" i="81"/>
  <c r="G74" i="81"/>
  <c r="D74" i="81"/>
  <c r="J73" i="81"/>
  <c r="G73" i="81"/>
  <c r="D73" i="81"/>
  <c r="J72" i="81"/>
  <c r="G72" i="81"/>
  <c r="D72" i="81"/>
  <c r="J71" i="81"/>
  <c r="G71" i="81"/>
  <c r="D71" i="81"/>
  <c r="J70" i="81"/>
  <c r="G70" i="81"/>
  <c r="D70" i="81"/>
  <c r="J69" i="81"/>
  <c r="G69" i="81"/>
  <c r="D69" i="81"/>
  <c r="J68" i="81"/>
  <c r="G68" i="81"/>
  <c r="D68" i="81"/>
  <c r="J67" i="81"/>
  <c r="G67" i="81"/>
  <c r="D67" i="81"/>
  <c r="J66" i="81"/>
  <c r="G66" i="81"/>
  <c r="D66" i="81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R17" i="28"/>
  <c r="Q17" i="28"/>
  <c r="P17" i="28"/>
  <c r="K47" i="28" s="1"/>
  <c r="H17" i="28"/>
  <c r="H5" i="28"/>
  <c r="H26" i="81"/>
  <c r="H25" i="81"/>
  <c r="H24" i="81"/>
  <c r="H23" i="81"/>
  <c r="H22" i="81"/>
  <c r="H21" i="81"/>
  <c r="H20" i="81"/>
  <c r="H19" i="81"/>
  <c r="H18" i="81"/>
  <c r="H17" i="81"/>
  <c r="L209" i="28" l="1"/>
  <c r="J10" i="82"/>
  <c r="B12" i="82"/>
  <c r="M4" i="31"/>
  <c r="M6" i="31"/>
  <c r="L343" i="28"/>
  <c r="L149" i="28"/>
  <c r="L157" i="28"/>
  <c r="L173" i="28"/>
  <c r="L192" i="28"/>
  <c r="L181" i="28"/>
  <c r="L189" i="28"/>
  <c r="L205" i="28"/>
  <c r="L109" i="28"/>
  <c r="L128" i="28"/>
  <c r="L214" i="28"/>
  <c r="L20" i="28"/>
  <c r="L24" i="28"/>
  <c r="L28" i="28"/>
  <c r="L32" i="28"/>
  <c r="L40" i="28"/>
  <c r="L48" i="28"/>
  <c r="L117" i="28"/>
  <c r="L125" i="28"/>
  <c r="L141" i="28"/>
  <c r="L160" i="28"/>
  <c r="K21" i="28"/>
  <c r="K26" i="28"/>
  <c r="K42" i="28"/>
  <c r="K45" i="28"/>
  <c r="J22" i="28"/>
  <c r="J30" i="28"/>
  <c r="J38" i="28"/>
  <c r="J46" i="28"/>
  <c r="L136" i="28"/>
  <c r="L168" i="28"/>
  <c r="L200" i="28"/>
  <c r="K29" i="28"/>
  <c r="K34" i="28"/>
  <c r="K17" i="28"/>
  <c r="K30" i="28"/>
  <c r="K33" i="28"/>
  <c r="L36" i="28"/>
  <c r="K38" i="28"/>
  <c r="K41" i="28"/>
  <c r="L44" i="28"/>
  <c r="K46" i="28"/>
  <c r="K49" i="28"/>
  <c r="K79" i="28"/>
  <c r="L112" i="28"/>
  <c r="L133" i="28"/>
  <c r="L144" i="28"/>
  <c r="L165" i="28"/>
  <c r="L176" i="28"/>
  <c r="L197" i="28"/>
  <c r="L208" i="28"/>
  <c r="K18" i="28"/>
  <c r="K37" i="28"/>
  <c r="K22" i="28"/>
  <c r="K25" i="28"/>
  <c r="J18" i="28"/>
  <c r="J26" i="28"/>
  <c r="J34" i="28"/>
  <c r="J42" i="28"/>
  <c r="L120" i="28"/>
  <c r="L152" i="28"/>
  <c r="L184" i="28"/>
  <c r="J340" i="28"/>
  <c r="J336" i="28"/>
  <c r="J332" i="28"/>
  <c r="J328" i="28"/>
  <c r="J324" i="28"/>
  <c r="J320" i="28"/>
  <c r="J316" i="28"/>
  <c r="J312" i="28"/>
  <c r="J308" i="28"/>
  <c r="J304" i="28"/>
  <c r="J300" i="28"/>
  <c r="J296" i="28"/>
  <c r="J337" i="28"/>
  <c r="J341" i="28"/>
  <c r="J333" i="28"/>
  <c r="J325" i="28"/>
  <c r="J317" i="28"/>
  <c r="J309" i="28"/>
  <c r="J301" i="28"/>
  <c r="J293" i="28"/>
  <c r="J289" i="28"/>
  <c r="J285" i="28"/>
  <c r="J281" i="28"/>
  <c r="J277" i="28"/>
  <c r="J273" i="28"/>
  <c r="J269" i="28"/>
  <c r="J265" i="28"/>
  <c r="J261" i="28"/>
  <c r="J329" i="28"/>
  <c r="J297" i="28"/>
  <c r="J292" i="28"/>
  <c r="J276" i="28"/>
  <c r="J260" i="28"/>
  <c r="J258" i="28"/>
  <c r="J250" i="28"/>
  <c r="J242" i="28"/>
  <c r="J234" i="28"/>
  <c r="J226" i="28"/>
  <c r="J212" i="28"/>
  <c r="J208" i="28"/>
  <c r="J204" i="28"/>
  <c r="J200" i="28"/>
  <c r="J196" i="28"/>
  <c r="J192" i="28"/>
  <c r="J188" i="28"/>
  <c r="J184" i="28"/>
  <c r="J180" i="28"/>
  <c r="J176" i="28"/>
  <c r="J172" i="28"/>
  <c r="J168" i="28"/>
  <c r="J164" i="28"/>
  <c r="J160" i="28"/>
  <c r="J156" i="28"/>
  <c r="J152" i="28"/>
  <c r="J148" i="28"/>
  <c r="J144" i="28"/>
  <c r="J140" i="28"/>
  <c r="J136" i="28"/>
  <c r="J132" i="28"/>
  <c r="J128" i="28"/>
  <c r="J124" i="28"/>
  <c r="J120" i="28"/>
  <c r="J116" i="28"/>
  <c r="J112" i="28"/>
  <c r="J108" i="28"/>
  <c r="J305" i="28"/>
  <c r="J280" i="28"/>
  <c r="J264" i="28"/>
  <c r="J253" i="28"/>
  <c r="J245" i="28"/>
  <c r="J237" i="28"/>
  <c r="J229" i="28"/>
  <c r="J221" i="28"/>
  <c r="J218" i="28"/>
  <c r="J214" i="28"/>
  <c r="J321" i="28"/>
  <c r="J246" i="28"/>
  <c r="J230" i="28"/>
  <c r="J288" i="28"/>
  <c r="J268" i="28"/>
  <c r="J257" i="28"/>
  <c r="J241" i="28"/>
  <c r="J225" i="28"/>
  <c r="J254" i="28"/>
  <c r="J238" i="28"/>
  <c r="J222" i="28"/>
  <c r="L21" i="28"/>
  <c r="J23" i="28"/>
  <c r="L25" i="28"/>
  <c r="J39" i="28"/>
  <c r="L41" i="28"/>
  <c r="J47" i="28"/>
  <c r="J84" i="28"/>
  <c r="L84" i="28"/>
  <c r="K84" i="28"/>
  <c r="J313" i="28"/>
  <c r="L18" i="28"/>
  <c r="K19" i="28"/>
  <c r="J20" i="28"/>
  <c r="L22" i="28"/>
  <c r="K23" i="28"/>
  <c r="J24" i="28"/>
  <c r="L26" i="28"/>
  <c r="K27" i="28"/>
  <c r="J28" i="28"/>
  <c r="L30" i="28"/>
  <c r="K31" i="28"/>
  <c r="J32" i="28"/>
  <c r="L34" i="28"/>
  <c r="K35" i="28"/>
  <c r="J36" i="28"/>
  <c r="L38" i="28"/>
  <c r="K39" i="28"/>
  <c r="J40" i="28"/>
  <c r="L42" i="28"/>
  <c r="K43" i="28"/>
  <c r="J44" i="28"/>
  <c r="L46" i="28"/>
  <c r="J48" i="28"/>
  <c r="J51" i="28"/>
  <c r="J52" i="28"/>
  <c r="J56" i="28"/>
  <c r="J60" i="28"/>
  <c r="J64" i="28"/>
  <c r="J68" i="28"/>
  <c r="J72" i="28"/>
  <c r="J76" i="28"/>
  <c r="J78" i="28"/>
  <c r="J82" i="28"/>
  <c r="L85" i="28"/>
  <c r="J86" i="28"/>
  <c r="L89" i="28"/>
  <c r="J90" i="28"/>
  <c r="L93" i="28"/>
  <c r="J94" i="28"/>
  <c r="L97" i="28"/>
  <c r="J98" i="28"/>
  <c r="L101" i="28"/>
  <c r="J102" i="28"/>
  <c r="L107" i="28"/>
  <c r="J110" i="28"/>
  <c r="K110" i="28"/>
  <c r="L110" i="28"/>
  <c r="L115" i="28"/>
  <c r="J118" i="28"/>
  <c r="K118" i="28"/>
  <c r="L118" i="28"/>
  <c r="L123" i="28"/>
  <c r="J126" i="28"/>
  <c r="K126" i="28"/>
  <c r="L126" i="28"/>
  <c r="L131" i="28"/>
  <c r="J134" i="28"/>
  <c r="K134" i="28"/>
  <c r="L134" i="28"/>
  <c r="L139" i="28"/>
  <c r="J142" i="28"/>
  <c r="K142" i="28"/>
  <c r="L142" i="28"/>
  <c r="L147" i="28"/>
  <c r="J150" i="28"/>
  <c r="K150" i="28"/>
  <c r="L150" i="28"/>
  <c r="L155" i="28"/>
  <c r="J158" i="28"/>
  <c r="K158" i="28"/>
  <c r="L158" i="28"/>
  <c r="L163" i="28"/>
  <c r="J166" i="28"/>
  <c r="K166" i="28"/>
  <c r="L166" i="28"/>
  <c r="L171" i="28"/>
  <c r="J174" i="28"/>
  <c r="K174" i="28"/>
  <c r="L174" i="28"/>
  <c r="L179" i="28"/>
  <c r="J182" i="28"/>
  <c r="K182" i="28"/>
  <c r="L182" i="28"/>
  <c r="L187" i="28"/>
  <c r="J190" i="28"/>
  <c r="K190" i="28"/>
  <c r="L190" i="28"/>
  <c r="L195" i="28"/>
  <c r="J198" i="28"/>
  <c r="K198" i="28"/>
  <c r="L198" i="28"/>
  <c r="L203" i="28"/>
  <c r="J206" i="28"/>
  <c r="K206" i="28"/>
  <c r="L206" i="28"/>
  <c r="L211" i="28"/>
  <c r="J233" i="28"/>
  <c r="J249" i="28"/>
  <c r="J284" i="28"/>
  <c r="L295" i="28"/>
  <c r="J19" i="28"/>
  <c r="L33" i="28"/>
  <c r="J35" i="28"/>
  <c r="L45" i="28"/>
  <c r="J50" i="28"/>
  <c r="J100" i="28"/>
  <c r="L100" i="28"/>
  <c r="K100" i="28"/>
  <c r="L104" i="28"/>
  <c r="J104" i="28"/>
  <c r="K104" i="28"/>
  <c r="J17" i="28"/>
  <c r="K340" i="28"/>
  <c r="K336" i="28"/>
  <c r="K332" i="28"/>
  <c r="K328" i="28"/>
  <c r="K324" i="28"/>
  <c r="K320" i="28"/>
  <c r="K316" i="28"/>
  <c r="K312" i="28"/>
  <c r="K308" i="28"/>
  <c r="K304" i="28"/>
  <c r="K300" i="28"/>
  <c r="K296" i="28"/>
  <c r="K292" i="28"/>
  <c r="K288" i="28"/>
  <c r="K284" i="28"/>
  <c r="K280" i="28"/>
  <c r="K276" i="28"/>
  <c r="K272" i="28"/>
  <c r="K268" i="28"/>
  <c r="K264" i="28"/>
  <c r="K260" i="28"/>
  <c r="K258" i="28"/>
  <c r="K254" i="28"/>
  <c r="K250" i="28"/>
  <c r="K246" i="28"/>
  <c r="K242" i="28"/>
  <c r="K238" i="28"/>
  <c r="K234" i="28"/>
  <c r="K230" i="28"/>
  <c r="K226" i="28"/>
  <c r="K222" i="28"/>
  <c r="K218" i="28"/>
  <c r="K214" i="28"/>
  <c r="K253" i="28"/>
  <c r="K252" i="28"/>
  <c r="K245" i="28"/>
  <c r="K244" i="28"/>
  <c r="K237" i="28"/>
  <c r="K236" i="28"/>
  <c r="K229" i="28"/>
  <c r="K228" i="28"/>
  <c r="K221" i="28"/>
  <c r="K220" i="28"/>
  <c r="K257" i="28"/>
  <c r="K241" i="28"/>
  <c r="K225" i="28"/>
  <c r="K216" i="28"/>
  <c r="K212" i="28"/>
  <c r="K208" i="28"/>
  <c r="K204" i="28"/>
  <c r="K200" i="28"/>
  <c r="K196" i="28"/>
  <c r="K192" i="28"/>
  <c r="K188" i="28"/>
  <c r="K184" i="28"/>
  <c r="K180" i="28"/>
  <c r="K176" i="28"/>
  <c r="K172" i="28"/>
  <c r="K168" i="28"/>
  <c r="K164" i="28"/>
  <c r="K160" i="28"/>
  <c r="K156" i="28"/>
  <c r="K152" i="28"/>
  <c r="K148" i="28"/>
  <c r="K144" i="28"/>
  <c r="K140" i="28"/>
  <c r="K136" i="28"/>
  <c r="K132" i="28"/>
  <c r="K128" i="28"/>
  <c r="K124" i="28"/>
  <c r="K120" i="28"/>
  <c r="K116" i="28"/>
  <c r="K112" i="28"/>
  <c r="K108" i="28"/>
  <c r="K101" i="28"/>
  <c r="K97" i="28"/>
  <c r="K93" i="28"/>
  <c r="K89" i="28"/>
  <c r="K85" i="28"/>
  <c r="K81" i="28"/>
  <c r="K77" i="28"/>
  <c r="K249" i="28"/>
  <c r="K233" i="28"/>
  <c r="L19" i="28"/>
  <c r="K20" i="28"/>
  <c r="J21" i="28"/>
  <c r="L23" i="28"/>
  <c r="K24" i="28"/>
  <c r="J25" i="28"/>
  <c r="L27" i="28"/>
  <c r="K28" i="28"/>
  <c r="J29" i="28"/>
  <c r="L31" i="28"/>
  <c r="K32" i="28"/>
  <c r="J33" i="28"/>
  <c r="L35" i="28"/>
  <c r="K36" i="28"/>
  <c r="J37" i="28"/>
  <c r="L39" i="28"/>
  <c r="K40" i="28"/>
  <c r="J41" i="28"/>
  <c r="L43" i="28"/>
  <c r="K44" i="28"/>
  <c r="J45" i="28"/>
  <c r="L47" i="28"/>
  <c r="K48" i="28"/>
  <c r="J49" i="28"/>
  <c r="K50" i="28"/>
  <c r="K51" i="28"/>
  <c r="K52" i="28"/>
  <c r="J53" i="28"/>
  <c r="J54" i="28"/>
  <c r="K55" i="28"/>
  <c r="K56" i="28"/>
  <c r="J57" i="28"/>
  <c r="J58" i="28"/>
  <c r="K59" i="28"/>
  <c r="K60" i="28"/>
  <c r="J61" i="28"/>
  <c r="J62" i="28"/>
  <c r="K63" i="28"/>
  <c r="K64" i="28"/>
  <c r="J65" i="28"/>
  <c r="J66" i="28"/>
  <c r="K67" i="28"/>
  <c r="K68" i="28"/>
  <c r="J69" i="28"/>
  <c r="J70" i="28"/>
  <c r="K71" i="28"/>
  <c r="K72" i="28"/>
  <c r="J73" i="28"/>
  <c r="J74" i="28"/>
  <c r="K75" i="28"/>
  <c r="K76" i="28"/>
  <c r="J77" i="28"/>
  <c r="J80" i="28"/>
  <c r="J81" i="28"/>
  <c r="J85" i="28"/>
  <c r="J89" i="28"/>
  <c r="J93" i="28"/>
  <c r="J97" i="28"/>
  <c r="J101" i="28"/>
  <c r="L105" i="28"/>
  <c r="L108" i="28"/>
  <c r="L113" i="28"/>
  <c r="L116" i="28"/>
  <c r="L121" i="28"/>
  <c r="L124" i="28"/>
  <c r="L129" i="28"/>
  <c r="L132" i="28"/>
  <c r="L137" i="28"/>
  <c r="L140" i="28"/>
  <c r="L145" i="28"/>
  <c r="L148" i="28"/>
  <c r="L153" i="28"/>
  <c r="L156" i="28"/>
  <c r="L161" i="28"/>
  <c r="L164" i="28"/>
  <c r="L169" i="28"/>
  <c r="L172" i="28"/>
  <c r="L177" i="28"/>
  <c r="L180" i="28"/>
  <c r="L185" i="28"/>
  <c r="L188" i="28"/>
  <c r="L193" i="28"/>
  <c r="L196" i="28"/>
  <c r="L201" i="28"/>
  <c r="L204" i="28"/>
  <c r="L212" i="28"/>
  <c r="L218" i="28"/>
  <c r="K224" i="28"/>
  <c r="K240" i="28"/>
  <c r="K256" i="28"/>
  <c r="J275" i="28"/>
  <c r="L275" i="28"/>
  <c r="K275" i="28"/>
  <c r="L17" i="28"/>
  <c r="J27" i="28"/>
  <c r="L29" i="28"/>
  <c r="J31" i="28"/>
  <c r="L37" i="28"/>
  <c r="J43" i="28"/>
  <c r="J88" i="28"/>
  <c r="L88" i="28"/>
  <c r="K88" i="28"/>
  <c r="J92" i="28"/>
  <c r="L92" i="28"/>
  <c r="K92" i="28"/>
  <c r="J96" i="28"/>
  <c r="L96" i="28"/>
  <c r="K96" i="28"/>
  <c r="J219" i="28"/>
  <c r="L335" i="28"/>
  <c r="L323" i="28"/>
  <c r="L303" i="28"/>
  <c r="L278" i="28"/>
  <c r="L262" i="28"/>
  <c r="L331" i="28"/>
  <c r="L299" i="28"/>
  <c r="L282" i="28"/>
  <c r="L266" i="28"/>
  <c r="L339" i="28"/>
  <c r="L315" i="28"/>
  <c r="L286" i="28"/>
  <c r="L274" i="28"/>
  <c r="L327" i="28"/>
  <c r="L252" i="28"/>
  <c r="L236" i="28"/>
  <c r="L220" i="28"/>
  <c r="L80" i="28"/>
  <c r="L79" i="28"/>
  <c r="L78" i="28"/>
  <c r="L307" i="28"/>
  <c r="L290" i="28"/>
  <c r="L270" i="28"/>
  <c r="L49" i="28"/>
  <c r="L50" i="28"/>
  <c r="L51" i="28"/>
  <c r="L52" i="28"/>
  <c r="K53" i="28"/>
  <c r="L54" i="28"/>
  <c r="L55" i="28"/>
  <c r="L56" i="28"/>
  <c r="K57" i="28"/>
  <c r="L58" i="28"/>
  <c r="L59" i="28"/>
  <c r="L60" i="28"/>
  <c r="K61" i="28"/>
  <c r="L62" i="28"/>
  <c r="L63" i="28"/>
  <c r="L64" i="28"/>
  <c r="K65" i="28"/>
  <c r="L66" i="28"/>
  <c r="L67" i="28"/>
  <c r="L68" i="28"/>
  <c r="K69" i="28"/>
  <c r="L70" i="28"/>
  <c r="L71" i="28"/>
  <c r="L72" i="28"/>
  <c r="K73" i="28"/>
  <c r="L74" i="28"/>
  <c r="L75" i="28"/>
  <c r="L76" i="28"/>
  <c r="K80" i="28"/>
  <c r="L83" i="28"/>
  <c r="L87" i="28"/>
  <c r="L91" i="28"/>
  <c r="L95" i="28"/>
  <c r="L99" i="28"/>
  <c r="L103" i="28"/>
  <c r="J106" i="28"/>
  <c r="K106" i="28"/>
  <c r="L106" i="28"/>
  <c r="L111" i="28"/>
  <c r="J114" i="28"/>
  <c r="K114" i="28"/>
  <c r="L114" i="28"/>
  <c r="L119" i="28"/>
  <c r="J122" i="28"/>
  <c r="K122" i="28"/>
  <c r="L122" i="28"/>
  <c r="L127" i="28"/>
  <c r="J130" i="28"/>
  <c r="K130" i="28"/>
  <c r="L130" i="28"/>
  <c r="L135" i="28"/>
  <c r="J138" i="28"/>
  <c r="K138" i="28"/>
  <c r="L138" i="28"/>
  <c r="L143" i="28"/>
  <c r="J146" i="28"/>
  <c r="K146" i="28"/>
  <c r="L146" i="28"/>
  <c r="L151" i="28"/>
  <c r="J154" i="28"/>
  <c r="K154" i="28"/>
  <c r="L154" i="28"/>
  <c r="L159" i="28"/>
  <c r="J162" i="28"/>
  <c r="K162" i="28"/>
  <c r="L162" i="28"/>
  <c r="L167" i="28"/>
  <c r="J170" i="28"/>
  <c r="K170" i="28"/>
  <c r="L170" i="28"/>
  <c r="L175" i="28"/>
  <c r="J178" i="28"/>
  <c r="K178" i="28"/>
  <c r="L178" i="28"/>
  <c r="L183" i="28"/>
  <c r="J186" i="28"/>
  <c r="K186" i="28"/>
  <c r="L186" i="28"/>
  <c r="L191" i="28"/>
  <c r="J194" i="28"/>
  <c r="K194" i="28"/>
  <c r="L194" i="28"/>
  <c r="L199" i="28"/>
  <c r="J202" i="28"/>
  <c r="K202" i="28"/>
  <c r="L202" i="28"/>
  <c r="L207" i="28"/>
  <c r="J210" i="28"/>
  <c r="K210" i="28"/>
  <c r="L210" i="28"/>
  <c r="J215" i="28"/>
  <c r="L222" i="28"/>
  <c r="L228" i="28"/>
  <c r="L238" i="28"/>
  <c r="L244" i="28"/>
  <c r="L254" i="28"/>
  <c r="J272" i="28"/>
  <c r="L319" i="28"/>
  <c r="K227" i="28"/>
  <c r="J227" i="28"/>
  <c r="L227" i="28"/>
  <c r="J232" i="28"/>
  <c r="L232" i="28"/>
  <c r="K243" i="28"/>
  <c r="J243" i="28"/>
  <c r="L243" i="28"/>
  <c r="J248" i="28"/>
  <c r="L248" i="28"/>
  <c r="J259" i="28"/>
  <c r="L259" i="28"/>
  <c r="K259" i="28"/>
  <c r="J279" i="28"/>
  <c r="L279" i="28"/>
  <c r="K279" i="28"/>
  <c r="K311" i="28"/>
  <c r="J311" i="28"/>
  <c r="L311" i="28"/>
  <c r="K83" i="28"/>
  <c r="J83" i="28"/>
  <c r="K87" i="28"/>
  <c r="J87" i="28"/>
  <c r="K91" i="28"/>
  <c r="J91" i="28"/>
  <c r="K95" i="28"/>
  <c r="J95" i="28"/>
  <c r="K99" i="28"/>
  <c r="J99" i="28"/>
  <c r="K103" i="28"/>
  <c r="J103" i="28"/>
  <c r="L230" i="28"/>
  <c r="K232" i="28"/>
  <c r="L246" i="28"/>
  <c r="K248" i="28"/>
  <c r="J291" i="28"/>
  <c r="L291" i="28"/>
  <c r="K291" i="28"/>
  <c r="L301" i="28"/>
  <c r="L305" i="28"/>
  <c r="L53" i="28"/>
  <c r="K54" i="28"/>
  <c r="J55" i="28"/>
  <c r="L57" i="28"/>
  <c r="K58" i="28"/>
  <c r="J59" i="28"/>
  <c r="L61" i="28"/>
  <c r="K62" i="28"/>
  <c r="J63" i="28"/>
  <c r="L65" i="28"/>
  <c r="K66" i="28"/>
  <c r="J67" i="28"/>
  <c r="L69" i="28"/>
  <c r="K70" i="28"/>
  <c r="J71" i="28"/>
  <c r="L73" i="28"/>
  <c r="K74" i="28"/>
  <c r="J75" i="28"/>
  <c r="L77" i="28"/>
  <c r="K78" i="28"/>
  <c r="J79" i="28"/>
  <c r="L81" i="28"/>
  <c r="L82" i="28"/>
  <c r="K82" i="28"/>
  <c r="L86" i="28"/>
  <c r="L90" i="28"/>
  <c r="L94" i="28"/>
  <c r="L98" i="28"/>
  <c r="L102" i="28"/>
  <c r="K105" i="28"/>
  <c r="J105" i="28"/>
  <c r="K107" i="28"/>
  <c r="J107" i="28"/>
  <c r="K109" i="28"/>
  <c r="J109" i="28"/>
  <c r="K111" i="28"/>
  <c r="J111" i="28"/>
  <c r="K113" i="28"/>
  <c r="J113" i="28"/>
  <c r="K115" i="28"/>
  <c r="J115" i="28"/>
  <c r="K117" i="28"/>
  <c r="J117" i="28"/>
  <c r="K119" i="28"/>
  <c r="J119" i="28"/>
  <c r="K121" i="28"/>
  <c r="J121" i="28"/>
  <c r="K123" i="28"/>
  <c r="J123" i="28"/>
  <c r="K125" i="28"/>
  <c r="J125" i="28"/>
  <c r="K127" i="28"/>
  <c r="J127" i="28"/>
  <c r="K129" i="28"/>
  <c r="J129" i="28"/>
  <c r="K131" i="28"/>
  <c r="J131" i="28"/>
  <c r="K133" i="28"/>
  <c r="J133" i="28"/>
  <c r="K135" i="28"/>
  <c r="J135" i="28"/>
  <c r="K137" i="28"/>
  <c r="J137" i="28"/>
  <c r="K139" i="28"/>
  <c r="J139" i="28"/>
  <c r="K141" i="28"/>
  <c r="J141" i="28"/>
  <c r="K143" i="28"/>
  <c r="J143" i="28"/>
  <c r="K145" i="28"/>
  <c r="J145" i="28"/>
  <c r="K147" i="28"/>
  <c r="J147" i="28"/>
  <c r="K149" i="28"/>
  <c r="J149" i="28"/>
  <c r="K151" i="28"/>
  <c r="J151" i="28"/>
  <c r="K153" i="28"/>
  <c r="J153" i="28"/>
  <c r="K155" i="28"/>
  <c r="J155" i="28"/>
  <c r="K157" i="28"/>
  <c r="J157" i="28"/>
  <c r="K159" i="28"/>
  <c r="J159" i="28"/>
  <c r="K161" i="28"/>
  <c r="J161" i="28"/>
  <c r="K163" i="28"/>
  <c r="J163" i="28"/>
  <c r="K165" i="28"/>
  <c r="J165" i="28"/>
  <c r="K167" i="28"/>
  <c r="J167" i="28"/>
  <c r="K169" i="28"/>
  <c r="J169" i="28"/>
  <c r="K171" i="28"/>
  <c r="J171" i="28"/>
  <c r="K173" i="28"/>
  <c r="J173" i="28"/>
  <c r="K175" i="28"/>
  <c r="J175" i="28"/>
  <c r="K177" i="28"/>
  <c r="J177" i="28"/>
  <c r="K179" i="28"/>
  <c r="J179" i="28"/>
  <c r="K181" i="28"/>
  <c r="J181" i="28"/>
  <c r="K183" i="28"/>
  <c r="J183" i="28"/>
  <c r="K185" i="28"/>
  <c r="J185" i="28"/>
  <c r="K187" i="28"/>
  <c r="J187" i="28"/>
  <c r="K189" i="28"/>
  <c r="J189" i="28"/>
  <c r="K191" i="28"/>
  <c r="J191" i="28"/>
  <c r="K193" i="28"/>
  <c r="J193" i="28"/>
  <c r="K195" i="28"/>
  <c r="J195" i="28"/>
  <c r="K197" i="28"/>
  <c r="J197" i="28"/>
  <c r="K199" i="28"/>
  <c r="J199" i="28"/>
  <c r="K201" i="28"/>
  <c r="J201" i="28"/>
  <c r="K203" i="28"/>
  <c r="J203" i="28"/>
  <c r="K205" i="28"/>
  <c r="J205" i="28"/>
  <c r="K207" i="28"/>
  <c r="J207" i="28"/>
  <c r="K209" i="28"/>
  <c r="J209" i="28"/>
  <c r="K211" i="28"/>
  <c r="J211" i="28"/>
  <c r="L213" i="28"/>
  <c r="K213" i="28"/>
  <c r="J213" i="28"/>
  <c r="L217" i="28"/>
  <c r="K217" i="28"/>
  <c r="J217" i="28"/>
  <c r="J224" i="28"/>
  <c r="L224" i="28"/>
  <c r="K235" i="28"/>
  <c r="J235" i="28"/>
  <c r="L235" i="28"/>
  <c r="J240" i="28"/>
  <c r="L240" i="28"/>
  <c r="K251" i="28"/>
  <c r="J251" i="28"/>
  <c r="L251" i="28"/>
  <c r="J256" i="28"/>
  <c r="L256" i="28"/>
  <c r="J263" i="28"/>
  <c r="L263" i="28"/>
  <c r="K263" i="28"/>
  <c r="L313" i="28"/>
  <c r="K319" i="28"/>
  <c r="J319" i="28"/>
  <c r="L325" i="28"/>
  <c r="K86" i="28"/>
  <c r="K90" i="28"/>
  <c r="K94" i="28"/>
  <c r="K98" i="28"/>
  <c r="K102" i="28"/>
  <c r="J216" i="28"/>
  <c r="L216" i="28"/>
  <c r="J220" i="28"/>
  <c r="K223" i="28"/>
  <c r="J223" i="28"/>
  <c r="L223" i="28"/>
  <c r="L226" i="28"/>
  <c r="J228" i="28"/>
  <c r="K231" i="28"/>
  <c r="J231" i="28"/>
  <c r="L231" i="28"/>
  <c r="L234" i="28"/>
  <c r="J236" i="28"/>
  <c r="K239" i="28"/>
  <c r="J239" i="28"/>
  <c r="L239" i="28"/>
  <c r="L242" i="28"/>
  <c r="J244" i="28"/>
  <c r="K247" i="28"/>
  <c r="J247" i="28"/>
  <c r="L247" i="28"/>
  <c r="L250" i="28"/>
  <c r="J252" i="28"/>
  <c r="K255" i="28"/>
  <c r="J255" i="28"/>
  <c r="L255" i="28"/>
  <c r="L258" i="28"/>
  <c r="J271" i="28"/>
  <c r="L271" i="28"/>
  <c r="K271" i="28"/>
  <c r="J287" i="28"/>
  <c r="L287" i="28"/>
  <c r="K287" i="28"/>
  <c r="L297" i="28"/>
  <c r="K303" i="28"/>
  <c r="J303" i="28"/>
  <c r="L317" i="28"/>
  <c r="L329" i="28"/>
  <c r="K215" i="28"/>
  <c r="L215" i="28"/>
  <c r="K219" i="28"/>
  <c r="L219" i="28"/>
  <c r="J267" i="28"/>
  <c r="L267" i="28"/>
  <c r="K267" i="28"/>
  <c r="J283" i="28"/>
  <c r="L283" i="28"/>
  <c r="K283" i="28"/>
  <c r="K295" i="28"/>
  <c r="J295" i="28"/>
  <c r="L309" i="28"/>
  <c r="L321" i="28"/>
  <c r="K327" i="28"/>
  <c r="J327" i="28"/>
  <c r="L264" i="28"/>
  <c r="L276" i="28"/>
  <c r="L284" i="28"/>
  <c r="L288" i="28"/>
  <c r="L292" i="28"/>
  <c r="K299" i="28"/>
  <c r="J299" i="28"/>
  <c r="K307" i="28"/>
  <c r="J307" i="28"/>
  <c r="K315" i="28"/>
  <c r="J315" i="28"/>
  <c r="K323" i="28"/>
  <c r="J323" i="28"/>
  <c r="L221" i="28"/>
  <c r="L225" i="28"/>
  <c r="L229" i="28"/>
  <c r="L233" i="28"/>
  <c r="L237" i="28"/>
  <c r="L241" i="28"/>
  <c r="L245" i="28"/>
  <c r="L249" i="28"/>
  <c r="L253" i="28"/>
  <c r="L257" i="28"/>
  <c r="K262" i="28"/>
  <c r="J262" i="28"/>
  <c r="K266" i="28"/>
  <c r="J266" i="28"/>
  <c r="K270" i="28"/>
  <c r="J270" i="28"/>
  <c r="K274" i="28"/>
  <c r="J274" i="28"/>
  <c r="K278" i="28"/>
  <c r="J278" i="28"/>
  <c r="K282" i="28"/>
  <c r="J282" i="28"/>
  <c r="K286" i="28"/>
  <c r="J286" i="28"/>
  <c r="K290" i="28"/>
  <c r="J290" i="28"/>
  <c r="L294" i="28"/>
  <c r="L298" i="28"/>
  <c r="L302" i="28"/>
  <c r="L304" i="28"/>
  <c r="L306" i="28"/>
  <c r="L308" i="28"/>
  <c r="L310" i="28"/>
  <c r="L314" i="28"/>
  <c r="L318" i="28"/>
  <c r="L320" i="28"/>
  <c r="L322" i="28"/>
  <c r="L324" i="28"/>
  <c r="L326" i="28"/>
  <c r="L330" i="28"/>
  <c r="L334" i="28"/>
  <c r="L338" i="28"/>
  <c r="L340" i="28"/>
  <c r="L342" i="28"/>
  <c r="L261" i="28"/>
  <c r="L265" i="28"/>
  <c r="L269" i="28"/>
  <c r="L273" i="28"/>
  <c r="L277" i="28"/>
  <c r="L281" i="28"/>
  <c r="L285" i="28"/>
  <c r="L289" i="28"/>
  <c r="L293" i="28"/>
  <c r="K331" i="28"/>
  <c r="J331" i="28"/>
  <c r="L333" i="28"/>
  <c r="K335" i="28"/>
  <c r="J335" i="28"/>
  <c r="L337" i="28"/>
  <c r="K339" i="28"/>
  <c r="J339" i="28"/>
  <c r="L341" i="28"/>
  <c r="K343" i="28"/>
  <c r="J343" i="28"/>
  <c r="L260" i="28"/>
  <c r="K261" i="28"/>
  <c r="K265" i="28"/>
  <c r="L268" i="28"/>
  <c r="K269" i="28"/>
  <c r="L272" i="28"/>
  <c r="K273" i="28"/>
  <c r="K277" i="28"/>
  <c r="L280" i="28"/>
  <c r="K281" i="28"/>
  <c r="K285" i="28"/>
  <c r="K289" i="28"/>
  <c r="K293" i="28"/>
  <c r="J294" i="28"/>
  <c r="L296" i="28"/>
  <c r="K297" i="28"/>
  <c r="J298" i="28"/>
  <c r="L300" i="28"/>
  <c r="K301" i="28"/>
  <c r="J302" i="28"/>
  <c r="K305" i="28"/>
  <c r="J306" i="28"/>
  <c r="K309" i="28"/>
  <c r="J310" i="28"/>
  <c r="L312" i="28"/>
  <c r="K313" i="28"/>
  <c r="J314" i="28"/>
  <c r="L316" i="28"/>
  <c r="K317" i="28"/>
  <c r="J318" i="28"/>
  <c r="K321" i="28"/>
  <c r="J322" i="28"/>
  <c r="K325" i="28"/>
  <c r="J326" i="28"/>
  <c r="L328" i="28"/>
  <c r="K329" i="28"/>
  <c r="J330" i="28"/>
  <c r="L332" i="28"/>
  <c r="K333" i="28"/>
  <c r="J334" i="28"/>
  <c r="L336" i="28"/>
  <c r="K337" i="28"/>
  <c r="J338" i="28"/>
  <c r="K341" i="28"/>
  <c r="J342" i="28"/>
  <c r="K294" i="28"/>
  <c r="K298" i="28"/>
  <c r="K302" i="28"/>
  <c r="K306" i="28"/>
  <c r="K310" i="28"/>
  <c r="K314" i="28"/>
  <c r="K318" i="28"/>
  <c r="K322" i="28"/>
  <c r="K326" i="28"/>
  <c r="K330" i="28"/>
  <c r="K334" i="28"/>
  <c r="K338" i="28"/>
  <c r="K342" i="28"/>
  <c r="J11" i="82" l="1"/>
  <c r="B13" i="82"/>
  <c r="S6" i="31"/>
  <c r="J12" i="82" l="1"/>
  <c r="B14" i="82"/>
  <c r="J13" i="82"/>
  <c r="A9" i="31"/>
  <c r="R6" i="31"/>
  <c r="Q5" i="31"/>
  <c r="Q6" i="31" s="1"/>
  <c r="P5" i="31"/>
  <c r="P6" i="31" s="1"/>
  <c r="B15" i="82" l="1"/>
  <c r="CX38" i="25"/>
  <c r="CW38" i="25"/>
  <c r="CV38" i="25"/>
  <c r="CX37" i="25"/>
  <c r="CW37" i="25"/>
  <c r="CV37" i="25"/>
  <c r="CX36" i="25"/>
  <c r="CW36" i="25"/>
  <c r="CV36" i="25"/>
  <c r="CX35" i="25"/>
  <c r="CW35" i="25"/>
  <c r="CV35" i="25"/>
  <c r="CX34" i="25"/>
  <c r="CW34" i="25"/>
  <c r="CV34" i="25"/>
  <c r="CX33" i="25"/>
  <c r="CW33" i="25"/>
  <c r="CV33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CX32" i="25"/>
  <c r="CW32" i="25"/>
  <c r="CV32" i="25"/>
  <c r="BB32" i="25"/>
  <c r="AX32" i="25"/>
  <c r="AT32" i="25"/>
  <c r="AP32" i="25"/>
  <c r="AL32" i="25"/>
  <c r="BC32" i="25"/>
  <c r="BA32" i="25"/>
  <c r="AZ32" i="25"/>
  <c r="AY32" i="25"/>
  <c r="AW32" i="25"/>
  <c r="AV32" i="25"/>
  <c r="AU32" i="25"/>
  <c r="AS32" i="25"/>
  <c r="AR32" i="25"/>
  <c r="AQ32" i="25"/>
  <c r="AO32" i="25"/>
  <c r="AN32" i="25"/>
  <c r="AM32" i="25"/>
  <c r="CX31" i="25"/>
  <c r="CW31" i="25"/>
  <c r="CV31" i="25"/>
  <c r="B16" i="82" l="1"/>
  <c r="J14" i="82"/>
  <c r="BI9" i="25"/>
  <c r="CE9" i="25" s="1"/>
  <c r="AM9" i="25"/>
  <c r="C67" i="81"/>
  <c r="C65" i="81"/>
  <c r="C63" i="81"/>
  <c r="C62" i="81"/>
  <c r="D46" i="81" s="1"/>
  <c r="B60" i="81"/>
  <c r="Q59" i="81"/>
  <c r="T56" i="81"/>
  <c r="C56" i="81"/>
  <c r="T55" i="81"/>
  <c r="C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1" i="81"/>
  <c r="B12" i="81" s="1"/>
  <c r="B13" i="81" s="1"/>
  <c r="B3" i="81"/>
  <c r="C52" i="81" s="1"/>
  <c r="B9" i="81" s="1"/>
  <c r="B17" i="82" l="1"/>
  <c r="J16" i="82"/>
  <c r="J15" i="82"/>
  <c r="C68" i="81"/>
  <c r="B14" i="81"/>
  <c r="B15" i="81" s="1"/>
  <c r="B16" i="81" s="1"/>
  <c r="B17" i="81" s="1"/>
  <c r="C69" i="81"/>
  <c r="B18" i="82" l="1"/>
  <c r="C70" i="81"/>
  <c r="E17" i="81"/>
  <c r="C17" i="81" a="1"/>
  <c r="C17" i="81" s="1"/>
  <c r="D17" i="81" s="1"/>
  <c r="B18" i="81"/>
  <c r="B19" i="82" l="1"/>
  <c r="J17" i="82"/>
  <c r="B19" i="81"/>
  <c r="E18" i="81"/>
  <c r="C71" i="81"/>
  <c r="B20" i="82" l="1"/>
  <c r="J18" i="82"/>
  <c r="C72" i="81"/>
  <c r="B20" i="81"/>
  <c r="E19" i="81"/>
  <c r="J19" i="82" l="1"/>
  <c r="B21" i="82"/>
  <c r="B21" i="81"/>
  <c r="E20" i="81"/>
  <c r="C73" i="81"/>
  <c r="J20" i="82" l="1"/>
  <c r="B22" i="82"/>
  <c r="C74" i="81"/>
  <c r="E21" i="81"/>
  <c r="B22" i="81"/>
  <c r="J21" i="82" l="1"/>
  <c r="B23" i="82"/>
  <c r="B23" i="81"/>
  <c r="E22" i="81"/>
  <c r="F66" i="81"/>
  <c r="J22" i="82" l="1"/>
  <c r="B33" i="82"/>
  <c r="F67" i="81"/>
  <c r="B24" i="81"/>
  <c r="E23" i="81"/>
  <c r="J23" i="82" l="1"/>
  <c r="B25" i="81"/>
  <c r="E24" i="81"/>
  <c r="F68" i="81"/>
  <c r="F69" i="81" l="1"/>
  <c r="E25" i="81"/>
  <c r="B26" i="81"/>
  <c r="B27" i="81" l="1"/>
  <c r="E26" i="81"/>
  <c r="F70" i="81"/>
  <c r="F71" i="81" l="1"/>
  <c r="B28" i="81"/>
  <c r="E27" i="81"/>
  <c r="B29" i="81" l="1"/>
  <c r="E28" i="81"/>
  <c r="F72" i="81"/>
  <c r="F73" i="81" l="1"/>
  <c r="B30" i="81"/>
  <c r="E29" i="81"/>
  <c r="B31" i="81" l="1"/>
  <c r="E30" i="81"/>
  <c r="F74" i="81"/>
  <c r="I66" i="81" l="1"/>
  <c r="B32" i="81"/>
  <c r="E31" i="81"/>
  <c r="B33" i="81" l="1"/>
  <c r="B34" i="81" s="1"/>
  <c r="B35" i="81" s="1"/>
  <c r="B36" i="81" s="1"/>
  <c r="B37" i="81" s="1"/>
  <c r="E32" i="8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C60" i="81" l="1"/>
  <c r="F17" i="81" s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47" i="25" l="1"/>
  <c r="B48" i="25" l="1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51" i="70"/>
  <c r="D48" i="71"/>
  <c r="D48" i="78"/>
  <c r="D48" i="72"/>
  <c r="D48" i="73"/>
  <c r="D48" i="76"/>
  <c r="D48" i="75"/>
  <c r="D48" i="79"/>
  <c r="B60" i="72" l="1"/>
  <c r="C60" i="72"/>
  <c r="F18" i="72" s="1"/>
  <c r="AC37" i="47"/>
  <c r="AC36" i="47"/>
  <c r="AC35" i="47"/>
  <c r="BG36" i="47"/>
  <c r="BG35" i="47"/>
  <c r="BF10" i="47" l="1"/>
  <c r="B60" i="79" l="1"/>
  <c r="B60" i="75"/>
  <c r="B60" i="76"/>
  <c r="C74" i="68"/>
  <c r="B60" i="73"/>
  <c r="B60" i="78"/>
  <c r="B60" i="71"/>
  <c r="B63" i="70"/>
  <c r="B60" i="80"/>
  <c r="B60" i="67"/>
  <c r="B60" i="43"/>
  <c r="BY9" i="25" l="1"/>
  <c r="BY8" i="25"/>
  <c r="BC9" i="25"/>
  <c r="BC8" i="25"/>
  <c r="BX9" i="25" l="1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AZ9" i="47" l="1"/>
  <c r="BE9" i="47"/>
  <c r="BB35" i="47"/>
  <c r="BH10" i="47"/>
  <c r="BB36" i="47"/>
  <c r="BB38" i="47"/>
  <c r="BB39" i="47" s="1"/>
  <c r="BG38" i="47"/>
  <c r="BG39" i="47" s="1"/>
  <c r="C45" i="47"/>
  <c r="AW38" i="47"/>
  <c r="AW37" i="47"/>
  <c r="AW36" i="47"/>
  <c r="AW35" i="47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31" i="47" s="1"/>
  <c r="AU32" i="47" s="1"/>
  <c r="AU9" i="47"/>
  <c r="AR38" i="47"/>
  <c r="AR37" i="47"/>
  <c r="AR36" i="47"/>
  <c r="AR35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31" i="47" s="1"/>
  <c r="AP32" i="47" s="1"/>
  <c r="AP9" i="47"/>
  <c r="N38" i="47"/>
  <c r="N37" i="47"/>
  <c r="N36" i="47"/>
  <c r="N35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M38" i="47"/>
  <c r="AM37" i="47"/>
  <c r="AM36" i="47"/>
  <c r="AM35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K31" i="47" s="1"/>
  <c r="AK32" i="47" s="1"/>
  <c r="C46" i="47" l="1"/>
  <c r="AL10" i="47"/>
  <c r="AQ10" i="47"/>
  <c r="AS10" i="47" s="1"/>
  <c r="BA10" i="47"/>
  <c r="BC10" i="47" s="1"/>
  <c r="M10" i="47"/>
  <c r="O10" i="47" s="1"/>
  <c r="AV10" i="47"/>
  <c r="AX10" i="47" s="1"/>
  <c r="AW39" i="47"/>
  <c r="AR39" i="47"/>
  <c r="N39" i="47"/>
  <c r="AM39" i="47"/>
  <c r="C47" i="47" l="1"/>
  <c r="AN10" i="47"/>
  <c r="AH37" i="47"/>
  <c r="AH36" i="47"/>
  <c r="AH35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AZ31" i="47" s="1"/>
  <c r="AZ32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BE31" i="47" s="1"/>
  <c r="BE32" i="47" s="1"/>
  <c r="AH38" i="47"/>
  <c r="S36" i="47"/>
  <c r="I38" i="47"/>
  <c r="I37" i="47"/>
  <c r="I36" i="47"/>
  <c r="I35" i="47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X38" i="47"/>
  <c r="X37" i="47"/>
  <c r="X36" i="47"/>
  <c r="X35" i="47"/>
  <c r="V9" i="47"/>
  <c r="S38" i="47"/>
  <c r="S37" i="47"/>
  <c r="S35" i="47"/>
  <c r="Q9" i="47"/>
  <c r="D37" i="47"/>
  <c r="D36" i="47"/>
  <c r="D35" i="47"/>
  <c r="B9" i="47"/>
  <c r="AC38" i="47"/>
  <c r="D38" i="47"/>
  <c r="C48" i="47" l="1"/>
  <c r="C10" i="47"/>
  <c r="R10" i="47"/>
  <c r="W10" i="47"/>
  <c r="Y10" i="47" s="1"/>
  <c r="AG10" i="47"/>
  <c r="H10" i="47"/>
  <c r="J10" i="47" s="1"/>
  <c r="X39" i="47"/>
  <c r="AH39" i="47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S39" i="47"/>
  <c r="AC39" i="47"/>
  <c r="AB10" i="47" s="1"/>
  <c r="I39" i="47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49" i="47" l="1"/>
  <c r="AI10" i="47"/>
  <c r="C60" i="75"/>
  <c r="F24" i="75" s="1"/>
  <c r="C63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A31" i="47" s="1"/>
  <c r="AA32" i="47" s="1"/>
  <c r="AD10" i="47"/>
  <c r="T10" i="47"/>
  <c r="C67" i="80"/>
  <c r="C63" i="80"/>
  <c r="B3" i="80" s="1"/>
  <c r="C52" i="80" s="1"/>
  <c r="B9" i="80" s="1"/>
  <c r="C58" i="80"/>
  <c r="H12" i="80" s="1"/>
  <c r="T57" i="80"/>
  <c r="Q57" i="80"/>
  <c r="T56" i="80"/>
  <c r="C56" i="80"/>
  <c r="E12" i="80" s="1"/>
  <c r="K12" i="80" s="1"/>
  <c r="T55" i="80"/>
  <c r="C55" i="80"/>
  <c r="D49" i="80"/>
  <c r="C49" i="80"/>
  <c r="C48" i="80"/>
  <c r="C47" i="80"/>
  <c r="C46" i="80"/>
  <c r="C45" i="80"/>
  <c r="C63" i="79"/>
  <c r="C58" i="79"/>
  <c r="C56" i="79"/>
  <c r="C55" i="79"/>
  <c r="C50" i="47" l="1"/>
  <c r="D47" i="80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51" i="47" l="1"/>
  <c r="C69" i="80"/>
  <c r="B14" i="80"/>
  <c r="B15" i="80" s="1"/>
  <c r="B16" i="80" s="1"/>
  <c r="B17" i="80" s="1"/>
  <c r="B18" i="80" s="1"/>
  <c r="B19" i="79"/>
  <c r="C68" i="79"/>
  <c r="C52" i="47" l="1"/>
  <c r="C70" i="80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24" i="80" s="1" a="1"/>
  <c r="C24" i="80" s="1"/>
  <c r="C74" i="79"/>
  <c r="B25" i="79"/>
  <c r="F67" i="80" l="1"/>
  <c r="B25" i="80"/>
  <c r="F66" i="79"/>
  <c r="B26" i="79"/>
  <c r="C26" i="79" l="1" a="1"/>
  <c r="C26" i="79" s="1"/>
  <c r="F68" i="80"/>
  <c r="B26" i="80"/>
  <c r="F67" i="79"/>
  <c r="B27" i="79"/>
  <c r="E26" i="79"/>
  <c r="F69" i="80" l="1"/>
  <c r="B27" i="80"/>
  <c r="E27" i="79"/>
  <c r="B28" i="79"/>
  <c r="F68" i="79"/>
  <c r="F70" i="80" l="1"/>
  <c r="B28" i="80"/>
  <c r="E28" i="79"/>
  <c r="B29" i="79"/>
  <c r="F69" i="79"/>
  <c r="F71" i="80" l="1"/>
  <c r="B29" i="80"/>
  <c r="E29" i="79"/>
  <c r="B30" i="79"/>
  <c r="F70" i="79"/>
  <c r="F72" i="80" l="1"/>
  <c r="B30" i="80"/>
  <c r="F71" i="79"/>
  <c r="B31" i="79"/>
  <c r="E30" i="79"/>
  <c r="F73" i="80" l="1"/>
  <c r="B31" i="80"/>
  <c r="E31" i="79"/>
  <c r="B32" i="79"/>
  <c r="F72" i="79"/>
  <c r="B33" i="79" l="1"/>
  <c r="F74" i="80"/>
  <c r="B32" i="80"/>
  <c r="E32" i="79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Q58" i="80"/>
  <c r="E16" i="80" l="1"/>
  <c r="K15" i="80"/>
  <c r="C62" i="79"/>
  <c r="D26" i="79" s="1"/>
  <c r="C62" i="80"/>
  <c r="D24" i="80" s="1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24" i="80" l="1"/>
  <c r="E26" i="80"/>
  <c r="K25" i="80"/>
  <c r="G25" i="80"/>
  <c r="I25" i="80" s="1"/>
  <c r="D33" i="79"/>
  <c r="D28" i="80"/>
  <c r="E27" i="80" l="1"/>
  <c r="K26" i="80"/>
  <c r="G26" i="80"/>
  <c r="I26" i="80" s="1"/>
  <c r="J25" i="80"/>
  <c r="D34" i="79"/>
  <c r="D29" i="80"/>
  <c r="J26" i="80" l="1"/>
  <c r="E28" i="80"/>
  <c r="K27" i="80"/>
  <c r="G27" i="80"/>
  <c r="I27" i="80" s="1"/>
  <c r="D35" i="79"/>
  <c r="D30" i="80"/>
  <c r="E29" i="80" l="1"/>
  <c r="G28" i="80"/>
  <c r="I28" i="80" s="1"/>
  <c r="K28" i="80"/>
  <c r="J27" i="80"/>
  <c r="D36" i="79"/>
  <c r="D31" i="80"/>
  <c r="J28" i="80" l="1"/>
  <c r="E30" i="80"/>
  <c r="G29" i="80"/>
  <c r="I29" i="80" s="1"/>
  <c r="K29" i="80"/>
  <c r="D37" i="79"/>
  <c r="D32" i="80"/>
  <c r="E31" i="80" l="1"/>
  <c r="G30" i="80"/>
  <c r="I30" i="80" s="1"/>
  <c r="K30" i="80"/>
  <c r="J29" i="80"/>
  <c r="D33" i="80"/>
  <c r="J30" i="80" l="1"/>
  <c r="E32" i="80"/>
  <c r="K31" i="80"/>
  <c r="G31" i="80"/>
  <c r="I31" i="80" s="1"/>
  <c r="D34" i="80"/>
  <c r="J31" i="80" l="1"/>
  <c r="E33" i="80"/>
  <c r="K32" i="80"/>
  <c r="G32" i="80"/>
  <c r="I32" i="80" s="1"/>
  <c r="D35" i="80"/>
  <c r="E34" i="80" l="1"/>
  <c r="G33" i="80"/>
  <c r="I33" i="80" s="1"/>
  <c r="J33" i="80" s="1"/>
  <c r="K33" i="80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C63" i="78"/>
  <c r="D47" i="78" s="1"/>
  <c r="C62" i="78"/>
  <c r="Q58" i="78"/>
  <c r="C58" i="78"/>
  <c r="T57" i="78"/>
  <c r="Q57" i="78"/>
  <c r="T56" i="78"/>
  <c r="C56" i="78"/>
  <c r="T55" i="78"/>
  <c r="C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C23" i="78" l="1" a="1"/>
  <c r="C23" i="78" s="1"/>
  <c r="D23" i="78" s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l="1"/>
  <c r="J17" i="77"/>
  <c r="J31" i="78"/>
  <c r="E33" i="78"/>
  <c r="G32" i="78"/>
  <c r="I32" i="78" s="1"/>
  <c r="K32" i="78"/>
  <c r="A18" i="77"/>
  <c r="H18" i="77" l="1"/>
  <c r="J18" i="77"/>
  <c r="J32" i="78"/>
  <c r="E34" i="78"/>
  <c r="G33" i="78"/>
  <c r="I33" i="78" s="1"/>
  <c r="K33" i="78"/>
  <c r="A19" i="77"/>
  <c r="J19" i="77" s="1"/>
  <c r="E35" i="78" l="1"/>
  <c r="G34" i="78"/>
  <c r="I34" i="78" s="1"/>
  <c r="K34" i="78"/>
  <c r="J33" i="78"/>
  <c r="H19" i="77"/>
  <c r="A20" i="77"/>
  <c r="J20" i="77" s="1"/>
  <c r="J34" i="78" l="1"/>
  <c r="E36" i="78"/>
  <c r="G35" i="78"/>
  <c r="I35" i="78" s="1"/>
  <c r="K35" i="78"/>
  <c r="H20" i="77"/>
  <c r="A21" i="77"/>
  <c r="J21" i="77" s="1"/>
  <c r="E37" i="78" l="1"/>
  <c r="G36" i="78"/>
  <c r="I36" i="78" s="1"/>
  <c r="K36" i="78"/>
  <c r="J35" i="78"/>
  <c r="H21" i="77"/>
  <c r="A22" i="77"/>
  <c r="J22" i="77" s="1"/>
  <c r="J36" i="78" l="1"/>
  <c r="G37" i="78"/>
  <c r="I37" i="78" s="1"/>
  <c r="K37" i="78"/>
  <c r="H22" i="77"/>
  <c r="A23" i="77"/>
  <c r="J23" i="77" s="1"/>
  <c r="J37" i="78" l="1"/>
  <c r="H23" i="77"/>
  <c r="A24" i="77"/>
  <c r="J24" i="77" s="1"/>
  <c r="H24" i="77" l="1"/>
  <c r="A25" i="77"/>
  <c r="J25" i="77" s="1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N14" i="77" l="1"/>
  <c r="C63" i="76" l="1"/>
  <c r="D47" i="76" s="1"/>
  <c r="C58" i="76"/>
  <c r="C56" i="76"/>
  <c r="C55" i="76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C63" i="75"/>
  <c r="B3" i="75" s="1"/>
  <c r="C52" i="75" s="1"/>
  <c r="B9" i="75" s="1"/>
  <c r="C56" i="75"/>
  <c r="C55" i="75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C63" i="73"/>
  <c r="B3" i="73" s="1"/>
  <c r="C52" i="73" s="1"/>
  <c r="B9" i="73" s="1"/>
  <c r="C58" i="73"/>
  <c r="H12" i="73" s="1"/>
  <c r="C56" i="73"/>
  <c r="E12" i="73" s="1"/>
  <c r="K12" i="73" s="1"/>
  <c r="C55" i="73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C63" i="72"/>
  <c r="B3" i="72" s="1"/>
  <c r="C52" i="72" s="1"/>
  <c r="B9" i="72" s="1"/>
  <c r="C58" i="72"/>
  <c r="H12" i="72" s="1"/>
  <c r="C56" i="72"/>
  <c r="E12" i="72" s="1"/>
  <c r="K12" i="72" s="1"/>
  <c r="C55" i="72"/>
  <c r="O56" i="72"/>
  <c r="O55" i="72"/>
  <c r="C67" i="72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C63" i="71"/>
  <c r="D47" i="71" s="1"/>
  <c r="C58" i="71"/>
  <c r="H12" i="71" s="1"/>
  <c r="T57" i="71"/>
  <c r="Q57" i="71"/>
  <c r="T56" i="71"/>
  <c r="C56" i="71"/>
  <c r="E12" i="71" s="1"/>
  <c r="K12" i="71" s="1"/>
  <c r="T55" i="71"/>
  <c r="C55" i="71"/>
  <c r="D49" i="71"/>
  <c r="C49" i="71"/>
  <c r="C48" i="71"/>
  <c r="C47" i="71"/>
  <c r="C46" i="71"/>
  <c r="C45" i="71"/>
  <c r="B11" i="71"/>
  <c r="B12" i="71" s="1"/>
  <c r="C58" i="70"/>
  <c r="C68" i="72" l="1"/>
  <c r="B3" i="71"/>
  <c r="C52" i="71" s="1"/>
  <c r="B9" i="71" s="1"/>
  <c r="D47" i="75"/>
  <c r="D47" i="73"/>
  <c r="D47" i="72"/>
  <c r="H12" i="76"/>
  <c r="B3" i="76"/>
  <c r="C52" i="76" s="1"/>
  <c r="B9" i="76" s="1"/>
  <c r="B15" i="76"/>
  <c r="C68" i="76"/>
  <c r="B17" i="75"/>
  <c r="C68" i="75"/>
  <c r="B13" i="73"/>
  <c r="C68" i="73"/>
  <c r="B13" i="72"/>
  <c r="B13" i="71"/>
  <c r="C68" i="71"/>
  <c r="C69" i="72" l="1"/>
  <c r="C69" i="76"/>
  <c r="B16" i="76"/>
  <c r="C69" i="75"/>
  <c r="B18" i="75"/>
  <c r="C69" i="73"/>
  <c r="B14" i="73"/>
  <c r="B15" i="73" s="1"/>
  <c r="B16" i="73" s="1"/>
  <c r="B17" i="73" s="1"/>
  <c r="B18" i="73" s="1"/>
  <c r="C18" i="73" s="1" a="1"/>
  <c r="C18" i="73" s="1"/>
  <c r="B14" i="72"/>
  <c r="C69" i="71"/>
  <c r="B14" i="71"/>
  <c r="C70" i="72" l="1"/>
  <c r="B15" i="71"/>
  <c r="C70" i="76"/>
  <c r="B17" i="76"/>
  <c r="B19" i="75"/>
  <c r="C70" i="75"/>
  <c r="B19" i="73"/>
  <c r="C70" i="73"/>
  <c r="B15" i="72"/>
  <c r="C70" i="71"/>
  <c r="C71" i="72" l="1"/>
  <c r="B16" i="71"/>
  <c r="B18" i="76"/>
  <c r="C71" i="76"/>
  <c r="C71" i="75"/>
  <c r="B20" i="75"/>
  <c r="C71" i="73"/>
  <c r="B20" i="73"/>
  <c r="B16" i="72"/>
  <c r="C71" i="71"/>
  <c r="C72" i="72" l="1"/>
  <c r="B17" i="71"/>
  <c r="C72" i="76"/>
  <c r="B19" i="76"/>
  <c r="C72" i="75"/>
  <c r="B21" i="75"/>
  <c r="C72" i="73"/>
  <c r="B21" i="73"/>
  <c r="B17" i="72"/>
  <c r="C72" i="71"/>
  <c r="C73" i="72" l="1"/>
  <c r="B18" i="71"/>
  <c r="C18" i="71" s="1" a="1"/>
  <c r="C18" i="71" s="1"/>
  <c r="B20" i="76"/>
  <c r="C73" i="76"/>
  <c r="B22" i="75"/>
  <c r="C73" i="75"/>
  <c r="C73" i="73"/>
  <c r="B22" i="73"/>
  <c r="B18" i="72"/>
  <c r="C18" i="72" s="1" a="1"/>
  <c r="C18" i="72" s="1"/>
  <c r="C73" i="71"/>
  <c r="C74" i="72" l="1"/>
  <c r="B19" i="71"/>
  <c r="C74" i="76"/>
  <c r="B21" i="76"/>
  <c r="B23" i="75"/>
  <c r="C74" i="75"/>
  <c r="C74" i="73"/>
  <c r="B23" i="73"/>
  <c r="B19" i="72"/>
  <c r="C74" i="71"/>
  <c r="F66" i="72" l="1"/>
  <c r="B20" i="71"/>
  <c r="B22" i="76"/>
  <c r="F66" i="76"/>
  <c r="F66" i="75"/>
  <c r="B24" i="75"/>
  <c r="C24" i="75" s="1" a="1"/>
  <c r="C24" i="75" s="1"/>
  <c r="B24" i="73"/>
  <c r="F66" i="73"/>
  <c r="B20" i="72"/>
  <c r="F66" i="71"/>
  <c r="F67" i="72" l="1"/>
  <c r="B21" i="71"/>
  <c r="B23" i="76"/>
  <c r="C23" i="76" s="1" a="1"/>
  <c r="C23" i="76" s="1"/>
  <c r="F67" i="76"/>
  <c r="F67" i="75"/>
  <c r="B25" i="75"/>
  <c r="F67" i="73"/>
  <c r="B25" i="73"/>
  <c r="B21" i="72"/>
  <c r="F67" i="71"/>
  <c r="F68" i="72" l="1"/>
  <c r="B22" i="71"/>
  <c r="B24" i="76"/>
  <c r="F68" i="76"/>
  <c r="F68" i="75"/>
  <c r="B26" i="75"/>
  <c r="F68" i="73"/>
  <c r="B26" i="73"/>
  <c r="B22" i="72"/>
  <c r="F68" i="71"/>
  <c r="F69" i="72" l="1"/>
  <c r="B23" i="71"/>
  <c r="F69" i="76"/>
  <c r="B25" i="76"/>
  <c r="F69" i="75"/>
  <c r="B27" i="75"/>
  <c r="F69" i="73"/>
  <c r="B27" i="73"/>
  <c r="B23" i="72"/>
  <c r="F69" i="71"/>
  <c r="F70" i="72" l="1"/>
  <c r="B24" i="71"/>
  <c r="B26" i="76"/>
  <c r="F70" i="76"/>
  <c r="B28" i="75"/>
  <c r="F70" i="75"/>
  <c r="B28" i="73"/>
  <c r="F70" i="73"/>
  <c r="B24" i="72"/>
  <c r="F70" i="71"/>
  <c r="F71" i="72" l="1"/>
  <c r="B25" i="71"/>
  <c r="F71" i="76"/>
  <c r="B27" i="76"/>
  <c r="F71" i="75"/>
  <c r="B29" i="75"/>
  <c r="F71" i="73"/>
  <c r="B29" i="73"/>
  <c r="B25" i="72"/>
  <c r="F71" i="71"/>
  <c r="F72" i="72" l="1"/>
  <c r="B26" i="71"/>
  <c r="B28" i="76"/>
  <c r="F72" i="76"/>
  <c r="B30" i="75"/>
  <c r="F72" i="75"/>
  <c r="B30" i="73"/>
  <c r="F72" i="73"/>
  <c r="B26" i="72"/>
  <c r="F72" i="71"/>
  <c r="F73" i="72" l="1"/>
  <c r="B27" i="71"/>
  <c r="B29" i="76"/>
  <c r="F73" i="76"/>
  <c r="F73" i="75"/>
  <c r="B31" i="75"/>
  <c r="F73" i="73"/>
  <c r="B31" i="73"/>
  <c r="B27" i="72"/>
  <c r="F73" i="71"/>
  <c r="F74" i="72" l="1"/>
  <c r="B28" i="7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B28" i="72"/>
  <c r="F74" i="71"/>
  <c r="I66" i="72" l="1"/>
  <c r="B33" i="73"/>
  <c r="B29" i="71"/>
  <c r="B31" i="76"/>
  <c r="I66" i="76"/>
  <c r="I66" i="75"/>
  <c r="I66" i="73"/>
  <c r="B29" i="72"/>
  <c r="I66" i="71"/>
  <c r="I67" i="72" l="1"/>
  <c r="B34" i="73"/>
  <c r="B30" i="71"/>
  <c r="B32" i="76"/>
  <c r="B33" i="76" s="1"/>
  <c r="B34" i="76" s="1"/>
  <c r="B35" i="76" s="1"/>
  <c r="B36" i="76" s="1"/>
  <c r="B37" i="76" s="1"/>
  <c r="I67" i="76"/>
  <c r="I67" i="75"/>
  <c r="I67" i="73"/>
  <c r="B30" i="72"/>
  <c r="I67" i="71"/>
  <c r="I68" i="72" l="1"/>
  <c r="B35" i="73"/>
  <c r="B31" i="71"/>
  <c r="I68" i="76"/>
  <c r="I68" i="75"/>
  <c r="I68" i="73"/>
  <c r="B31" i="72"/>
  <c r="I68" i="71"/>
  <c r="I69" i="72" l="1"/>
  <c r="B36" i="73"/>
  <c r="B32" i="71"/>
  <c r="B33" i="71" s="1"/>
  <c r="I69" i="76"/>
  <c r="I69" i="75"/>
  <c r="I69" i="73"/>
  <c r="B32" i="72"/>
  <c r="B33" i="72" s="1"/>
  <c r="I69" i="71"/>
  <c r="I70" i="72" l="1"/>
  <c r="B37" i="73"/>
  <c r="B34" i="72"/>
  <c r="B34" i="71"/>
  <c r="I70" i="76"/>
  <c r="I70" i="75"/>
  <c r="I70" i="73"/>
  <c r="I70" i="71"/>
  <c r="I71" i="72" l="1"/>
  <c r="B35" i="72"/>
  <c r="B35" i="71"/>
  <c r="I71" i="76"/>
  <c r="I71" i="75"/>
  <c r="I71" i="73"/>
  <c r="I71" i="71"/>
  <c r="I72" i="72" l="1"/>
  <c r="B36" i="72"/>
  <c r="B36" i="71"/>
  <c r="I72" i="76"/>
  <c r="I72" i="75"/>
  <c r="I72" i="73"/>
  <c r="I72" i="71"/>
  <c r="I73" i="72" l="1"/>
  <c r="B37" i="72"/>
  <c r="B37" i="71"/>
  <c r="I73" i="76"/>
  <c r="I73" i="75"/>
  <c r="I73" i="73"/>
  <c r="I73" i="71"/>
  <c r="I74" i="72" l="1"/>
  <c r="I74" i="76"/>
  <c r="I74" i="75"/>
  <c r="I74" i="73"/>
  <c r="I74" i="71"/>
  <c r="F19" i="72" l="1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F35" i="72" s="1"/>
  <c r="F36" i="72" s="1"/>
  <c r="F37" i="72" s="1"/>
  <c r="E13" i="72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H36" i="72" s="1"/>
  <c r="H37" i="72" s="1"/>
  <c r="E13" i="73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K13" i="72" l="1"/>
  <c r="E14" i="72"/>
  <c r="K13" i="73"/>
  <c r="F26" i="79"/>
  <c r="G26" i="79" s="1"/>
  <c r="I26" i="79" s="1"/>
  <c r="E15" i="73"/>
  <c r="K14" i="73"/>
  <c r="E14" i="71"/>
  <c r="K13" i="71"/>
  <c r="F24" i="73"/>
  <c r="F23" i="76"/>
  <c r="F28" i="75"/>
  <c r="F27" i="79"/>
  <c r="F37" i="71"/>
  <c r="H37" i="75"/>
  <c r="E15" i="72" l="1"/>
  <c r="K14" i="72"/>
  <c r="K26" i="79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E16" i="72" l="1"/>
  <c r="K15" i="72"/>
  <c r="J27" i="79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E17" i="72" l="1"/>
  <c r="K16" i="72"/>
  <c r="K17" i="73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K17" i="72" l="1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F32" i="75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Q58" i="73"/>
  <c r="K37" i="79" l="1"/>
  <c r="G37" i="79"/>
  <c r="I37" i="79" s="1"/>
  <c r="J37" i="79" s="1"/>
  <c r="G36" i="79"/>
  <c r="I36" i="79" s="1"/>
  <c r="J36" i="79" s="1"/>
  <c r="K36" i="79"/>
  <c r="F34" i="73"/>
  <c r="F33" i="76"/>
  <c r="C62" i="75"/>
  <c r="D24" i="75" s="1"/>
  <c r="C62" i="76"/>
  <c r="D23" i="76" s="1"/>
  <c r="Q58" i="71"/>
  <c r="Q58" i="72"/>
  <c r="C62" i="73"/>
  <c r="F35" i="73" l="1"/>
  <c r="F34" i="76"/>
  <c r="D24" i="76"/>
  <c r="D25" i="76" s="1"/>
  <c r="D46" i="76"/>
  <c r="D46" i="75"/>
  <c r="D46" i="73"/>
  <c r="D18" i="73"/>
  <c r="C62" i="71"/>
  <c r="D46" i="71" s="1"/>
  <c r="C62" i="72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D12" i="77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E18" i="77" s="1"/>
  <c r="D33" i="76"/>
  <c r="G18" i="77"/>
  <c r="D27" i="75"/>
  <c r="J25" i="73"/>
  <c r="D27" i="73"/>
  <c r="D26" i="72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36" i="76"/>
  <c r="D37" i="76" s="1"/>
  <c r="G21" i="77"/>
  <c r="D30" i="75"/>
  <c r="J28" i="73"/>
  <c r="D30" i="73"/>
  <c r="D22" i="77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E30" i="76" l="1"/>
  <c r="E26" i="76"/>
  <c r="E29" i="75"/>
  <c r="E25" i="75"/>
  <c r="E29" i="76"/>
  <c r="E25" i="76"/>
  <c r="E32" i="75"/>
  <c r="K32" i="75" s="1"/>
  <c r="E28" i="75"/>
  <c r="E31" i="76"/>
  <c r="E27" i="76"/>
  <c r="E23" i="76"/>
  <c r="E30" i="75"/>
  <c r="E26" i="75"/>
  <c r="E32" i="76"/>
  <c r="K32" i="76" s="1"/>
  <c r="E28" i="76"/>
  <c r="E24" i="76"/>
  <c r="E31" i="75"/>
  <c r="E27" i="75"/>
  <c r="E24" i="75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J34" i="76" s="1"/>
  <c r="K34" i="76"/>
  <c r="G33" i="75"/>
  <c r="K33" i="75"/>
  <c r="G33" i="76"/>
  <c r="I33" i="76" s="1"/>
  <c r="J33" i="76" s="1"/>
  <c r="K33" i="76"/>
  <c r="E34" i="75"/>
  <c r="E35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C61" i="70"/>
  <c r="H12" i="70" s="1"/>
  <c r="C59" i="70"/>
  <c r="E12" i="70" s="1"/>
  <c r="K12" i="70" s="1"/>
  <c r="C66" i="70"/>
  <c r="D50" i="70" s="1"/>
  <c r="C70" i="70"/>
  <c r="T60" i="70"/>
  <c r="Q60" i="70"/>
  <c r="T59" i="70"/>
  <c r="T58" i="70"/>
  <c r="D52" i="70"/>
  <c r="C52" i="70"/>
  <c r="C51" i="70"/>
  <c r="C50" i="70"/>
  <c r="C49" i="70"/>
  <c r="C48" i="70"/>
  <c r="B11" i="70"/>
  <c r="B12" i="70" s="1"/>
  <c r="C71" i="70" l="1"/>
  <c r="I35" i="75"/>
  <c r="J35" i="75" s="1"/>
  <c r="G37" i="76"/>
  <c r="I37" i="76" s="1"/>
  <c r="J37" i="76" s="1"/>
  <c r="K37" i="76"/>
  <c r="G36" i="75"/>
  <c r="K36" i="75"/>
  <c r="E37" i="75"/>
  <c r="B3" i="70"/>
  <c r="C55" i="70" s="1"/>
  <c r="B9" i="70" s="1"/>
  <c r="B13" i="70"/>
  <c r="C72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18" i="70" s="1" a="1"/>
  <c r="C18" i="70" s="1"/>
  <c r="C73" i="70"/>
  <c r="B19" i="70" l="1"/>
  <c r="C74" i="70"/>
  <c r="C75" i="70" l="1"/>
  <c r="B20" i="70"/>
  <c r="C76" i="70" l="1"/>
  <c r="B21" i="70"/>
  <c r="D48" i="68"/>
  <c r="D9" i="28"/>
  <c r="B22" i="70" l="1"/>
  <c r="C77" i="70"/>
  <c r="C82" i="68"/>
  <c r="C73" i="68"/>
  <c r="C72" i="68"/>
  <c r="C75" i="68"/>
  <c r="C70" i="68"/>
  <c r="C69" i="68"/>
  <c r="C68" i="68"/>
  <c r="C83" i="68" l="1"/>
  <c r="F69" i="70"/>
  <c r="B23" i="70"/>
  <c r="C84" i="68"/>
  <c r="F70" i="70" l="1"/>
  <c r="B24" i="70"/>
  <c r="C85" i="68"/>
  <c r="B25" i="70" l="1"/>
  <c r="F71" i="70"/>
  <c r="C86" i="68"/>
  <c r="F72" i="70" l="1"/>
  <c r="B26" i="70"/>
  <c r="C87" i="68"/>
  <c r="B27" i="70" l="1"/>
  <c r="F73" i="70"/>
  <c r="C88" i="68"/>
  <c r="F74" i="70" l="1"/>
  <c r="B28" i="70"/>
  <c r="C89" i="68"/>
  <c r="B29" i="70" l="1"/>
  <c r="F75" i="70"/>
  <c r="F81" i="68"/>
  <c r="F76" i="70" l="1"/>
  <c r="B30" i="70"/>
  <c r="F82" i="68"/>
  <c r="B31" i="70" l="1"/>
  <c r="F77" i="70"/>
  <c r="F83" i="68"/>
  <c r="I69" i="70" l="1"/>
  <c r="B32" i="70"/>
  <c r="F84" i="68"/>
  <c r="B33" i="70" l="1"/>
  <c r="I70" i="70"/>
  <c r="F85" i="68"/>
  <c r="B34" i="70" l="1"/>
  <c r="I71" i="70"/>
  <c r="F86" i="68"/>
  <c r="B35" i="70" l="1"/>
  <c r="I72" i="70"/>
  <c r="F87" i="68"/>
  <c r="B36" i="70" l="1"/>
  <c r="I73" i="70"/>
  <c r="F88" i="68"/>
  <c r="B37" i="70" l="1"/>
  <c r="B38" i="70" s="1"/>
  <c r="B39" i="70" s="1"/>
  <c r="B40" i="70" s="1"/>
  <c r="B41" i="70" s="1"/>
  <c r="I74" i="70"/>
  <c r="F89" i="68"/>
  <c r="I75" i="70" l="1"/>
  <c r="I81" i="68"/>
  <c r="I76" i="70" l="1"/>
  <c r="I82" i="68"/>
  <c r="I77" i="70" l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I78" i="70" l="1"/>
  <c r="I79" i="70"/>
  <c r="F19" i="70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F38" i="70" s="1"/>
  <c r="F39" i="70" s="1"/>
  <c r="F40" i="70" s="1"/>
  <c r="F41" i="70" s="1"/>
  <c r="E14" i="70"/>
  <c r="K13" i="70"/>
  <c r="I84" i="68"/>
  <c r="I80" i="70" l="1"/>
  <c r="E15" i="70"/>
  <c r="K14" i="70"/>
  <c r="H37" i="70"/>
  <c r="H38" i="70" s="1"/>
  <c r="H39" i="70" s="1"/>
  <c r="H40" i="70" s="1"/>
  <c r="H41" i="70" s="1"/>
  <c r="I85" i="68"/>
  <c r="I81" i="70" l="1"/>
  <c r="E16" i="70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E38" i="70" s="1"/>
  <c r="E39" i="70" s="1"/>
  <c r="E40" i="70" s="1"/>
  <c r="E41" i="70" s="1"/>
  <c r="I88" i="68"/>
  <c r="I89" i="68" l="1"/>
  <c r="D45" i="68" l="1"/>
  <c r="J61" i="68"/>
  <c r="C71" i="68"/>
  <c r="I56" i="68" s="1"/>
  <c r="H56" i="68"/>
  <c r="K62" i="68"/>
  <c r="J62" i="68"/>
  <c r="G62" i="68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H62" i="68" l="1"/>
  <c r="B17" i="68"/>
  <c r="B18" i="68" s="1"/>
  <c r="H61" i="68"/>
  <c r="H63" i="68" s="1"/>
  <c r="I61" i="68" s="1"/>
  <c r="F58" i="68"/>
  <c r="H58" i="68" s="1"/>
  <c r="B19" i="68" l="1"/>
  <c r="I62" i="68"/>
  <c r="I63" i="68" s="1"/>
  <c r="G63" i="68"/>
  <c r="D46" i="68" s="1"/>
  <c r="D76" i="68"/>
  <c r="G56" i="68"/>
  <c r="I58" i="68"/>
  <c r="B20" i="68" l="1"/>
  <c r="K63" i="68"/>
  <c r="J63" i="68"/>
  <c r="F16" i="68" s="1"/>
  <c r="G57" i="68"/>
  <c r="G58" i="68" s="1"/>
  <c r="F17" i="68" l="1"/>
  <c r="L16" i="68"/>
  <c r="B21" i="68"/>
  <c r="D49" i="68"/>
  <c r="F18" i="68" l="1"/>
  <c r="L17" i="68"/>
  <c r="B22" i="68"/>
  <c r="F19" i="68" l="1"/>
  <c r="L18" i="68"/>
  <c r="B23" i="68"/>
  <c r="F20" i="68" l="1"/>
  <c r="L19" i="68"/>
  <c r="B24" i="68"/>
  <c r="C24" i="68" s="1" a="1"/>
  <c r="C24" i="68" s="1"/>
  <c r="L20" i="68" l="1"/>
  <c r="F21" i="68"/>
  <c r="B25" i="68"/>
  <c r="E25" i="68"/>
  <c r="L21" i="68" l="1"/>
  <c r="F22" i="68"/>
  <c r="B26" i="68"/>
  <c r="E26" i="68" s="1"/>
  <c r="D24" i="68"/>
  <c r="D25" i="68" s="1"/>
  <c r="L22" i="68" l="1"/>
  <c r="F23" i="68"/>
  <c r="B27" i="68"/>
  <c r="E27" i="68" s="1"/>
  <c r="D26" i="68"/>
  <c r="L23" i="68" l="1"/>
  <c r="F24" i="68"/>
  <c r="F25" i="68" s="1"/>
  <c r="B28" i="68"/>
  <c r="E28" i="68" s="1"/>
  <c r="D27" i="68"/>
  <c r="F26" i="68" l="1"/>
  <c r="G24" i="68"/>
  <c r="H24" i="68" s="1"/>
  <c r="B29" i="68"/>
  <c r="E29" i="68" s="1"/>
  <c r="G25" i="68"/>
  <c r="H25" i="68" s="1"/>
  <c r="D28" i="68"/>
  <c r="L25" i="68" l="1"/>
  <c r="L24" i="68"/>
  <c r="F27" i="68"/>
  <c r="B30" i="68"/>
  <c r="E30" i="68" s="1"/>
  <c r="G26" i="68"/>
  <c r="H26" i="68" s="1"/>
  <c r="D29" i="68"/>
  <c r="F28" i="68" l="1"/>
  <c r="L26" i="68"/>
  <c r="B31" i="68"/>
  <c r="E31" i="68" s="1"/>
  <c r="G27" i="68"/>
  <c r="H27" i="68" s="1"/>
  <c r="D30" i="68"/>
  <c r="L27" i="68" l="1"/>
  <c r="F29" i="68"/>
  <c r="B32" i="68"/>
  <c r="E32" i="68" s="1"/>
  <c r="G28" i="68"/>
  <c r="H28" i="68" s="1"/>
  <c r="D31" i="68"/>
  <c r="L28" i="68" l="1"/>
  <c r="F30" i="68"/>
  <c r="B33" i="68"/>
  <c r="E33" i="68" s="1"/>
  <c r="G29" i="68"/>
  <c r="H29" i="68" s="1"/>
  <c r="D32" i="68"/>
  <c r="F31" i="68" l="1"/>
  <c r="L29" i="68"/>
  <c r="B34" i="68"/>
  <c r="E34" i="68" s="1"/>
  <c r="G30" i="68"/>
  <c r="H30" i="68" s="1"/>
  <c r="D33" i="68"/>
  <c r="L30" i="68" l="1"/>
  <c r="F32" i="68"/>
  <c r="B35" i="68"/>
  <c r="E35" i="68" s="1"/>
  <c r="G31" i="68"/>
  <c r="H31" i="68" s="1"/>
  <c r="D34" i="68"/>
  <c r="F33" i="68" l="1"/>
  <c r="L31" i="68"/>
  <c r="B36" i="68"/>
  <c r="B37" i="68" s="1"/>
  <c r="B38" i="68" s="1"/>
  <c r="B39" i="68" s="1"/>
  <c r="B40" i="68" s="1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Q61" i="70"/>
  <c r="C65" i="70"/>
  <c r="F37" i="68" l="1"/>
  <c r="L35" i="68"/>
  <c r="G36" i="68"/>
  <c r="H36" i="68" s="1"/>
  <c r="E39" i="68"/>
  <c r="D40" i="68"/>
  <c r="D49" i="70"/>
  <c r="D18" i="70"/>
  <c r="K18" i="70" l="1"/>
  <c r="G18" i="70"/>
  <c r="I18" i="70" s="1"/>
  <c r="F11" i="77" s="1"/>
  <c r="L36" i="68"/>
  <c r="E40" i="68"/>
  <c r="G37" i="68"/>
  <c r="H37" i="68" s="1"/>
  <c r="F38" i="68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F17" i="77" s="1"/>
  <c r="J23" i="70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F20" i="77" s="1"/>
  <c r="J26" i="70"/>
  <c r="D28" i="70"/>
  <c r="K28" i="70" l="1"/>
  <c r="G28" i="70"/>
  <c r="I28" i="70" s="1"/>
  <c r="F21" i="77" s="1"/>
  <c r="D29" i="70"/>
  <c r="J27" i="70"/>
  <c r="K29" i="70" l="1"/>
  <c r="G29" i="70"/>
  <c r="I29" i="70" s="1"/>
  <c r="F22" i="77" s="1"/>
  <c r="D30" i="70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 s="1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D38" i="70" s="1"/>
  <c r="J35" i="70"/>
  <c r="K38" i="70" l="1"/>
  <c r="G38" i="70"/>
  <c r="I38" i="70" s="1"/>
  <c r="J38" i="70" s="1"/>
  <c r="D39" i="70"/>
  <c r="K37" i="70"/>
  <c r="G37" i="70"/>
  <c r="I37" i="70" s="1"/>
  <c r="J37" i="70" s="1"/>
  <c r="D40" i="70" l="1"/>
  <c r="D41" i="70" s="1"/>
  <c r="K39" i="70"/>
  <c r="G39" i="70"/>
  <c r="I39" i="70" s="1"/>
  <c r="J39" i="70" s="1"/>
  <c r="C56" i="67"/>
  <c r="E12" i="67" s="1"/>
  <c r="K12" i="67" s="1"/>
  <c r="C56" i="43"/>
  <c r="C55" i="67"/>
  <c r="C55" i="43"/>
  <c r="C58" i="67"/>
  <c r="C63" i="67"/>
  <c r="K41" i="70" l="1"/>
  <c r="G41" i="70"/>
  <c r="I41" i="70" s="1"/>
  <c r="J41" i="70" s="1"/>
  <c r="K40" i="70"/>
  <c r="G40" i="70"/>
  <c r="I40" i="70" s="1"/>
  <c r="J40" i="70" s="1"/>
  <c r="C62" i="67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59" i="43"/>
  <c r="C71" i="67" l="1"/>
  <c r="B15" i="67"/>
  <c r="B16" i="67" l="1"/>
  <c r="C72" i="67"/>
  <c r="C73" i="67" l="1"/>
  <c r="B17" i="67"/>
  <c r="B18" i="67" l="1"/>
  <c r="C18" i="67" s="1" a="1"/>
  <c r="C18" i="67" s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C58" i="43"/>
  <c r="E16" i="67" l="1"/>
  <c r="K16" i="67" s="1"/>
  <c r="E17" i="67" l="1"/>
  <c r="K17" i="67" s="1"/>
  <c r="E18" i="67" l="1"/>
  <c r="E19" i="67" s="1"/>
  <c r="E20" i="67" l="1"/>
  <c r="E21" i="67" l="1"/>
  <c r="E22" i="67" l="1"/>
  <c r="Q58" i="67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C62" i="43"/>
  <c r="C63" i="43"/>
  <c r="P55" i="43" l="1"/>
  <c r="R57" i="43" l="1"/>
  <c r="C43" i="47" l="1"/>
  <c r="C65" i="80"/>
  <c r="C65" i="79"/>
  <c r="C65" i="78"/>
  <c r="C65" i="73"/>
  <c r="C65" i="71"/>
  <c r="C65" i="76"/>
  <c r="C65" i="75"/>
  <c r="C65" i="72"/>
  <c r="C68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AV11" i="47" l="1"/>
  <c r="AX11" i="47" s="1"/>
  <c r="AL11" i="47"/>
  <c r="BA11" i="47"/>
  <c r="BC11" i="47" s="1"/>
  <c r="BF11" i="47"/>
  <c r="BH11" i="47" s="1"/>
  <c r="AQ11" i="47"/>
  <c r="AS11" i="47" s="1"/>
  <c r="M11" i="47"/>
  <c r="O11" i="47" s="1"/>
  <c r="AG11" i="47"/>
  <c r="H11" i="47"/>
  <c r="J11" i="47" s="1"/>
  <c r="W11" i="47"/>
  <c r="C11" i="47"/>
  <c r="R11" i="47"/>
  <c r="B12" i="47"/>
  <c r="M12" i="47" l="1"/>
  <c r="O12" i="47" s="1"/>
  <c r="AV12" i="47"/>
  <c r="AX12" i="47" s="1"/>
  <c r="BA12" i="47"/>
  <c r="BC12" i="47" s="1"/>
  <c r="AL12" i="47"/>
  <c r="AQ12" i="47"/>
  <c r="AS12" i="47" s="1"/>
  <c r="H12" i="47"/>
  <c r="AG12" i="47"/>
  <c r="B13" i="47"/>
  <c r="E10" i="47"/>
  <c r="AL13" i="47" l="1"/>
  <c r="AV13" i="47"/>
  <c r="AX13" i="47" s="1"/>
  <c r="M13" i="47"/>
  <c r="O13" i="47" s="1"/>
  <c r="AQ13" i="47"/>
  <c r="AS13" i="47" s="1"/>
  <c r="BA13" i="47"/>
  <c r="BC13" i="47" s="1"/>
  <c r="AG13" i="47"/>
  <c r="H13" i="47"/>
  <c r="B14" i="47"/>
  <c r="BA14" i="47" l="1"/>
  <c r="BC14" i="47" s="1"/>
  <c r="AQ14" i="47"/>
  <c r="AS14" i="47" s="1"/>
  <c r="AL14" i="47"/>
  <c r="M14" i="47"/>
  <c r="O14" i="47" s="1"/>
  <c r="AV14" i="47"/>
  <c r="AX14" i="47" s="1"/>
  <c r="H14" i="47"/>
  <c r="AG14" i="47"/>
  <c r="B15" i="47"/>
  <c r="AL15" i="47" l="1"/>
  <c r="AQ15" i="47"/>
  <c r="AS15" i="47" s="1"/>
  <c r="AV15" i="47"/>
  <c r="AX15" i="47" s="1"/>
  <c r="BA15" i="47"/>
  <c r="BC15" i="47" s="1"/>
  <c r="M15" i="47"/>
  <c r="O15" i="47" s="1"/>
  <c r="AG15" i="47"/>
  <c r="H15" i="47"/>
  <c r="B16" i="47"/>
  <c r="C10" i="25"/>
  <c r="BA16" i="47" l="1"/>
  <c r="BC16" i="47" s="1"/>
  <c r="M16" i="47"/>
  <c r="O16" i="47" s="1"/>
  <c r="AL16" i="47"/>
  <c r="AQ16" i="47"/>
  <c r="AS16" i="47" s="1"/>
  <c r="AV16" i="47"/>
  <c r="AX16" i="47" s="1"/>
  <c r="H16" i="47"/>
  <c r="AG16" i="47"/>
  <c r="B17" i="47"/>
  <c r="AV17" i="47" l="1"/>
  <c r="AX17" i="47" s="1"/>
  <c r="M17" i="47"/>
  <c r="O17" i="47" s="1"/>
  <c r="AQ17" i="47"/>
  <c r="AS17" i="47" s="1"/>
  <c r="AL17" i="47"/>
  <c r="AG17" i="47"/>
  <c r="H17" i="47"/>
  <c r="B18" i="47"/>
  <c r="F44" i="47"/>
  <c r="AQ18" i="47" l="1"/>
  <c r="AS18" i="47" s="1"/>
  <c r="M18" i="47"/>
  <c r="AV18" i="47"/>
  <c r="AX18" i="47" s="1"/>
  <c r="AL18" i="47"/>
  <c r="B19" i="47"/>
  <c r="AI11" i="47"/>
  <c r="F45" i="47"/>
  <c r="AQ19" i="47" l="1"/>
  <c r="AS19" i="47" s="1"/>
  <c r="M19" i="47"/>
  <c r="AL19" i="47"/>
  <c r="AV19" i="47"/>
  <c r="AX19" i="47" s="1"/>
  <c r="B20" i="47"/>
  <c r="AN11" i="47"/>
  <c r="AI12" i="47"/>
  <c r="Y11" i="47"/>
  <c r="F46" i="47"/>
  <c r="D46" i="43"/>
  <c r="C67" i="43"/>
  <c r="C49" i="43"/>
  <c r="C48" i="43"/>
  <c r="C47" i="43"/>
  <c r="C46" i="43"/>
  <c r="C45" i="43"/>
  <c r="AQ20" i="47" l="1"/>
  <c r="AS20" i="47" s="1"/>
  <c r="M20" i="47"/>
  <c r="AV20" i="47"/>
  <c r="AX20" i="47" s="1"/>
  <c r="AL20" i="47"/>
  <c r="B21" i="47"/>
  <c r="AN12" i="47"/>
  <c r="AI13" i="47"/>
  <c r="J12" i="47"/>
  <c r="C68" i="43"/>
  <c r="F47" i="47"/>
  <c r="D47" i="43"/>
  <c r="B3" i="43"/>
  <c r="C52" i="43" s="1"/>
  <c r="B9" i="43" s="1"/>
  <c r="M21" i="47" l="1"/>
  <c r="AQ21" i="47"/>
  <c r="AV21" i="47"/>
  <c r="AX21" i="47" s="1"/>
  <c r="C69" i="43"/>
  <c r="B22" i="47"/>
  <c r="AN13" i="47"/>
  <c r="AI14" i="47"/>
  <c r="J13" i="47"/>
  <c r="F48" i="47"/>
  <c r="C70" i="43" l="1"/>
  <c r="M22" i="47"/>
  <c r="AV22" i="47"/>
  <c r="AX22" i="47" s="1"/>
  <c r="AQ22" i="47"/>
  <c r="B23" i="47"/>
  <c r="AN14" i="47"/>
  <c r="AI15" i="47"/>
  <c r="J14" i="47"/>
  <c r="F49" i="47"/>
  <c r="C71" i="43"/>
  <c r="B14" i="43"/>
  <c r="AV23" i="47" l="1"/>
  <c r="AX23" i="47" s="1"/>
  <c r="AQ23" i="47"/>
  <c r="M23" i="47"/>
  <c r="B24" i="47"/>
  <c r="AN15" i="47"/>
  <c r="AI16" i="47"/>
  <c r="J15" i="47"/>
  <c r="F50" i="47"/>
  <c r="B15" i="43"/>
  <c r="C72" i="43"/>
  <c r="AQ24" i="47" l="1"/>
  <c r="AV24" i="47"/>
  <c r="AX24" i="47" s="1"/>
  <c r="B25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C18" i="43" l="1" a="1"/>
  <c r="C18" i="43" s="1"/>
  <c r="B28" i="47"/>
  <c r="O20" i="47"/>
  <c r="AN19" i="47"/>
  <c r="M24" i="47"/>
  <c r="E18" i="43"/>
  <c r="I45" i="47"/>
  <c r="F67" i="43"/>
  <c r="B19" i="43"/>
  <c r="M25" i="47" l="1"/>
  <c r="B29" i="47"/>
  <c r="AS21" i="47"/>
  <c r="O21" i="47"/>
  <c r="AN20" i="47"/>
  <c r="E19" i="43"/>
  <c r="I46" i="47"/>
  <c r="F68" i="43"/>
  <c r="B20" i="43"/>
  <c r="AQ25" i="47" l="1"/>
  <c r="AV25" i="47"/>
  <c r="B30" i="47"/>
  <c r="AS22" i="47"/>
  <c r="O22" i="47"/>
  <c r="E20" i="43"/>
  <c r="I47" i="47"/>
  <c r="B21" i="43"/>
  <c r="F69" i="43"/>
  <c r="AV26" i="47" l="1"/>
  <c r="M26" i="47"/>
  <c r="AQ26" i="47"/>
  <c r="AQ27" i="47" s="1"/>
  <c r="B31" i="47"/>
  <c r="AS23" i="47"/>
  <c r="O23" i="47"/>
  <c r="E21" i="43"/>
  <c r="I48" i="47"/>
  <c r="F70" i="43"/>
  <c r="B22" i="43"/>
  <c r="AV27" i="47" l="1"/>
  <c r="M27" i="47"/>
  <c r="M28" i="47" s="1"/>
  <c r="B32" i="47"/>
  <c r="E22" i="43"/>
  <c r="I49" i="47"/>
  <c r="B23" i="43"/>
  <c r="F71" i="43"/>
  <c r="AV28" i="47" l="1"/>
  <c r="AQ28" i="47"/>
  <c r="AS24" i="47"/>
  <c r="E23" i="43"/>
  <c r="I50" i="47"/>
  <c r="B24" i="43"/>
  <c r="F72" i="43"/>
  <c r="AV29" i="47" l="1"/>
  <c r="AQ29" i="47"/>
  <c r="M29" i="47"/>
  <c r="E24" i="43"/>
  <c r="I51" i="47"/>
  <c r="B25" i="43"/>
  <c r="F73" i="43"/>
  <c r="M30" i="47" l="1"/>
  <c r="AV30" i="47"/>
  <c r="AQ30" i="47"/>
  <c r="E25" i="43"/>
  <c r="I52" i="47"/>
  <c r="F74" i="43"/>
  <c r="B26" i="43"/>
  <c r="H18" i="47" l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AL21" i="47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E2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E2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2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29" i="43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30" i="43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31" i="43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2" i="43"/>
  <c r="E33" i="43" s="1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s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K14" i="77"/>
  <c r="K23" i="77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18" i="77"/>
  <c r="K13" i="77"/>
  <c r="K24" i="77"/>
  <c r="K22" i="77"/>
  <c r="K15" i="77"/>
  <c r="K17" i="77"/>
  <c r="K19" i="77"/>
  <c r="K20" i="77"/>
  <c r="K21" i="77"/>
  <c r="J9" i="31"/>
  <c r="B8" i="31" s="1"/>
  <c r="J39" i="68" l="1"/>
  <c r="K39" i="68" s="1"/>
  <c r="K50" i="77"/>
  <c r="J8" i="3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277" i="31" s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278" i="31" s="1"/>
  <c r="I50" i="31"/>
  <c r="I170" i="31" l="1"/>
  <c r="I62" i="31"/>
  <c r="I148" i="31"/>
  <c r="I268" i="31" s="1"/>
  <c r="I40" i="31"/>
  <c r="I159" i="31"/>
  <c r="I279" i="31" s="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280" i="31" s="1"/>
  <c r="I52" i="31"/>
  <c r="I194" i="31" l="1"/>
  <c r="I205" i="31"/>
  <c r="I172" i="31"/>
  <c r="I64" i="31"/>
  <c r="I161" i="31"/>
  <c r="I281" i="31" s="1"/>
  <c r="I53" i="31"/>
  <c r="I97" i="31"/>
  <c r="I150" i="31"/>
  <c r="I270" i="31" s="1"/>
  <c r="I42" i="31"/>
  <c r="I183" i="31"/>
  <c r="I75" i="31"/>
  <c r="I86" i="31"/>
  <c r="I139" i="31"/>
  <c r="I259" i="31" s="1"/>
  <c r="I31" i="31"/>
  <c r="I20" i="31"/>
  <c r="I206" i="31" l="1"/>
  <c r="I217" i="31"/>
  <c r="I195" i="31"/>
  <c r="I151" i="31"/>
  <c r="I271" i="31" s="1"/>
  <c r="I43" i="31"/>
  <c r="I87" i="31"/>
  <c r="I162" i="31"/>
  <c r="I282" i="31" s="1"/>
  <c r="I54" i="31"/>
  <c r="I109" i="31"/>
  <c r="I184" i="31"/>
  <c r="I76" i="31"/>
  <c r="I140" i="31"/>
  <c r="I260" i="31" s="1"/>
  <c r="I21" i="31"/>
  <c r="I32" i="31"/>
  <c r="I98" i="31"/>
  <c r="I173" i="31"/>
  <c r="I65" i="31"/>
  <c r="I229" i="31" l="1"/>
  <c r="I218" i="31"/>
  <c r="I196" i="31"/>
  <c r="I207" i="31"/>
  <c r="I152" i="31"/>
  <c r="I272" i="31" s="1"/>
  <c r="I44" i="31"/>
  <c r="I174" i="31"/>
  <c r="I66" i="31"/>
  <c r="I185" i="31"/>
  <c r="I77" i="31"/>
  <c r="I110" i="31"/>
  <c r="I141" i="31"/>
  <c r="I261" i="31" s="1"/>
  <c r="I33" i="31"/>
  <c r="I22" i="31"/>
  <c r="I88" i="31"/>
  <c r="I121" i="31"/>
  <c r="I99" i="31"/>
  <c r="I163" i="31"/>
  <c r="I283" i="31" s="1"/>
  <c r="I55" i="31"/>
  <c r="I208" i="31" l="1"/>
  <c r="I230" i="31"/>
  <c r="I197" i="31"/>
  <c r="I219" i="31"/>
  <c r="I241" i="31"/>
  <c r="I175" i="31"/>
  <c r="I67" i="31"/>
  <c r="I100" i="31"/>
  <c r="I153" i="31"/>
  <c r="I273" i="31" s="1"/>
  <c r="I45" i="31"/>
  <c r="I122" i="31"/>
  <c r="I164" i="31"/>
  <c r="I284" i="31" s="1"/>
  <c r="I56" i="31"/>
  <c r="I111" i="31"/>
  <c r="I142" i="31"/>
  <c r="I262" i="31" s="1"/>
  <c r="I23" i="31"/>
  <c r="I34" i="31"/>
  <c r="I89" i="31"/>
  <c r="I186" i="31"/>
  <c r="I78" i="31"/>
  <c r="I209" i="31" l="1"/>
  <c r="I231" i="31"/>
  <c r="I220" i="31"/>
  <c r="I198" i="31"/>
  <c r="I242" i="31"/>
  <c r="I90" i="31"/>
  <c r="I143" i="31"/>
  <c r="I263" i="31" s="1"/>
  <c r="I35" i="31"/>
  <c r="I24" i="31"/>
  <c r="I123" i="31"/>
  <c r="I187" i="31"/>
  <c r="I79" i="31"/>
  <c r="I101" i="31"/>
  <c r="I154" i="31"/>
  <c r="I274" i="31" s="1"/>
  <c r="I46" i="31"/>
  <c r="I176" i="31"/>
  <c r="I68" i="31"/>
  <c r="I165" i="31"/>
  <c r="I285" i="31" s="1"/>
  <c r="I57" i="31"/>
  <c r="I112" i="31"/>
  <c r="I210" i="31" l="1"/>
  <c r="I221" i="31"/>
  <c r="I232" i="31"/>
  <c r="I199" i="31"/>
  <c r="I243" i="31"/>
  <c r="I177" i="31"/>
  <c r="I69" i="31"/>
  <c r="I188" i="31"/>
  <c r="I80" i="31"/>
  <c r="I113" i="31"/>
  <c r="I91" i="31"/>
  <c r="I155" i="31"/>
  <c r="I275" i="31" s="1"/>
  <c r="I47" i="31"/>
  <c r="I124" i="31"/>
  <c r="I166" i="31"/>
  <c r="I286" i="31" s="1"/>
  <c r="I58" i="31"/>
  <c r="I144" i="31"/>
  <c r="I264" i="31" s="1"/>
  <c r="I36" i="31"/>
  <c r="I102" i="31"/>
  <c r="I233" i="31" l="1"/>
  <c r="I200" i="31"/>
  <c r="I222" i="31"/>
  <c r="I211" i="31"/>
  <c r="I244" i="31"/>
  <c r="I114" i="31"/>
  <c r="I103" i="31"/>
  <c r="I189" i="31"/>
  <c r="I81" i="31"/>
  <c r="I156" i="31"/>
  <c r="I276" i="31" s="1"/>
  <c r="I48" i="31"/>
  <c r="I178" i="31"/>
  <c r="I70" i="31"/>
  <c r="I167" i="31"/>
  <c r="I287" i="31" s="1"/>
  <c r="I59" i="31"/>
  <c r="I125" i="31"/>
  <c r="I92" i="31"/>
  <c r="I223" i="31" l="1"/>
  <c r="I234" i="31"/>
  <c r="I201" i="31"/>
  <c r="I212" i="31"/>
  <c r="I245" i="31"/>
  <c r="I104" i="31"/>
  <c r="I190" i="31"/>
  <c r="I82" i="31"/>
  <c r="I93" i="31"/>
  <c r="I179" i="31"/>
  <c r="I71" i="31"/>
  <c r="I168" i="31"/>
  <c r="I288" i="31" s="1"/>
  <c r="I60" i="31"/>
  <c r="I115" i="31"/>
  <c r="I126" i="31"/>
  <c r="I202" i="31" l="1"/>
  <c r="I235" i="31"/>
  <c r="I224" i="31"/>
  <c r="I213" i="31"/>
  <c r="I246" i="31"/>
  <c r="I127" i="31"/>
  <c r="I191" i="31"/>
  <c r="I83" i="31"/>
  <c r="I105" i="31"/>
  <c r="I94" i="31"/>
  <c r="I180" i="31"/>
  <c r="I72" i="31"/>
  <c r="I116" i="31"/>
  <c r="I236" i="31" l="1"/>
  <c r="I225" i="31"/>
  <c r="I203" i="31"/>
  <c r="I214" i="31"/>
  <c r="I247" i="31"/>
  <c r="I117" i="31"/>
  <c r="I95" i="31"/>
  <c r="I128" i="31"/>
  <c r="I192" i="31"/>
  <c r="I84" i="31"/>
  <c r="I106" i="31"/>
  <c r="I204" i="31" l="1"/>
  <c r="I237" i="31"/>
  <c r="I226" i="31"/>
  <c r="I215" i="31"/>
  <c r="I248" i="31"/>
  <c r="I118" i="31"/>
  <c r="I107" i="31"/>
  <c r="I96" i="31"/>
  <c r="I129" i="31"/>
  <c r="I227" i="31" l="1"/>
  <c r="I238" i="31"/>
  <c r="I216" i="31"/>
  <c r="I249" i="31"/>
  <c r="I119" i="31"/>
  <c r="I108" i="31"/>
  <c r="I130" i="31"/>
  <c r="I228" i="31" l="1"/>
  <c r="I239" i="31"/>
  <c r="I250" i="31"/>
  <c r="I131" i="31"/>
  <c r="I120" i="31"/>
  <c r="I240" i="31" l="1"/>
  <c r="I251" i="31"/>
  <c r="I132" i="31"/>
  <c r="I252" i="31" l="1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F13" i="25" l="1"/>
  <c r="AB13" i="25"/>
  <c r="X13" i="25"/>
  <c r="AD13" i="25"/>
  <c r="Y13" i="25"/>
  <c r="T13" i="25"/>
  <c r="P13" i="25"/>
  <c r="AC13" i="25"/>
  <c r="S13" i="25"/>
  <c r="AG13" i="25"/>
  <c r="AA13" i="25"/>
  <c r="V13" i="25"/>
  <c r="R13" i="25"/>
  <c r="AE13" i="25"/>
  <c r="U13" i="25"/>
  <c r="W13" i="25"/>
  <c r="Z13" i="25"/>
  <c r="Q13" i="25"/>
  <c r="BI13" i="25"/>
  <c r="BW13" i="25"/>
  <c r="BV13" i="25"/>
  <c r="BT13" i="25"/>
  <c r="BS13" i="25"/>
  <c r="BR13" i="25"/>
  <c r="BP13" i="25"/>
  <c r="BN13" i="25"/>
  <c r="BM13" i="25"/>
  <c r="BK13" i="25"/>
  <c r="BH13" i="25"/>
  <c r="BY13" i="25"/>
  <c r="BG13" i="25"/>
  <c r="B15" i="25"/>
  <c r="O14" i="25"/>
  <c r="DA13" i="25"/>
  <c r="DB13" i="25" s="1"/>
  <c r="J15" i="31"/>
  <c r="B16" i="31"/>
  <c r="L28" i="31"/>
  <c r="AD14" i="25" l="1"/>
  <c r="Z14" i="25"/>
  <c r="V14" i="25"/>
  <c r="R14" i="25"/>
  <c r="AG14" i="25"/>
  <c r="AB14" i="25"/>
  <c r="W14" i="25"/>
  <c r="Q14" i="25"/>
  <c r="AF14" i="25"/>
  <c r="U14" i="25"/>
  <c r="AE14" i="25"/>
  <c r="Y14" i="25"/>
  <c r="T14" i="25"/>
  <c r="X14" i="25"/>
  <c r="AA14" i="25"/>
  <c r="P14" i="25"/>
  <c r="AC14" i="25"/>
  <c r="S14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G15" i="25" l="1"/>
  <c r="AF15" i="25"/>
  <c r="AB15" i="25"/>
  <c r="X15" i="25"/>
  <c r="T15" i="25"/>
  <c r="P15" i="25"/>
  <c r="AE15" i="25"/>
  <c r="AA15" i="25"/>
  <c r="W15" i="25"/>
  <c r="S15" i="25"/>
  <c r="Y15" i="25"/>
  <c r="Q15" i="25"/>
  <c r="V15" i="25"/>
  <c r="AC15" i="25"/>
  <c r="U15" i="25"/>
  <c r="R15" i="25"/>
  <c r="AD15" i="25"/>
  <c r="Z15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E16" i="25" l="1"/>
  <c r="AA16" i="25"/>
  <c r="W16" i="25"/>
  <c r="S16" i="25"/>
  <c r="AD16" i="25"/>
  <c r="Z16" i="25"/>
  <c r="V16" i="25"/>
  <c r="R16" i="25"/>
  <c r="AG16" i="25"/>
  <c r="AC16" i="25"/>
  <c r="Y16" i="25"/>
  <c r="U16" i="25"/>
  <c r="Q16" i="25"/>
  <c r="AF16" i="25"/>
  <c r="P16" i="25"/>
  <c r="AB16" i="25"/>
  <c r="X16" i="25"/>
  <c r="T16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G17" i="25" l="1"/>
  <c r="AC17" i="25"/>
  <c r="Y17" i="25"/>
  <c r="U17" i="25"/>
  <c r="Q17" i="25"/>
  <c r="AF17" i="25"/>
  <c r="AB17" i="25"/>
  <c r="X17" i="25"/>
  <c r="T17" i="25"/>
  <c r="P17" i="25"/>
  <c r="AE17" i="25"/>
  <c r="AA17" i="25"/>
  <c r="W17" i="25"/>
  <c r="S17" i="25"/>
  <c r="AD17" i="25"/>
  <c r="V17" i="25"/>
  <c r="Z17" i="25"/>
  <c r="R17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E18" i="25" l="1"/>
  <c r="AA18" i="25"/>
  <c r="W18" i="25"/>
  <c r="S18" i="25"/>
  <c r="AD18" i="25"/>
  <c r="Z18" i="25"/>
  <c r="V18" i="25"/>
  <c r="R18" i="25"/>
  <c r="AG18" i="25"/>
  <c r="AC18" i="25"/>
  <c r="Y18" i="25"/>
  <c r="U18" i="25"/>
  <c r="Q18" i="25"/>
  <c r="AB18" i="25"/>
  <c r="X18" i="25"/>
  <c r="T18" i="25"/>
  <c r="AF18" i="25"/>
  <c r="P18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G19" i="25" l="1"/>
  <c r="AC19" i="25"/>
  <c r="Y19" i="25"/>
  <c r="U19" i="25"/>
  <c r="Q19" i="25"/>
  <c r="AF19" i="25"/>
  <c r="AB19" i="25"/>
  <c r="X19" i="25"/>
  <c r="T19" i="25"/>
  <c r="P19" i="25"/>
  <c r="AE19" i="25"/>
  <c r="AA19" i="25"/>
  <c r="W19" i="25"/>
  <c r="S19" i="25"/>
  <c r="Z19" i="25"/>
  <c r="R19" i="25"/>
  <c r="AD19" i="25"/>
  <c r="V19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E20" i="25" l="1"/>
  <c r="AA20" i="25"/>
  <c r="W20" i="25"/>
  <c r="S20" i="25"/>
  <c r="AD20" i="25"/>
  <c r="Z20" i="25"/>
  <c r="V20" i="25"/>
  <c r="R20" i="25"/>
  <c r="AG20" i="25"/>
  <c r="AC20" i="25"/>
  <c r="Y20" i="25"/>
  <c r="U20" i="25"/>
  <c r="Q20" i="25"/>
  <c r="X20" i="25"/>
  <c r="T20" i="25"/>
  <c r="AF20" i="25"/>
  <c r="P20" i="25"/>
  <c r="AB20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AG21" i="25" l="1"/>
  <c r="AC21" i="25"/>
  <c r="Y21" i="25"/>
  <c r="U21" i="25"/>
  <c r="Q21" i="25"/>
  <c r="AF21" i="25"/>
  <c r="AB21" i="25"/>
  <c r="X21" i="25"/>
  <c r="T21" i="25"/>
  <c r="P21" i="25"/>
  <c r="AE21" i="25"/>
  <c r="AA21" i="25"/>
  <c r="W21" i="25"/>
  <c r="S21" i="25"/>
  <c r="V21" i="25"/>
  <c r="AD21" i="25"/>
  <c r="R21" i="25"/>
  <c r="Z21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L38" i="31" s="1"/>
  <c r="L39" i="31" s="1"/>
  <c r="L40" i="31" s="1"/>
  <c r="L41" i="31" s="1"/>
  <c r="L42" i="31" s="1"/>
  <c r="O22" i="25"/>
  <c r="B23" i="25"/>
  <c r="J23" i="31"/>
  <c r="T23" i="31" s="1"/>
  <c r="B24" i="31"/>
  <c r="DA21" i="25"/>
  <c r="DB21" i="25" s="1"/>
  <c r="AE22" i="25" l="1"/>
  <c r="AA22" i="25"/>
  <c r="W22" i="25"/>
  <c r="S22" i="25"/>
  <c r="AD22" i="25"/>
  <c r="Z22" i="25"/>
  <c r="V22" i="25"/>
  <c r="R22" i="25"/>
  <c r="AG22" i="25"/>
  <c r="AC22" i="25"/>
  <c r="Y22" i="25"/>
  <c r="U22" i="25"/>
  <c r="Q22" i="25"/>
  <c r="T22" i="25"/>
  <c r="P22" i="25"/>
  <c r="AB22" i="25"/>
  <c r="X22" i="25"/>
  <c r="AF22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AG23" i="25" l="1"/>
  <c r="AC23" i="25"/>
  <c r="Y23" i="25"/>
  <c r="U23" i="25"/>
  <c r="Q23" i="25"/>
  <c r="AF23" i="25"/>
  <c r="AB23" i="25"/>
  <c r="X23" i="25"/>
  <c r="T23" i="25"/>
  <c r="P23" i="25"/>
  <c r="AE23" i="25"/>
  <c r="AA23" i="25"/>
  <c r="W23" i="25"/>
  <c r="S23" i="25"/>
  <c r="R23" i="25"/>
  <c r="Z23" i="25"/>
  <c r="V23" i="25"/>
  <c r="AD23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E24" i="25" l="1"/>
  <c r="AA24" i="25"/>
  <c r="W24" i="25"/>
  <c r="S24" i="25"/>
  <c r="AD24" i="25"/>
  <c r="Z24" i="25"/>
  <c r="V24" i="25"/>
  <c r="R24" i="25"/>
  <c r="AG24" i="25"/>
  <c r="AC24" i="25"/>
  <c r="Y24" i="25"/>
  <c r="U24" i="25"/>
  <c r="Q24" i="25"/>
  <c r="AF24" i="25"/>
  <c r="P24" i="25"/>
  <c r="X24" i="25"/>
  <c r="T24" i="25"/>
  <c r="AB24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G25" i="25" l="1"/>
  <c r="AC25" i="25"/>
  <c r="Y25" i="25"/>
  <c r="U25" i="25"/>
  <c r="Q25" i="25"/>
  <c r="AF25" i="25"/>
  <c r="AB25" i="25"/>
  <c r="X25" i="25"/>
  <c r="T25" i="25"/>
  <c r="P25" i="25"/>
  <c r="AE25" i="25"/>
  <c r="AA25" i="25"/>
  <c r="W25" i="25"/>
  <c r="S25" i="25"/>
  <c r="AD25" i="25"/>
  <c r="V25" i="25"/>
  <c r="R25" i="25"/>
  <c r="Z25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E26" i="25" l="1"/>
  <c r="AA26" i="25"/>
  <c r="W26" i="25"/>
  <c r="S26" i="25"/>
  <c r="AD26" i="25"/>
  <c r="Z26" i="25"/>
  <c r="V26" i="25"/>
  <c r="R26" i="25"/>
  <c r="AG26" i="25"/>
  <c r="AC26" i="25"/>
  <c r="Y26" i="25"/>
  <c r="U26" i="25"/>
  <c r="Q26" i="25"/>
  <c r="AF26" i="25"/>
  <c r="P26" i="25"/>
  <c r="AB26" i="25"/>
  <c r="T26" i="25"/>
  <c r="X26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G27" i="25" l="1"/>
  <c r="AC27" i="25"/>
  <c r="Y27" i="25"/>
  <c r="U27" i="25"/>
  <c r="Q27" i="25"/>
  <c r="AF27" i="25"/>
  <c r="AB27" i="25"/>
  <c r="X27" i="25"/>
  <c r="T27" i="25"/>
  <c r="P27" i="25"/>
  <c r="AE27" i="25"/>
  <c r="AA27" i="25"/>
  <c r="W27" i="25"/>
  <c r="S27" i="25"/>
  <c r="AD27" i="25"/>
  <c r="Z27" i="25"/>
  <c r="V27" i="25"/>
  <c r="R27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AE28" i="25" l="1"/>
  <c r="AA28" i="25"/>
  <c r="W28" i="25"/>
  <c r="S28" i="25"/>
  <c r="AD28" i="25"/>
  <c r="Z28" i="25"/>
  <c r="V28" i="25"/>
  <c r="R28" i="25"/>
  <c r="AG28" i="25"/>
  <c r="AC28" i="25"/>
  <c r="Y28" i="25"/>
  <c r="U28" i="25"/>
  <c r="Q28" i="25"/>
  <c r="AB28" i="25"/>
  <c r="X28" i="25"/>
  <c r="P28" i="25"/>
  <c r="T28" i="25"/>
  <c r="AF28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AG29" i="25" l="1"/>
  <c r="AC29" i="25"/>
  <c r="Y29" i="25"/>
  <c r="U29" i="25"/>
  <c r="Q29" i="25"/>
  <c r="AF29" i="25"/>
  <c r="AB29" i="25"/>
  <c r="X29" i="25"/>
  <c r="T29" i="25"/>
  <c r="P29" i="25"/>
  <c r="AE29" i="25"/>
  <c r="AA29" i="25"/>
  <c r="W29" i="25"/>
  <c r="S29" i="25"/>
  <c r="Z29" i="25"/>
  <c r="V29" i="25"/>
  <c r="R29" i="25"/>
  <c r="AD29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E30" i="25" l="1"/>
  <c r="AA30" i="25"/>
  <c r="W30" i="25"/>
  <c r="S30" i="25"/>
  <c r="AD30" i="25"/>
  <c r="Z30" i="25"/>
  <c r="V30" i="25"/>
  <c r="R30" i="25"/>
  <c r="AG30" i="25"/>
  <c r="AC30" i="25"/>
  <c r="Y30" i="25"/>
  <c r="U30" i="25"/>
  <c r="Q30" i="25"/>
  <c r="X30" i="25"/>
  <c r="T30" i="25"/>
  <c r="AB30" i="25"/>
  <c r="AF30" i="25"/>
  <c r="P30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32" i="25"/>
  <c r="DA30" i="25"/>
  <c r="DB30" i="25" s="1"/>
  <c r="J32" i="31"/>
  <c r="B33" i="31"/>
  <c r="AG31" i="25" l="1"/>
  <c r="AC31" i="25"/>
  <c r="Y31" i="25"/>
  <c r="U31" i="25"/>
  <c r="AQ31" i="25" s="1"/>
  <c r="Q31" i="25"/>
  <c r="AF31" i="25"/>
  <c r="AB31" i="25"/>
  <c r="X31" i="25"/>
  <c r="T31" i="25"/>
  <c r="P31" i="25"/>
  <c r="AE31" i="25"/>
  <c r="AA31" i="25"/>
  <c r="W31" i="25"/>
  <c r="S31" i="25"/>
  <c r="V31" i="25"/>
  <c r="R31" i="25"/>
  <c r="AN31" i="25" s="1"/>
  <c r="AD31" i="25"/>
  <c r="Z31" i="25"/>
  <c r="AM31" i="25"/>
  <c r="AL31" i="25"/>
  <c r="DA31" i="25"/>
  <c r="DB31" i="25" s="1"/>
  <c r="BI31" i="25"/>
  <c r="BG31" i="25"/>
  <c r="BW31" i="25"/>
  <c r="BT31" i="25"/>
  <c r="BM31" i="25"/>
  <c r="BS31" i="25"/>
  <c r="BN31" i="25"/>
  <c r="BP31" i="25"/>
  <c r="BK31" i="25"/>
  <c r="BH31" i="25"/>
  <c r="BY31" i="25"/>
  <c r="BR31" i="25"/>
  <c r="BV31" i="25"/>
  <c r="B33" i="25"/>
  <c r="O32" i="25"/>
  <c r="B34" i="31"/>
  <c r="J33" i="31"/>
  <c r="DA32" i="25" l="1"/>
  <c r="DB32" i="25" s="1"/>
  <c r="BI32" i="25"/>
  <c r="BG32" i="25"/>
  <c r="BW32" i="25"/>
  <c r="BT32" i="25"/>
  <c r="BM32" i="25"/>
  <c r="BN32" i="25"/>
  <c r="BS32" i="25"/>
  <c r="BP32" i="25"/>
  <c r="BK32" i="25"/>
  <c r="BH32" i="25"/>
  <c r="BY32" i="25"/>
  <c r="BR32" i="25"/>
  <c r="BV32" i="25"/>
  <c r="B34" i="25"/>
  <c r="O33" i="25"/>
  <c r="B35" i="31"/>
  <c r="J34" i="31"/>
  <c r="AJ33" i="25" l="1"/>
  <c r="AI33" i="25"/>
  <c r="AH33" i="25"/>
  <c r="DA33" i="25"/>
  <c r="DB33" i="25" s="1"/>
  <c r="BI33" i="25"/>
  <c r="BG33" i="25"/>
  <c r="BW33" i="25"/>
  <c r="BT33" i="25"/>
  <c r="BM33" i="25"/>
  <c r="BN33" i="25"/>
  <c r="BS33" i="25"/>
  <c r="BP33" i="25"/>
  <c r="BK33" i="25"/>
  <c r="BH33" i="25"/>
  <c r="BY33" i="25"/>
  <c r="BR33" i="25"/>
  <c r="BV33" i="25"/>
  <c r="O34" i="25"/>
  <c r="B35" i="25"/>
  <c r="J35" i="31"/>
  <c r="B36" i="31"/>
  <c r="BG34" i="25" l="1"/>
  <c r="BI34" i="25"/>
  <c r="DA34" i="25"/>
  <c r="DB34" i="25" s="1"/>
  <c r="BY34" i="25"/>
  <c r="BW34" i="25"/>
  <c r="BT34" i="25"/>
  <c r="BM34" i="25"/>
  <c r="BS34" i="25"/>
  <c r="BN34" i="25"/>
  <c r="BP34" i="25"/>
  <c r="BK34" i="25"/>
  <c r="BH34" i="25"/>
  <c r="BR34" i="25"/>
  <c r="BV34" i="25"/>
  <c r="B36" i="25"/>
  <c r="O35" i="25"/>
  <c r="B37" i="31"/>
  <c r="J36" i="31"/>
  <c r="BT35" i="25" l="1"/>
  <c r="BM35" i="25"/>
  <c r="BH35" i="25"/>
  <c r="BV35" i="25"/>
  <c r="BI35" i="25"/>
  <c r="DA35" i="25"/>
  <c r="DB35" i="25" s="1"/>
  <c r="BY35" i="25"/>
  <c r="BS35" i="25"/>
  <c r="BK35" i="25"/>
  <c r="BG35" i="25"/>
  <c r="BN35" i="25"/>
  <c r="BW35" i="25"/>
  <c r="BP35" i="25"/>
  <c r="BR35" i="25"/>
  <c r="O36" i="25"/>
  <c r="B37" i="25"/>
  <c r="B38" i="31"/>
  <c r="J37" i="31"/>
  <c r="DA36" i="25" l="1"/>
  <c r="DB36" i="25" s="1"/>
  <c r="BY36" i="25"/>
  <c r="BS36" i="25"/>
  <c r="BK36" i="25"/>
  <c r="BG36" i="25"/>
  <c r="BM36" i="25"/>
  <c r="BW36" i="25"/>
  <c r="BP36" i="25"/>
  <c r="BT36" i="25"/>
  <c r="BH36" i="25"/>
  <c r="BV36" i="25"/>
  <c r="BN36" i="25"/>
  <c r="BI36" i="25"/>
  <c r="BR36" i="25"/>
  <c r="B38" i="25"/>
  <c r="O37" i="25"/>
  <c r="B39" i="31"/>
  <c r="J38" i="31"/>
  <c r="DA37" i="25" l="1"/>
  <c r="DB37" i="25" s="1"/>
  <c r="BW37" i="25"/>
  <c r="BP37" i="25"/>
  <c r="BJ37" i="25"/>
  <c r="BS37" i="25"/>
  <c r="BG37" i="25"/>
  <c r="BV37" i="25"/>
  <c r="BN37" i="25"/>
  <c r="BI37" i="25"/>
  <c r="BY37" i="25"/>
  <c r="BK37" i="25"/>
  <c r="BT37" i="25"/>
  <c r="BM37" i="25"/>
  <c r="BH37" i="25"/>
  <c r="BR37" i="25"/>
  <c r="O38" i="25"/>
  <c r="J39" i="31"/>
  <c r="B40" i="31"/>
  <c r="DA38" i="25" l="1"/>
  <c r="DB38" i="25" s="1"/>
  <c r="BV38" i="25"/>
  <c r="BN38" i="25"/>
  <c r="BI38" i="25"/>
  <c r="BW38" i="25"/>
  <c r="BJ38" i="25"/>
  <c r="BT38" i="25"/>
  <c r="BM38" i="25"/>
  <c r="BH38" i="25"/>
  <c r="BP38" i="25"/>
  <c r="BY38" i="25"/>
  <c r="BS38" i="25"/>
  <c r="BK38" i="25"/>
  <c r="BG38" i="25"/>
  <c r="BR38" i="25"/>
  <c r="B41" i="3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M193" i="31" s="1"/>
  <c r="J192" i="31"/>
  <c r="B195" i="31" l="1"/>
  <c r="J194" i="31"/>
  <c r="M194" i="31" s="1"/>
  <c r="J195" i="31" l="1"/>
  <c r="M195" i="31" s="1"/>
  <c r="B196" i="31"/>
  <c r="J196" i="31" l="1"/>
  <c r="M196" i="31" s="1"/>
  <c r="B197" i="31"/>
  <c r="J197" i="31" l="1"/>
  <c r="M197" i="31" s="1"/>
  <c r="B198" i="31"/>
  <c r="J198" i="31" l="1"/>
  <c r="M198" i="31" s="1"/>
  <c r="B199" i="31"/>
  <c r="J199" i="31" l="1"/>
  <c r="M199" i="31" s="1"/>
  <c r="B200" i="31"/>
  <c r="J200" i="31" l="1"/>
  <c r="M200" i="31" s="1"/>
  <c r="B201" i="31"/>
  <c r="B202" i="31" l="1"/>
  <c r="J201" i="31"/>
  <c r="M201" i="31" s="1"/>
  <c r="B203" i="31" l="1"/>
  <c r="J202" i="31"/>
  <c r="M202" i="31" s="1"/>
  <c r="B204" i="31" l="1"/>
  <c r="J203" i="31"/>
  <c r="M203" i="31" s="1"/>
  <c r="J204" i="31" l="1"/>
  <c r="M204" i="31" s="1"/>
  <c r="B205" i="31"/>
  <c r="J205" i="31" l="1"/>
  <c r="M205" i="31" s="1"/>
  <c r="B206" i="31"/>
  <c r="J206" i="31" l="1"/>
  <c r="M206" i="31" s="1"/>
  <c r="B207" i="31"/>
  <c r="B208" i="31" l="1"/>
  <c r="J207" i="31"/>
  <c r="M207" i="31" s="1"/>
  <c r="J208" i="31" l="1"/>
  <c r="M208" i="31" s="1"/>
  <c r="B209" i="31"/>
  <c r="J209" i="31" l="1"/>
  <c r="M209" i="31" s="1"/>
  <c r="B210" i="31"/>
  <c r="B211" i="31" l="1"/>
  <c r="J210" i="31"/>
  <c r="M210" i="31" s="1"/>
  <c r="B212" i="31" l="1"/>
  <c r="J211" i="31"/>
  <c r="M211" i="31" s="1"/>
  <c r="J212" i="31" l="1"/>
  <c r="M212" i="31" s="1"/>
  <c r="B213" i="31"/>
  <c r="J213" i="31" l="1"/>
  <c r="M213" i="31" s="1"/>
  <c r="B214" i="31"/>
  <c r="B215" i="31" l="1"/>
  <c r="J214" i="31"/>
  <c r="M214" i="31" s="1"/>
  <c r="B216" i="31" l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J215" i="31"/>
  <c r="M215" i="31" s="1"/>
  <c r="J217" i="31" l="1"/>
  <c r="M217" i="31" s="1"/>
  <c r="J216" i="31"/>
  <c r="M216" i="31" s="1"/>
  <c r="J218" i="31" l="1"/>
  <c r="M218" i="31" s="1"/>
  <c r="J219" i="31" l="1"/>
  <c r="M219" i="31" s="1"/>
  <c r="J220" i="31" l="1"/>
  <c r="M220" i="31" s="1"/>
  <c r="J221" i="31" l="1"/>
  <c r="M221" i="31" s="1"/>
  <c r="J222" i="31" l="1"/>
  <c r="M222" i="31" s="1"/>
  <c r="J223" i="31" l="1"/>
  <c r="M223" i="31" s="1"/>
  <c r="J224" i="31" l="1"/>
  <c r="M224" i="31" s="1"/>
  <c r="J225" i="31" l="1"/>
  <c r="M225" i="31" s="1"/>
  <c r="J226" i="31" l="1"/>
  <c r="M226" i="31" s="1"/>
  <c r="J227" i="31" l="1"/>
  <c r="M227" i="31" s="1"/>
  <c r="J228" i="31" l="1"/>
  <c r="M228" i="31" s="1"/>
  <c r="J229" i="31" l="1"/>
  <c r="M229" i="31" s="1"/>
  <c r="J230" i="31" l="1"/>
  <c r="M230" i="31" s="1"/>
  <c r="J231" i="31" l="1"/>
  <c r="M231" i="31" s="1"/>
  <c r="J232" i="31" l="1"/>
  <c r="M232" i="31" s="1"/>
  <c r="J233" i="31" l="1"/>
  <c r="M233" i="31" s="1"/>
  <c r="J234" i="31" l="1"/>
  <c r="M234" i="31" s="1"/>
  <c r="J235" i="31" l="1"/>
  <c r="M235" i="31" s="1"/>
  <c r="J236" i="31" l="1"/>
  <c r="M236" i="31" s="1"/>
  <c r="J237" i="31" l="1"/>
  <c r="M237" i="31" s="1"/>
  <c r="J238" i="31" l="1"/>
  <c r="M238" i="31" s="1"/>
  <c r="J239" i="31" l="1"/>
  <c r="M239" i="31" s="1"/>
  <c r="J240" i="31"/>
  <c r="M240" i="31" s="1"/>
  <c r="B241" i="31" l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J253" i="31" l="1"/>
  <c r="M253" i="31" s="1"/>
  <c r="B254" i="31"/>
  <c r="J241" i="31"/>
  <c r="M241" i="31" s="1"/>
  <c r="J254" i="31" l="1"/>
  <c r="M254" i="31" s="1"/>
  <c r="B255" i="31"/>
  <c r="J242" i="31"/>
  <c r="M242" i="31" s="1"/>
  <c r="B256" i="31" l="1"/>
  <c r="J255" i="31"/>
  <c r="M255" i="31" s="1"/>
  <c r="J243" i="31"/>
  <c r="M243" i="31" s="1"/>
  <c r="B257" i="31" l="1"/>
  <c r="J256" i="31"/>
  <c r="M256" i="31" s="1"/>
  <c r="J244" i="31"/>
  <c r="M244" i="31" s="1"/>
  <c r="J257" i="31" l="1"/>
  <c r="M257" i="31" s="1"/>
  <c r="B258" i="31"/>
  <c r="J245" i="31"/>
  <c r="M245" i="31" s="1"/>
  <c r="B259" i="31" l="1"/>
  <c r="J258" i="31"/>
  <c r="M258" i="31" s="1"/>
  <c r="J246" i="31"/>
  <c r="M246" i="31" s="1"/>
  <c r="J259" i="31" l="1"/>
  <c r="M259" i="31" s="1"/>
  <c r="B260" i="31"/>
  <c r="J247" i="31"/>
  <c r="M247" i="31" s="1"/>
  <c r="J260" i="31" l="1"/>
  <c r="M260" i="31" s="1"/>
  <c r="B261" i="31"/>
  <c r="J248" i="31"/>
  <c r="M248" i="31" s="1"/>
  <c r="J261" i="31" l="1"/>
  <c r="M261" i="31" s="1"/>
  <c r="B262" i="31"/>
  <c r="J249" i="31"/>
  <c r="M249" i="31" s="1"/>
  <c r="J262" i="31" l="1"/>
  <c r="M262" i="31" s="1"/>
  <c r="B263" i="31"/>
  <c r="J250" i="31"/>
  <c r="M250" i="31" s="1"/>
  <c r="B264" i="31" l="1"/>
  <c r="J263" i="31"/>
  <c r="M263" i="31" s="1"/>
  <c r="J251" i="31"/>
  <c r="M251" i="31" s="1"/>
  <c r="J252" i="31"/>
  <c r="M252" i="31" s="1"/>
  <c r="J264" i="31" l="1"/>
  <c r="M264" i="31" s="1"/>
  <c r="B265" i="31"/>
  <c r="CX13" i="25"/>
  <c r="J265" i="31" l="1"/>
  <c r="M265" i="31" s="1"/>
  <c r="B266" i="31"/>
  <c r="CX14" i="25"/>
  <c r="B267" i="31" l="1"/>
  <c r="J266" i="31"/>
  <c r="M266" i="31" s="1"/>
  <c r="CX15" i="25"/>
  <c r="B268" i="31" l="1"/>
  <c r="J267" i="31"/>
  <c r="M267" i="31" s="1"/>
  <c r="CX16" i="25"/>
  <c r="CX17" i="25"/>
  <c r="J268" i="31" l="1"/>
  <c r="M268" i="31" s="1"/>
  <c r="B269" i="31"/>
  <c r="CX19" i="25"/>
  <c r="CX18" i="25"/>
  <c r="CX20" i="25"/>
  <c r="J269" i="31" l="1"/>
  <c r="M269" i="31" s="1"/>
  <c r="B270" i="31"/>
  <c r="CX21" i="25"/>
  <c r="B271" i="31" l="1"/>
  <c r="J270" i="31"/>
  <c r="M270" i="31" s="1"/>
  <c r="CX22" i="25"/>
  <c r="CX23" i="25"/>
  <c r="B272" i="31" l="1"/>
  <c r="J271" i="31"/>
  <c r="M271" i="31" s="1"/>
  <c r="CX27" i="25"/>
  <c r="CX25" i="25"/>
  <c r="CX24" i="25"/>
  <c r="CX26" i="25"/>
  <c r="B273" i="31" l="1"/>
  <c r="J272" i="31"/>
  <c r="M272" i="31" s="1"/>
  <c r="CV28" i="25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J273" i="31" l="1"/>
  <c r="M273" i="31" s="1"/>
  <c r="B274" i="31"/>
  <c r="CX29" i="25"/>
  <c r="CV29" i="25"/>
  <c r="CX28" i="25"/>
  <c r="J274" i="31" l="1"/>
  <c r="M274" i="31" s="1"/>
  <c r="B275" i="31"/>
  <c r="CW29" i="25"/>
  <c r="J275" i="31" l="1"/>
  <c r="M275" i="31" s="1"/>
  <c r="B276" i="31"/>
  <c r="CV30" i="25"/>
  <c r="CW30" i="25"/>
  <c r="CX30" i="25"/>
  <c r="J276" i="31" l="1"/>
  <c r="M276" i="31" s="1"/>
  <c r="B277" i="31"/>
  <c r="D18" i="43"/>
  <c r="J277" i="31" l="1"/>
  <c r="M277" i="31" s="1"/>
  <c r="B278" i="31"/>
  <c r="G18" i="43"/>
  <c r="L18" i="43"/>
  <c r="D19" i="43"/>
  <c r="L19" i="43" s="1"/>
  <c r="BJ14" i="25" l="1"/>
  <c r="BJ13" i="25"/>
  <c r="B279" i="31"/>
  <c r="J278" i="31"/>
  <c r="M278" i="31" s="1"/>
  <c r="D20" i="43"/>
  <c r="L20" i="43" s="1"/>
  <c r="G19" i="43"/>
  <c r="BJ15" i="25" l="1"/>
  <c r="J279" i="31"/>
  <c r="M279" i="31" s="1"/>
  <c r="B280" i="31"/>
  <c r="D21" i="43"/>
  <c r="L21" i="43" s="1"/>
  <c r="G20" i="43"/>
  <c r="BJ16" i="25" l="1"/>
  <c r="J280" i="31"/>
  <c r="M280" i="31" s="1"/>
  <c r="B281" i="31"/>
  <c r="D22" i="43"/>
  <c r="L22" i="43" s="1"/>
  <c r="G21" i="43"/>
  <c r="BJ17" i="25" l="1"/>
  <c r="J281" i="31"/>
  <c r="M281" i="31" s="1"/>
  <c r="B282" i="31"/>
  <c r="D23" i="43"/>
  <c r="L23" i="43" s="1"/>
  <c r="G22" i="43"/>
  <c r="BJ18" i="25" l="1"/>
  <c r="J282" i="31"/>
  <c r="M282" i="31" s="1"/>
  <c r="B283" i="31"/>
  <c r="D24" i="43"/>
  <c r="L24" i="43" s="1"/>
  <c r="G23" i="43"/>
  <c r="BJ19" i="25" l="1"/>
  <c r="J283" i="31"/>
  <c r="M283" i="31" s="1"/>
  <c r="B284" i="31"/>
  <c r="D25" i="43"/>
  <c r="L25" i="43" s="1"/>
  <c r="G24" i="43"/>
  <c r="BJ20" i="25" l="1"/>
  <c r="J284" i="31"/>
  <c r="M284" i="31" s="1"/>
  <c r="B285" i="31"/>
  <c r="D26" i="43"/>
  <c r="L26" i="43" s="1"/>
  <c r="G25" i="43"/>
  <c r="BJ21" i="25" l="1"/>
  <c r="J285" i="31"/>
  <c r="M285" i="31" s="1"/>
  <c r="B286" i="31"/>
  <c r="D27" i="43"/>
  <c r="L27" i="43" s="1"/>
  <c r="G26" i="43"/>
  <c r="BJ22" i="25" l="1"/>
  <c r="J286" i="31"/>
  <c r="M286" i="31" s="1"/>
  <c r="B287" i="31"/>
  <c r="D28" i="43"/>
  <c r="L28" i="43" s="1"/>
  <c r="G27" i="43"/>
  <c r="BJ23" i="25" l="1"/>
  <c r="J287" i="31"/>
  <c r="M287" i="31" s="1"/>
  <c r="B288" i="31"/>
  <c r="D29" i="43"/>
  <c r="L29" i="43" s="1"/>
  <c r="G28" i="43"/>
  <c r="J28" i="43" s="1"/>
  <c r="BJ24" i="25" l="1"/>
  <c r="J288" i="31"/>
  <c r="M288" i="31" s="1"/>
  <c r="D30" i="43"/>
  <c r="L30" i="43" s="1"/>
  <c r="G29" i="43"/>
  <c r="J29" i="43" s="1"/>
  <c r="B21" i="77"/>
  <c r="K28" i="43"/>
  <c r="BJ25" i="25" l="1"/>
  <c r="D31" i="43"/>
  <c r="L31" i="43" s="1"/>
  <c r="G30" i="43"/>
  <c r="J30" i="43" s="1"/>
  <c r="B22" i="77"/>
  <c r="K29" i="43"/>
  <c r="BJ26" i="25" l="1"/>
  <c r="D32" i="43"/>
  <c r="L32" i="43" s="1"/>
  <c r="BJ27" i="25" s="1"/>
  <c r="G31" i="43"/>
  <c r="J31" i="43" s="1"/>
  <c r="B23" i="77"/>
  <c r="K30" i="43"/>
  <c r="D33" i="43" l="1"/>
  <c r="L33" i="43" s="1"/>
  <c r="G32" i="43"/>
  <c r="J32" i="43" s="1"/>
  <c r="B24" i="77"/>
  <c r="K31" i="43"/>
  <c r="BJ28" i="25" l="1"/>
  <c r="G33" i="43"/>
  <c r="D34" i="43"/>
  <c r="L34" i="43" s="1"/>
  <c r="BJ29" i="25" s="1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J33" i="43" l="1"/>
  <c r="K33" i="43" s="1"/>
  <c r="G34" i="43"/>
  <c r="D35" i="43"/>
  <c r="L35" i="43" s="1"/>
  <c r="BJ30" i="25" s="1"/>
  <c r="J34" i="43" l="1"/>
  <c r="K34" i="43" s="1"/>
  <c r="G35" i="43"/>
  <c r="D36" i="43"/>
  <c r="L36" i="43" s="1"/>
  <c r="BJ31" i="25" l="1"/>
  <c r="J35" i="43"/>
  <c r="K35" i="43" s="1"/>
  <c r="G36" i="43"/>
  <c r="D37" i="43"/>
  <c r="L37" i="43" s="1"/>
  <c r="BJ33" i="25" s="1"/>
  <c r="BJ35" i="25" l="1"/>
  <c r="BJ32" i="25"/>
  <c r="BJ34" i="25"/>
  <c r="BJ36" i="25"/>
  <c r="J36" i="43"/>
  <c r="K36" i="43" s="1"/>
  <c r="G37" i="43"/>
  <c r="J37" i="43" l="1"/>
  <c r="K37" i="43" s="1"/>
  <c r="I76" i="25" l="1"/>
  <c r="AL33" i="25" l="1"/>
  <c r="O39" i="31" l="1"/>
  <c r="O40" i="31" l="1"/>
  <c r="N39" i="31" l="1"/>
  <c r="O41" i="31"/>
  <c r="R39" i="31" l="1"/>
  <c r="N40" i="31"/>
  <c r="N41" i="31"/>
  <c r="R41" i="31" l="1"/>
  <c r="R40" i="31"/>
  <c r="M39" i="31" l="1"/>
  <c r="M40" i="31" l="1"/>
  <c r="Q39" i="31"/>
  <c r="P39" i="31"/>
  <c r="P40" i="31" l="1"/>
  <c r="Q40" i="31"/>
  <c r="M41" i="31"/>
  <c r="P41" i="31" l="1"/>
  <c r="Q41" i="31"/>
  <c r="AL30" i="25" l="1"/>
  <c r="AN30" i="25" l="1"/>
  <c r="AQ30" i="25"/>
  <c r="AM30" i="25" l="1"/>
  <c r="B23" i="66" l="1"/>
  <c r="B24" i="66" l="1"/>
  <c r="B25" i="66" l="1"/>
  <c r="B26" i="66" l="1"/>
  <c r="B27" i="66" l="1"/>
  <c r="B28" i="66" l="1"/>
  <c r="B29" i="66" l="1"/>
  <c r="B30" i="66" l="1"/>
  <c r="AM29" i="25" l="1"/>
  <c r="AM13" i="25" l="1"/>
  <c r="CE13" i="25" l="1"/>
  <c r="AM14" i="25"/>
  <c r="CE14" i="25" l="1"/>
  <c r="AM15" i="25"/>
  <c r="AM16" i="25"/>
  <c r="CE16" i="25" l="1"/>
  <c r="CE15" i="25"/>
  <c r="AM18" i="25"/>
  <c r="AM19" i="25" l="1"/>
  <c r="AM20" i="25"/>
  <c r="AM22" i="25" l="1"/>
  <c r="AM23" i="25"/>
  <c r="AM24" i="25" l="1"/>
  <c r="AM25" i="25" l="1"/>
  <c r="AM26" i="25"/>
  <c r="AM27" i="25" l="1"/>
  <c r="AM17" i="25" l="1"/>
  <c r="CE17" i="25" l="1"/>
  <c r="CE20" i="25"/>
  <c r="CE18" i="25"/>
  <c r="CE19" i="25"/>
  <c r="AM21" i="25" l="1"/>
  <c r="CE21" i="25" l="1"/>
  <c r="CE27" i="25"/>
  <c r="CE25" i="25"/>
  <c r="CE22" i="25"/>
  <c r="CE24" i="25"/>
  <c r="CE23" i="25"/>
  <c r="CE26" i="25"/>
  <c r="AM28" i="25" l="1"/>
  <c r="CE38" i="25" l="1"/>
  <c r="CE29" i="25"/>
  <c r="CE37" i="25"/>
  <c r="CE31" i="25"/>
  <c r="CE35" i="25"/>
  <c r="CE34" i="25"/>
  <c r="CE30" i="25"/>
  <c r="CE32" i="25"/>
  <c r="CE33" i="25"/>
  <c r="CE28" i="25"/>
  <c r="CE36" i="25"/>
  <c r="AW13" i="25" l="1"/>
  <c r="AW30" i="25"/>
  <c r="AW31" i="25"/>
  <c r="AV13" i="25" l="1"/>
  <c r="AV30" i="25"/>
  <c r="AV31" i="25"/>
  <c r="CO13" i="25"/>
  <c r="AN14" i="25"/>
  <c r="AL14" i="25"/>
  <c r="AN15" i="25"/>
  <c r="AQ14" i="25"/>
  <c r="AL13" i="25" l="1"/>
  <c r="AZ13" i="25"/>
  <c r="AZ30" i="25"/>
  <c r="AZ31" i="25"/>
  <c r="CN13" i="25"/>
  <c r="AQ15" i="25"/>
  <c r="AL16" i="25"/>
  <c r="AL15" i="25"/>
  <c r="AQ13" i="25"/>
  <c r="AR13" i="25" l="1"/>
  <c r="AR30" i="25"/>
  <c r="AR31" i="25"/>
  <c r="CI13" i="25"/>
  <c r="CI14" i="25"/>
  <c r="CI15" i="25"/>
  <c r="AT13" i="25"/>
  <c r="AT30" i="25"/>
  <c r="AT31" i="25"/>
  <c r="CR13" i="25"/>
  <c r="CD16" i="25"/>
  <c r="CD15" i="25"/>
  <c r="CD13" i="25"/>
  <c r="CD14" i="25"/>
  <c r="DB5" i="25" l="1"/>
  <c r="CL13" i="25"/>
  <c r="AN13" i="25"/>
  <c r="CJ13" i="25"/>
  <c r="AQ16" i="25"/>
  <c r="AT14" i="25"/>
  <c r="AR14" i="25"/>
  <c r="AN16" i="25"/>
  <c r="CJ14" i="25" l="1"/>
  <c r="CF13" i="25"/>
  <c r="CF16" i="25"/>
  <c r="CF14" i="25"/>
  <c r="CF15" i="25"/>
  <c r="CL14" i="25"/>
  <c r="CI16" i="25"/>
  <c r="DC31" i="25"/>
  <c r="DC20" i="25"/>
  <c r="DC27" i="25"/>
  <c r="DC28" i="25"/>
  <c r="DC21" i="25"/>
  <c r="DC34" i="25"/>
  <c r="DC15" i="25"/>
  <c r="DC35" i="25"/>
  <c r="DC25" i="25"/>
  <c r="DC24" i="25"/>
  <c r="DC33" i="25"/>
  <c r="DC17" i="25"/>
  <c r="DC38" i="25"/>
  <c r="DC30" i="25"/>
  <c r="DC18" i="25"/>
  <c r="DC32" i="25"/>
  <c r="DC22" i="25"/>
  <c r="DC37" i="25"/>
  <c r="DC16" i="25"/>
  <c r="DC29" i="25"/>
  <c r="DC26" i="25"/>
  <c r="DC36" i="25"/>
  <c r="DC23" i="25"/>
  <c r="DC13" i="25"/>
  <c r="DC14" i="25"/>
  <c r="DC19" i="25"/>
  <c r="AL17" i="25"/>
  <c r="AV14" i="25"/>
  <c r="AT17" i="25"/>
  <c r="AT15" i="25"/>
  <c r="CL15" i="25" s="1"/>
  <c r="AR15" i="25"/>
  <c r="AR16" i="25"/>
  <c r="AN18" i="25"/>
  <c r="AQ18" i="25"/>
  <c r="AL18" i="25"/>
  <c r="AQ17" i="25"/>
  <c r="AN17" i="25"/>
  <c r="CJ16" i="25" l="1"/>
  <c r="AO14" i="25"/>
  <c r="AO15" i="25"/>
  <c r="AO16" i="25"/>
  <c r="AO17" i="25"/>
  <c r="AO18" i="25"/>
  <c r="AO30" i="25"/>
  <c r="AO31" i="25"/>
  <c r="CN14" i="25"/>
  <c r="CF17" i="25"/>
  <c r="CJ15" i="25"/>
  <c r="CD18" i="25"/>
  <c r="CD17" i="25"/>
  <c r="CI18" i="25"/>
  <c r="CF18" i="25"/>
  <c r="CI17" i="25"/>
  <c r="AR17" i="25"/>
  <c r="AV15" i="25"/>
  <c r="AW14" i="25"/>
  <c r="AT16" i="25"/>
  <c r="AO19" i="25"/>
  <c r="AN20" i="25"/>
  <c r="AV17" i="25"/>
  <c r="CN15" i="25" l="1"/>
  <c r="AO13" i="25"/>
  <c r="CL17" i="25"/>
  <c r="CL16" i="25"/>
  <c r="CO14" i="25"/>
  <c r="CJ17" i="25"/>
  <c r="AR18" i="25"/>
  <c r="AT18" i="25"/>
  <c r="AW15" i="25"/>
  <c r="AZ14" i="25"/>
  <c r="AV16" i="25"/>
  <c r="AO20" i="25"/>
  <c r="AQ19" i="25"/>
  <c r="AL20" i="25"/>
  <c r="AN19" i="25"/>
  <c r="AZ17" i="25"/>
  <c r="AW17" i="25"/>
  <c r="CF20" i="25" l="1"/>
  <c r="CF19" i="25"/>
  <c r="CN16" i="25"/>
  <c r="CJ18" i="25"/>
  <c r="CI19" i="25"/>
  <c r="CN17" i="25"/>
  <c r="CL18" i="25"/>
  <c r="AQ21" i="25"/>
  <c r="CR14" i="25"/>
  <c r="CO15" i="25"/>
  <c r="AL19" i="25"/>
  <c r="CG14" i="25"/>
  <c r="CG18" i="25"/>
  <c r="CG16" i="25"/>
  <c r="CG20" i="25"/>
  <c r="CG15" i="25"/>
  <c r="CG13" i="25"/>
  <c r="CG19" i="25"/>
  <c r="CG17" i="25"/>
  <c r="AZ15" i="25"/>
  <c r="AR19" i="25"/>
  <c r="CJ19" i="25" s="1"/>
  <c r="AW16" i="25"/>
  <c r="AV18" i="25"/>
  <c r="AO21" i="25"/>
  <c r="AQ20" i="25"/>
  <c r="AL21" i="25"/>
  <c r="CO16" i="25" l="1"/>
  <c r="CR15" i="25"/>
  <c r="CI21" i="25"/>
  <c r="CO17" i="25"/>
  <c r="CN18" i="25"/>
  <c r="CG21" i="25"/>
  <c r="CI20" i="25"/>
  <c r="CD19" i="25"/>
  <c r="CD20" i="25"/>
  <c r="CD21" i="25"/>
  <c r="AT19" i="25"/>
  <c r="CL19" i="25" s="1"/>
  <c r="AR20" i="25"/>
  <c r="CJ20" i="25" s="1"/>
  <c r="AZ16" i="25"/>
  <c r="CR17" i="25" s="1"/>
  <c r="AV19" i="25"/>
  <c r="CN19" i="25" s="1"/>
  <c r="AL23" i="25"/>
  <c r="AN22" i="25"/>
  <c r="AL22" i="25"/>
  <c r="CD22" i="25" s="1"/>
  <c r="AN23" i="25"/>
  <c r="AN21" i="25"/>
  <c r="AO23" i="25"/>
  <c r="AO22" i="25"/>
  <c r="CD23" i="25" l="1"/>
  <c r="CR16" i="25"/>
  <c r="CF21" i="25"/>
  <c r="CF22" i="25"/>
  <c r="CF23" i="25"/>
  <c r="CG23" i="25"/>
  <c r="CG22" i="25"/>
  <c r="AR22" i="25"/>
  <c r="AV20" i="25"/>
  <c r="CN20" i="25" s="1"/>
  <c r="AT20" i="25"/>
  <c r="CL20" i="25" s="1"/>
  <c r="AR21" i="25"/>
  <c r="CJ21" i="25" s="1"/>
  <c r="AW19" i="25"/>
  <c r="AQ22" i="25"/>
  <c r="CI22" i="25" s="1"/>
  <c r="AQ23" i="25"/>
  <c r="AV22" i="25"/>
  <c r="CI23" i="25" l="1"/>
  <c r="AW18" i="25"/>
  <c r="AT22" i="25"/>
  <c r="CJ22" i="25"/>
  <c r="AZ18" i="25"/>
  <c r="AR23" i="25"/>
  <c r="CJ23" i="25" s="1"/>
  <c r="AT21" i="25"/>
  <c r="CL21" i="25" s="1"/>
  <c r="AQ24" i="25"/>
  <c r="CI24" i="25" s="1"/>
  <c r="AL24" i="25"/>
  <c r="AO24" i="25"/>
  <c r="CG24" i="25" l="1"/>
  <c r="CL22" i="25"/>
  <c r="CD24" i="25"/>
  <c r="AU13" i="25"/>
  <c r="AU14" i="25"/>
  <c r="AU15" i="25"/>
  <c r="AU16" i="25"/>
  <c r="AU17" i="25"/>
  <c r="AU18" i="25"/>
  <c r="AU19" i="25"/>
  <c r="AU20" i="25"/>
  <c r="AU21" i="25"/>
  <c r="AU22" i="25"/>
  <c r="AU30" i="25"/>
  <c r="AU31" i="25"/>
  <c r="AZ19" i="25"/>
  <c r="CR19" i="25" s="1"/>
  <c r="CO19" i="25"/>
  <c r="CO18" i="25"/>
  <c r="CR18" i="25"/>
  <c r="AX13" i="25"/>
  <c r="AX14" i="25"/>
  <c r="AX15" i="25"/>
  <c r="AX16" i="25"/>
  <c r="AX17" i="25"/>
  <c r="AX18" i="25"/>
  <c r="AX19" i="25"/>
  <c r="AX30" i="25"/>
  <c r="AX31" i="25"/>
  <c r="AW20" i="25"/>
  <c r="CO20" i="25" s="1"/>
  <c r="AZ20" i="25"/>
  <c r="AV21" i="25"/>
  <c r="AV23" i="25"/>
  <c r="AT23" i="25"/>
  <c r="CL23" i="25" s="1"/>
  <c r="AL25" i="25"/>
  <c r="CD25" i="25" s="1"/>
  <c r="AN24" i="25"/>
  <c r="AO25" i="25"/>
  <c r="AZ22" i="25"/>
  <c r="AW22" i="25"/>
  <c r="CR20" i="25" l="1"/>
  <c r="CN23" i="25"/>
  <c r="CP19" i="25"/>
  <c r="CP15" i="25"/>
  <c r="CP17" i="25"/>
  <c r="CP16" i="25"/>
  <c r="CP13" i="25"/>
  <c r="CP18" i="25"/>
  <c r="CP14" i="25"/>
  <c r="CM15" i="25"/>
  <c r="CM21" i="25"/>
  <c r="CM20" i="25"/>
  <c r="CM17" i="25"/>
  <c r="CM13" i="25"/>
  <c r="CM22" i="25"/>
  <c r="CM14" i="25"/>
  <c r="CM19" i="25"/>
  <c r="CM16" i="25"/>
  <c r="CM18" i="25"/>
  <c r="CG25" i="25"/>
  <c r="CN21" i="25"/>
  <c r="CN22" i="25"/>
  <c r="AX20" i="25"/>
  <c r="BA13" i="25"/>
  <c r="BA14" i="25"/>
  <c r="BA15" i="25"/>
  <c r="BA16" i="25"/>
  <c r="BA17" i="25"/>
  <c r="BA18" i="25"/>
  <c r="BA19" i="25"/>
  <c r="BA20" i="25"/>
  <c r="BA22" i="25"/>
  <c r="BA30" i="25"/>
  <c r="BA31" i="25"/>
  <c r="CF24" i="25"/>
  <c r="AU23" i="25"/>
  <c r="AX22" i="25"/>
  <c r="AR24" i="25"/>
  <c r="CJ24" i="25" s="1"/>
  <c r="AL26" i="25"/>
  <c r="CD26" i="25" s="1"/>
  <c r="AN25" i="25"/>
  <c r="CF25" i="25" s="1"/>
  <c r="AQ25" i="25"/>
  <c r="CI25" i="25" s="1"/>
  <c r="AR28" i="25"/>
  <c r="CM23" i="25" l="1"/>
  <c r="AW21" i="25"/>
  <c r="AX21" i="25"/>
  <c r="CP20" i="25"/>
  <c r="CS16" i="25"/>
  <c r="CS13" i="25"/>
  <c r="CS14" i="25"/>
  <c r="CS19" i="25"/>
  <c r="CS17" i="25"/>
  <c r="CS15" i="25"/>
  <c r="CS20" i="25"/>
  <c r="CS18" i="25"/>
  <c r="AO26" i="25"/>
  <c r="CG26" i="25" s="1"/>
  <c r="AR27" i="25"/>
  <c r="AQ27" i="25"/>
  <c r="AQ26" i="25"/>
  <c r="CI26" i="25" s="1"/>
  <c r="AL27" i="25"/>
  <c r="CD27" i="25" s="1"/>
  <c r="AO27" i="25"/>
  <c r="CG27" i="25" s="1"/>
  <c r="AN26" i="25"/>
  <c r="CF26" i="25" s="1"/>
  <c r="AR29" i="25"/>
  <c r="CI27" i="25" l="1"/>
  <c r="AT24" i="25"/>
  <c r="CL24" i="25" s="1"/>
  <c r="AU24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30" i="25"/>
  <c r="AP31" i="25"/>
  <c r="AW24" i="25"/>
  <c r="AX24" i="25"/>
  <c r="AR25" i="25"/>
  <c r="CO21" i="25"/>
  <c r="CO22" i="25"/>
  <c r="AT28" i="25"/>
  <c r="AU28" i="25"/>
  <c r="AZ21" i="25"/>
  <c r="BA21" i="25"/>
  <c r="CP22" i="25"/>
  <c r="CP21" i="25"/>
  <c r="AW23" i="25"/>
  <c r="CO23" i="25" s="1"/>
  <c r="AX23" i="25"/>
  <c r="AR26" i="25"/>
  <c r="AV24" i="25"/>
  <c r="CN24" i="25" s="1"/>
  <c r="AO28" i="25"/>
  <c r="CG28" i="25" s="1"/>
  <c r="AN27" i="25"/>
  <c r="CF27" i="25" s="1"/>
  <c r="AQ29" i="25"/>
  <c r="AN29" i="25"/>
  <c r="AL29" i="25"/>
  <c r="AV28" i="25"/>
  <c r="CJ26" i="25" l="1"/>
  <c r="AO29" i="25"/>
  <c r="AZ24" i="25"/>
  <c r="BA24" i="25"/>
  <c r="CP23" i="25"/>
  <c r="CR21" i="25"/>
  <c r="CR22" i="25"/>
  <c r="CJ30" i="25"/>
  <c r="CJ31" i="25"/>
  <c r="AP28" i="25"/>
  <c r="CM24" i="25"/>
  <c r="AL28" i="25"/>
  <c r="CD28" i="25" s="1"/>
  <c r="AZ23" i="25"/>
  <c r="CR23" i="25" s="1"/>
  <c r="BA23" i="25"/>
  <c r="CS23" i="25" s="1"/>
  <c r="CP24" i="25"/>
  <c r="CO24" i="25"/>
  <c r="CJ36" i="25"/>
  <c r="CJ37" i="25"/>
  <c r="CJ25" i="25"/>
  <c r="CJ28" i="25"/>
  <c r="CJ29" i="25"/>
  <c r="CJ35" i="25"/>
  <c r="CJ38" i="25"/>
  <c r="AT25" i="25"/>
  <c r="CL25" i="25" s="1"/>
  <c r="AU25" i="25"/>
  <c r="CJ27" i="25"/>
  <c r="CS21" i="25"/>
  <c r="CS22" i="25"/>
  <c r="AS13" i="25"/>
  <c r="AS14" i="25"/>
  <c r="AS15" i="25"/>
  <c r="AS16" i="25"/>
  <c r="AS17" i="25"/>
  <c r="AS18" i="25"/>
  <c r="AS19" i="25"/>
  <c r="AS20" i="25"/>
  <c r="AS21" i="25"/>
  <c r="AS22" i="25"/>
  <c r="AS23" i="25"/>
  <c r="AS24" i="25"/>
  <c r="AS25" i="25"/>
  <c r="AS26" i="25"/>
  <c r="AS27" i="25"/>
  <c r="AS28" i="25"/>
  <c r="AS29" i="25"/>
  <c r="AS30" i="25"/>
  <c r="AS31" i="25"/>
  <c r="CJ32" i="25"/>
  <c r="CJ33" i="25"/>
  <c r="CJ34" i="25"/>
  <c r="AP29" i="25"/>
  <c r="AP13" i="25"/>
  <c r="AV26" i="25"/>
  <c r="AV27" i="25"/>
  <c r="AV25" i="25"/>
  <c r="CN25" i="25" s="1"/>
  <c r="CS24" i="25" l="1"/>
  <c r="AW29" i="25"/>
  <c r="AX29" i="25"/>
  <c r="AV29" i="25"/>
  <c r="AT27" i="25"/>
  <c r="AU27" i="25"/>
  <c r="CD30" i="25"/>
  <c r="CD31" i="25"/>
  <c r="CD35" i="25"/>
  <c r="AT29" i="25"/>
  <c r="AU29" i="25"/>
  <c r="AW28" i="25"/>
  <c r="AX28" i="25"/>
  <c r="AQ28" i="25"/>
  <c r="AZ27" i="25"/>
  <c r="BA27" i="25"/>
  <c r="CK30" i="25"/>
  <c r="CK22" i="25"/>
  <c r="CK16" i="25"/>
  <c r="CK29" i="25"/>
  <c r="CK20" i="25"/>
  <c r="CK35" i="25"/>
  <c r="CK37" i="25"/>
  <c r="CK19" i="25"/>
  <c r="CK24" i="25"/>
  <c r="CK26" i="25"/>
  <c r="CK17" i="25"/>
  <c r="CK36" i="25"/>
  <c r="CK21" i="25"/>
  <c r="CK18" i="25"/>
  <c r="CK27" i="25"/>
  <c r="CK23" i="25"/>
  <c r="CK28" i="25"/>
  <c r="CK31" i="25"/>
  <c r="CK15" i="25"/>
  <c r="CK14" i="25"/>
  <c r="CK25" i="25"/>
  <c r="CK33" i="25"/>
  <c r="CK38" i="25"/>
  <c r="CK13" i="25"/>
  <c r="CK34" i="25"/>
  <c r="CK32" i="25"/>
  <c r="CD38" i="25"/>
  <c r="CD37" i="25"/>
  <c r="CG31" i="25"/>
  <c r="CG37" i="25"/>
  <c r="CG35" i="25"/>
  <c r="CG33" i="25"/>
  <c r="CG29" i="25"/>
  <c r="CG36" i="25"/>
  <c r="CG30" i="25"/>
  <c r="CG34" i="25"/>
  <c r="CG38" i="25"/>
  <c r="CG32" i="25"/>
  <c r="CN27" i="25"/>
  <c r="CN26" i="25"/>
  <c r="CH37" i="25"/>
  <c r="CH27" i="25"/>
  <c r="CH33" i="25"/>
  <c r="CH25" i="25"/>
  <c r="CH28" i="25"/>
  <c r="CH32" i="25"/>
  <c r="CH24" i="25"/>
  <c r="CH38" i="25"/>
  <c r="CH31" i="25"/>
  <c r="CH36" i="25"/>
  <c r="CH29" i="25"/>
  <c r="CH23" i="25"/>
  <c r="CH16" i="25"/>
  <c r="CH19" i="25"/>
  <c r="CH13" i="25"/>
  <c r="CH17" i="25"/>
  <c r="CH34" i="25"/>
  <c r="CH26" i="25"/>
  <c r="CH14" i="25"/>
  <c r="CH30" i="25"/>
  <c r="CH35" i="25"/>
  <c r="CH20" i="25"/>
  <c r="CH18" i="25"/>
  <c r="CH21" i="25"/>
  <c r="CH15" i="25"/>
  <c r="CH22" i="25"/>
  <c r="CR24" i="25"/>
  <c r="CD33" i="25"/>
  <c r="CD32" i="25"/>
  <c r="AW27" i="25"/>
  <c r="AX27" i="25"/>
  <c r="AT26" i="25"/>
  <c r="CL26" i="25" s="1"/>
  <c r="AU26" i="25"/>
  <c r="CM26" i="25" s="1"/>
  <c r="CM25" i="25"/>
  <c r="CD34" i="25"/>
  <c r="CD29" i="25"/>
  <c r="CD36" i="25"/>
  <c r="CN28" i="25"/>
  <c r="CM28" i="25" l="1"/>
  <c r="CM32" i="25"/>
  <c r="CM31" i="25"/>
  <c r="CM37" i="25"/>
  <c r="CM27" i="25"/>
  <c r="AZ28" i="25"/>
  <c r="BA28" i="25"/>
  <c r="CI28" i="25"/>
  <c r="CI30" i="25"/>
  <c r="CI34" i="25"/>
  <c r="CI37" i="25"/>
  <c r="CI36" i="25"/>
  <c r="CI35" i="25"/>
  <c r="CI33" i="25"/>
  <c r="CI32" i="25"/>
  <c r="CI38" i="25"/>
  <c r="CI29" i="25"/>
  <c r="CI31" i="25"/>
  <c r="CM36" i="25"/>
  <c r="CL30" i="25"/>
  <c r="CL37" i="25"/>
  <c r="CL35" i="25"/>
  <c r="CL33" i="25"/>
  <c r="CL34" i="25"/>
  <c r="CL36" i="25"/>
  <c r="CL31" i="25"/>
  <c r="CL38" i="25"/>
  <c r="CL32" i="25"/>
  <c r="CL29" i="25"/>
  <c r="CM38" i="25"/>
  <c r="CL27" i="25"/>
  <c r="AZ29" i="25"/>
  <c r="BA29" i="25"/>
  <c r="AW25" i="25"/>
  <c r="CO25" i="25" s="1"/>
  <c r="AX25" i="25"/>
  <c r="CL28" i="25"/>
  <c r="CM29" i="25"/>
  <c r="CM34" i="25"/>
  <c r="CN29" i="25"/>
  <c r="CN32" i="25"/>
  <c r="CN31" i="25"/>
  <c r="CN37" i="25"/>
  <c r="CN35" i="25"/>
  <c r="CN36" i="25"/>
  <c r="CN38" i="25"/>
  <c r="CN33" i="25"/>
  <c r="CN30" i="25"/>
  <c r="CN34" i="25"/>
  <c r="AZ26" i="25"/>
  <c r="BA26" i="25"/>
  <c r="AW26" i="25"/>
  <c r="AX26" i="25"/>
  <c r="AY14" i="25"/>
  <c r="AY15" i="25"/>
  <c r="AY16" i="25"/>
  <c r="AY17" i="25"/>
  <c r="AY18" i="25"/>
  <c r="AY19" i="25"/>
  <c r="AY20" i="25"/>
  <c r="AY21" i="25"/>
  <c r="AY22" i="25"/>
  <c r="AY23" i="25"/>
  <c r="AY24" i="25"/>
  <c r="AY25" i="25"/>
  <c r="AY26" i="25"/>
  <c r="AY27" i="25"/>
  <c r="AY28" i="25"/>
  <c r="AY29" i="25"/>
  <c r="AY30" i="25"/>
  <c r="AY31" i="25"/>
  <c r="CM30" i="25"/>
  <c r="AN28" i="25"/>
  <c r="A73" i="25"/>
  <c r="CM35" i="25"/>
  <c r="CM33" i="25"/>
  <c r="CO28" i="25" l="1"/>
  <c r="CO26" i="25"/>
  <c r="CP26" i="25"/>
  <c r="CP27" i="25"/>
  <c r="CO32" i="25"/>
  <c r="CO33" i="25"/>
  <c r="CO35" i="25"/>
  <c r="CO38" i="25"/>
  <c r="CO29" i="25"/>
  <c r="AZ25" i="25"/>
  <c r="CR31" i="25" s="1"/>
  <c r="BA25" i="25"/>
  <c r="CF28" i="25"/>
  <c r="CF35" i="25"/>
  <c r="CF38" i="25"/>
  <c r="CF29" i="25"/>
  <c r="CF33" i="25"/>
  <c r="CF32" i="25"/>
  <c r="CF34" i="25"/>
  <c r="CF37" i="25"/>
  <c r="CF36" i="25"/>
  <c r="CF30" i="25"/>
  <c r="CF31" i="25"/>
  <c r="AY13" i="25"/>
  <c r="CO27" i="25"/>
  <c r="CO30" i="25"/>
  <c r="CO31" i="25"/>
  <c r="BB13" i="25"/>
  <c r="BB14" i="25"/>
  <c r="BB15" i="25"/>
  <c r="BB16" i="25"/>
  <c r="BB17" i="25"/>
  <c r="BB18" i="25"/>
  <c r="BB19" i="25"/>
  <c r="BB20" i="25"/>
  <c r="BB21" i="25"/>
  <c r="BB22" i="25"/>
  <c r="BB23" i="25"/>
  <c r="BB24" i="25"/>
  <c r="BB25" i="25"/>
  <c r="BB26" i="25"/>
  <c r="BB27" i="25"/>
  <c r="BB28" i="25"/>
  <c r="BB29" i="25"/>
  <c r="BB30" i="25"/>
  <c r="BB31" i="25"/>
  <c r="CP30" i="25"/>
  <c r="CP35" i="25"/>
  <c r="CP33" i="25"/>
  <c r="CP31" i="25"/>
  <c r="CP37" i="25"/>
  <c r="CP36" i="25"/>
  <c r="CP29" i="25"/>
  <c r="CP34" i="25"/>
  <c r="CP32" i="25"/>
  <c r="CP25" i="25"/>
  <c r="CP28" i="25"/>
  <c r="CP38" i="25"/>
  <c r="CO37" i="25"/>
  <c r="CO34" i="25"/>
  <c r="CO36" i="25"/>
  <c r="CR28" i="25" l="1"/>
  <c r="CR38" i="25"/>
  <c r="CR30" i="25"/>
  <c r="CR37" i="25"/>
  <c r="CR26" i="25"/>
  <c r="CQ33" i="25"/>
  <c r="CQ14" i="25"/>
  <c r="CQ22" i="25"/>
  <c r="CQ30" i="25"/>
  <c r="CQ29" i="25"/>
  <c r="CQ35" i="25"/>
  <c r="CQ38" i="25"/>
  <c r="CQ25" i="25"/>
  <c r="CQ32" i="25"/>
  <c r="CQ16" i="25"/>
  <c r="CQ17" i="25"/>
  <c r="CQ37" i="25"/>
  <c r="CQ34" i="25"/>
  <c r="CQ15" i="25"/>
  <c r="CQ26" i="25"/>
  <c r="CQ27" i="25"/>
  <c r="CQ36" i="25"/>
  <c r="CQ20" i="25"/>
  <c r="CQ28" i="25"/>
  <c r="CQ24" i="25"/>
  <c r="CQ31" i="25"/>
  <c r="CQ19" i="25"/>
  <c r="CQ18" i="25"/>
  <c r="CQ23" i="25"/>
  <c r="CQ13" i="25"/>
  <c r="CQ21" i="25"/>
  <c r="CS31" i="25"/>
  <c r="CS38" i="25"/>
  <c r="CS35" i="25"/>
  <c r="CS34" i="25"/>
  <c r="CS37" i="25"/>
  <c r="CS28" i="25"/>
  <c r="CS27" i="25"/>
  <c r="CS26" i="25"/>
  <c r="CS32" i="25"/>
  <c r="CS30" i="25"/>
  <c r="CS36" i="25"/>
  <c r="CS29" i="25"/>
  <c r="CS25" i="25"/>
  <c r="CR25" i="25"/>
  <c r="CR27" i="25"/>
  <c r="CT35" i="25"/>
  <c r="CT14" i="25"/>
  <c r="CT25" i="25"/>
  <c r="CT36" i="25"/>
  <c r="CT20" i="25"/>
  <c r="CT23" i="25"/>
  <c r="CT37" i="25"/>
  <c r="CT22" i="25"/>
  <c r="CT34" i="25"/>
  <c r="CT13" i="25"/>
  <c r="CT30" i="25"/>
  <c r="CT31" i="25"/>
  <c r="CT32" i="25"/>
  <c r="CT38" i="25"/>
  <c r="CT33" i="25"/>
  <c r="CT19" i="25"/>
  <c r="CT17" i="25"/>
  <c r="CT18" i="25"/>
  <c r="CT28" i="25"/>
  <c r="CT26" i="25"/>
  <c r="CT29" i="25"/>
  <c r="CT24" i="25"/>
  <c r="CT27" i="25"/>
  <c r="CT21" i="25"/>
  <c r="CT16" i="25"/>
  <c r="CT15" i="25"/>
  <c r="CR36" i="25"/>
  <c r="CR33" i="25"/>
  <c r="CR32" i="25"/>
  <c r="CS33" i="25"/>
  <c r="CR29" i="25"/>
  <c r="CR34" i="25"/>
  <c r="CR35" i="25"/>
  <c r="BC13" i="25" l="1"/>
  <c r="BC14" i="25"/>
  <c r="BC15" i="25"/>
  <c r="BC16" i="25"/>
  <c r="BC18" i="25"/>
  <c r="BC19" i="25"/>
  <c r="BC26" i="25"/>
  <c r="BC30" i="25"/>
  <c r="BC31" i="25"/>
  <c r="BC17" i="25"/>
  <c r="CU19" i="25" l="1"/>
  <c r="CY19" i="25" s="1"/>
  <c r="C19" i="25" s="1"/>
  <c r="CU17" i="25"/>
  <c r="CY17" i="25" s="1"/>
  <c r="C17" i="25" s="1"/>
  <c r="CU14" i="25"/>
  <c r="CY14" i="25" s="1"/>
  <c r="C14" i="25" s="1"/>
  <c r="CU15" i="25"/>
  <c r="CY15" i="25" s="1"/>
  <c r="C15" i="25" s="1"/>
  <c r="CU13" i="25"/>
  <c r="CY13" i="25" s="1"/>
  <c r="C13" i="25" s="1"/>
  <c r="CU16" i="25"/>
  <c r="CY16" i="25" s="1"/>
  <c r="C16" i="25" s="1"/>
  <c r="CU18" i="25"/>
  <c r="CY18" i="25" s="1"/>
  <c r="C18" i="25" s="1"/>
  <c r="BC20" i="25" l="1"/>
  <c r="CU20" i="25" l="1"/>
  <c r="CY20" i="25" s="1"/>
  <c r="C20" i="25" s="1"/>
  <c r="BC21" i="25"/>
  <c r="CU21" i="25" l="1"/>
  <c r="CY21" i="25" s="1"/>
  <c r="C21" i="25" s="1"/>
  <c r="BC22" i="25"/>
  <c r="CU22" i="25" l="1"/>
  <c r="CY22" i="25" s="1"/>
  <c r="C22" i="25" s="1"/>
  <c r="BC23" i="25"/>
  <c r="CU23" i="25" l="1"/>
  <c r="CY23" i="25" s="1"/>
  <c r="C23" i="25" s="1"/>
  <c r="BC24" i="25"/>
  <c r="CU24" i="25" s="1"/>
  <c r="CY24" i="25" s="1"/>
  <c r="C24" i="25" s="1"/>
  <c r="BC25" i="25" l="1"/>
  <c r="CU26" i="25" l="1"/>
  <c r="CY26" i="25" s="1"/>
  <c r="C26" i="25" s="1"/>
  <c r="CU25" i="25"/>
  <c r="CY25" i="25" s="1"/>
  <c r="C25" i="25" s="1"/>
  <c r="BC27" i="25" l="1"/>
  <c r="CU27" i="25" s="1"/>
  <c r="CY27" i="25" s="1"/>
  <c r="C27" i="25" s="1"/>
  <c r="BC28" i="25" l="1"/>
  <c r="A72" i="25"/>
  <c r="BC29" i="25" l="1"/>
  <c r="CU29" i="25" s="1"/>
  <c r="CY29" i="25" s="1"/>
  <c r="C29" i="25" s="1"/>
  <c r="CU28" i="25"/>
  <c r="CY28" i="25" s="1"/>
  <c r="C28" i="25" s="1"/>
  <c r="A74" i="25" l="1"/>
  <c r="CU35" i="25"/>
  <c r="CY35" i="25" s="1"/>
  <c r="C35" i="25" s="1"/>
  <c r="CU32" i="25"/>
  <c r="CY32" i="25" s="1"/>
  <c r="C32" i="25" s="1"/>
  <c r="CU31" i="25"/>
  <c r="CY31" i="25" s="1"/>
  <c r="C31" i="25" s="1"/>
  <c r="CU38" i="25"/>
  <c r="CY38" i="25" s="1"/>
  <c r="C38" i="25" s="1"/>
  <c r="CU36" i="25"/>
  <c r="CY36" i="25" s="1"/>
  <c r="C36" i="25" s="1"/>
  <c r="CU30" i="25"/>
  <c r="CY30" i="25" s="1"/>
  <c r="C30" i="25" s="1"/>
  <c r="CU33" i="25"/>
  <c r="CY33" i="25" s="1"/>
  <c r="C33" i="25" s="1"/>
  <c r="CU37" i="25"/>
  <c r="CY37" i="25" s="1"/>
  <c r="C37" i="25" s="1"/>
  <c r="CU34" i="25"/>
  <c r="CY34" i="25" s="1"/>
  <c r="C34" i="25" s="1"/>
  <c r="I18" i="43" l="1"/>
  <c r="J18" i="43" l="1"/>
  <c r="I19" i="43"/>
  <c r="J19" i="43" l="1"/>
  <c r="I20" i="43"/>
  <c r="B11" i="77"/>
  <c r="K18" i="43"/>
  <c r="J20" i="43" l="1"/>
  <c r="I21" i="43"/>
  <c r="B12" i="77"/>
  <c r="K19" i="43"/>
  <c r="I22" i="43" l="1"/>
  <c r="J21" i="43"/>
  <c r="K20" i="43"/>
  <c r="B13" i="77"/>
  <c r="B14" i="77" l="1"/>
  <c r="K21" i="43"/>
  <c r="J22" i="43"/>
  <c r="I23" i="43"/>
  <c r="J23" i="43" l="1"/>
  <c r="I24" i="43"/>
  <c r="B15" i="77"/>
  <c r="K22" i="43"/>
  <c r="J24" i="43" l="1"/>
  <c r="I25" i="43"/>
  <c r="K23" i="43"/>
  <c r="B16" i="77"/>
  <c r="I26" i="43" l="1"/>
  <c r="J25" i="43"/>
  <c r="K24" i="43"/>
  <c r="B17" i="77"/>
  <c r="K25" i="43" l="1"/>
  <c r="B18" i="77"/>
  <c r="J26" i="43"/>
  <c r="I27" i="43"/>
  <c r="J27" i="43" s="1"/>
  <c r="B20" i="77" l="1"/>
  <c r="K27" i="43"/>
  <c r="K26" i="43"/>
  <c r="B19" i="77"/>
  <c r="B50" i="77" l="1"/>
  <c r="F23" i="31" l="1"/>
  <c r="F123" i="3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K76" i="31" l="1"/>
  <c r="D76" i="31"/>
  <c r="K19" i="31"/>
  <c r="D19" i="31"/>
  <c r="K118" i="31"/>
  <c r="D118" i="31"/>
  <c r="K130" i="31"/>
  <c r="D130" i="31"/>
  <c r="K58" i="31"/>
  <c r="D58" i="31"/>
  <c r="K50" i="31"/>
  <c r="D50" i="31"/>
  <c r="K89" i="31"/>
  <c r="D89" i="31"/>
  <c r="K79" i="31"/>
  <c r="D79" i="31"/>
  <c r="K75" i="31"/>
  <c r="D75" i="31"/>
  <c r="O22" i="31"/>
  <c r="K85" i="31"/>
  <c r="D85" i="31"/>
  <c r="K42" i="31"/>
  <c r="D42" i="31"/>
  <c r="K99" i="31"/>
  <c r="D99" i="31"/>
  <c r="D15" i="31"/>
  <c r="K15" i="31"/>
  <c r="K68" i="31"/>
  <c r="D68" i="31"/>
  <c r="K92" i="31"/>
  <c r="D92" i="31"/>
  <c r="K21" i="31"/>
  <c r="D21" i="31"/>
  <c r="K31" i="31"/>
  <c r="D31" i="31"/>
  <c r="K84" i="31"/>
  <c r="D84" i="31"/>
  <c r="K107" i="31"/>
  <c r="D107" i="31"/>
  <c r="K24" i="31"/>
  <c r="D24" i="31"/>
  <c r="D14" i="31"/>
  <c r="K14" i="31"/>
  <c r="K27" i="31"/>
  <c r="D27" i="31"/>
  <c r="K47" i="31"/>
  <c r="D47" i="31"/>
  <c r="K126" i="31"/>
  <c r="D126" i="31"/>
  <c r="K121" i="31"/>
  <c r="O25" i="31"/>
  <c r="D121" i="31"/>
  <c r="K55" i="31"/>
  <c r="D55" i="31"/>
  <c r="K127" i="31"/>
  <c r="D127" i="31"/>
  <c r="K39" i="31"/>
  <c r="D39" i="31"/>
  <c r="K32" i="31"/>
  <c r="D32" i="31"/>
  <c r="K22" i="31"/>
  <c r="D22" i="31"/>
  <c r="K80" i="31"/>
  <c r="D80" i="31"/>
  <c r="K90" i="31"/>
  <c r="D90" i="31"/>
  <c r="K33" i="31"/>
  <c r="D33" i="31"/>
  <c r="K93" i="31"/>
  <c r="D93" i="31"/>
  <c r="K104" i="31"/>
  <c r="D104" i="31"/>
  <c r="K112" i="31"/>
  <c r="D112" i="31"/>
  <c r="K20" i="31"/>
  <c r="D20" i="31"/>
  <c r="K53" i="31"/>
  <c r="D53" i="31"/>
  <c r="K49" i="31"/>
  <c r="O19" i="31"/>
  <c r="D49" i="31"/>
  <c r="K109" i="31"/>
  <c r="O24" i="31"/>
  <c r="D109" i="31"/>
  <c r="K105" i="31"/>
  <c r="D105" i="31"/>
  <c r="K98" i="31"/>
  <c r="D98" i="31"/>
  <c r="K86" i="31"/>
  <c r="D86" i="31"/>
  <c r="K26" i="31"/>
  <c r="D26" i="31"/>
  <c r="K91" i="31"/>
  <c r="D91" i="31"/>
  <c r="K34" i="31"/>
  <c r="D34" i="31"/>
  <c r="K63" i="31"/>
  <c r="D63" i="31"/>
  <c r="O21" i="31"/>
  <c r="K73" i="31"/>
  <c r="D73" i="31"/>
  <c r="K67" i="31"/>
  <c r="D67" i="31"/>
  <c r="K108" i="31"/>
  <c r="D108" i="31"/>
  <c r="K81" i="31"/>
  <c r="D81" i="31"/>
  <c r="K115" i="31"/>
  <c r="D115" i="31"/>
  <c r="K83" i="31"/>
  <c r="D83" i="31"/>
  <c r="K113" i="31"/>
  <c r="D113" i="31"/>
  <c r="K101" i="31"/>
  <c r="D101" i="31"/>
  <c r="K117" i="31"/>
  <c r="D117" i="31"/>
  <c r="K64" i="31"/>
  <c r="D64" i="31"/>
  <c r="K114" i="31"/>
  <c r="D114" i="31"/>
  <c r="K43" i="31"/>
  <c r="D43" i="31"/>
  <c r="K23" i="31"/>
  <c r="D23" i="31"/>
  <c r="K62" i="31"/>
  <c r="D62" i="31"/>
  <c r="D17" i="31"/>
  <c r="K17" i="31"/>
  <c r="K100" i="31"/>
  <c r="D100" i="31"/>
  <c r="O23" i="31"/>
  <c r="K97" i="31"/>
  <c r="D97" i="31"/>
  <c r="K29" i="31"/>
  <c r="D29" i="31"/>
  <c r="K102" i="31"/>
  <c r="D102" i="31"/>
  <c r="K52" i="31"/>
  <c r="D52" i="31"/>
  <c r="K128" i="31"/>
  <c r="D128" i="31"/>
  <c r="K129" i="31"/>
  <c r="D129" i="31"/>
  <c r="K94" i="31"/>
  <c r="D94" i="31"/>
  <c r="K82" i="31"/>
  <c r="D82" i="31"/>
  <c r="K95" i="31"/>
  <c r="D95" i="31"/>
  <c r="K57" i="31"/>
  <c r="D57" i="31"/>
  <c r="K72" i="31"/>
  <c r="D72" i="31"/>
  <c r="K25" i="31"/>
  <c r="O17" i="31"/>
  <c r="D12" i="31"/>
  <c r="G12" i="31" s="1"/>
  <c r="D25" i="31"/>
  <c r="K28" i="31"/>
  <c r="D28" i="31"/>
  <c r="K87" i="31"/>
  <c r="D87" i="31"/>
  <c r="K132" i="31"/>
  <c r="D132" i="31"/>
  <c r="K30" i="31"/>
  <c r="D30" i="31"/>
  <c r="K65" i="31"/>
  <c r="D65" i="31"/>
  <c r="K119" i="31"/>
  <c r="D119" i="31"/>
  <c r="K59" i="31"/>
  <c r="D59" i="31"/>
  <c r="K125" i="31"/>
  <c r="D125" i="31"/>
  <c r="K116" i="31"/>
  <c r="D116" i="31"/>
  <c r="D18" i="31"/>
  <c r="K18" i="31"/>
  <c r="K46" i="31"/>
  <c r="D46" i="31"/>
  <c r="K77" i="31"/>
  <c r="D77" i="31"/>
  <c r="K120" i="31"/>
  <c r="D120" i="31"/>
  <c r="K16" i="31"/>
  <c r="D16" i="31"/>
  <c r="K96" i="31"/>
  <c r="D96" i="31"/>
  <c r="K88" i="31"/>
  <c r="D88" i="31"/>
  <c r="K56" i="31"/>
  <c r="D56" i="31"/>
  <c r="K44" i="31"/>
  <c r="D44" i="31"/>
  <c r="K106" i="31"/>
  <c r="D106" i="31"/>
  <c r="K70" i="31"/>
  <c r="D70" i="31"/>
  <c r="K41" i="31"/>
  <c r="D41" i="31"/>
  <c r="K103" i="31"/>
  <c r="D103" i="31"/>
  <c r="K122" i="31"/>
  <c r="D122" i="31"/>
  <c r="K71" i="31"/>
  <c r="D71" i="31"/>
  <c r="K111" i="31"/>
  <c r="D111" i="31"/>
  <c r="K54" i="31"/>
  <c r="D54" i="31"/>
  <c r="K38" i="31"/>
  <c r="D38" i="31"/>
  <c r="K48" i="31"/>
  <c r="D48" i="31"/>
  <c r="K124" i="31"/>
  <c r="D124" i="31"/>
  <c r="K45" i="31"/>
  <c r="D45" i="31"/>
  <c r="O16" i="31"/>
  <c r="K13" i="31"/>
  <c r="D13" i="31"/>
  <c r="K35" i="31"/>
  <c r="D35" i="31"/>
  <c r="K110" i="31"/>
  <c r="D110" i="31"/>
  <c r="K131" i="31"/>
  <c r="D131" i="31"/>
  <c r="O20" i="31"/>
  <c r="K61" i="31"/>
  <c r="D61" i="31"/>
  <c r="K74" i="31"/>
  <c r="D74" i="31"/>
  <c r="K37" i="31"/>
  <c r="O18" i="31"/>
  <c r="D37" i="31"/>
  <c r="K36" i="31"/>
  <c r="D36" i="31"/>
  <c r="K78" i="31"/>
  <c r="D78" i="31"/>
  <c r="K40" i="31"/>
  <c r="D40" i="31"/>
  <c r="K69" i="31"/>
  <c r="D69" i="31"/>
  <c r="K60" i="31"/>
  <c r="D60" i="31"/>
  <c r="K51" i="31"/>
  <c r="D51" i="31"/>
  <c r="K66" i="31"/>
  <c r="D66" i="31"/>
  <c r="K123" i="31"/>
  <c r="D123" i="31"/>
  <c r="N20" i="31" l="1"/>
  <c r="N16" i="31"/>
  <c r="R16" i="31" s="1"/>
  <c r="K4" i="31"/>
  <c r="K5" i="31"/>
  <c r="N18" i="31"/>
  <c r="N23" i="31"/>
  <c r="N21" i="31"/>
  <c r="N22" i="31"/>
  <c r="N17" i="31"/>
  <c r="R17" i="31" s="1"/>
  <c r="N24" i="31"/>
  <c r="N19" i="31"/>
  <c r="N25" i="31"/>
  <c r="R24" i="31" l="1"/>
  <c r="R18" i="31"/>
  <c r="R20" i="31"/>
  <c r="R25" i="31"/>
  <c r="R22" i="31"/>
  <c r="R23" i="31"/>
  <c r="R19" i="31"/>
  <c r="R21" i="31"/>
  <c r="M7" i="31"/>
  <c r="K6" i="31"/>
  <c r="B5" i="31" s="1"/>
  <c r="K3" i="25"/>
  <c r="G9" i="25" l="1"/>
  <c r="B5" i="25"/>
  <c r="E38" i="25"/>
  <c r="G36" i="25"/>
  <c r="E37" i="25"/>
  <c r="G37" i="25"/>
  <c r="G38" i="25"/>
  <c r="E36" i="25"/>
  <c r="H37" i="25" l="1"/>
  <c r="H38" i="25"/>
  <c r="H36" i="25"/>
  <c r="B4" i="31"/>
  <c r="B5" i="28"/>
  <c r="B5" i="66"/>
  <c r="C41" i="31" l="1"/>
  <c r="E41" i="31" s="1"/>
  <c r="C32" i="31"/>
  <c r="E32" i="31" s="1"/>
  <c r="C112" i="31"/>
  <c r="E112" i="31" s="1"/>
  <c r="C86" i="31"/>
  <c r="E86" i="31" s="1"/>
  <c r="C99" i="31"/>
  <c r="E99" i="31" s="1"/>
  <c r="C93" i="31"/>
  <c r="E93" i="31" s="1"/>
  <c r="C101" i="31"/>
  <c r="E101" i="31" s="1"/>
  <c r="C98" i="31"/>
  <c r="E98" i="31" s="1"/>
  <c r="C51" i="31"/>
  <c r="E51" i="31" s="1"/>
  <c r="C27" i="31"/>
  <c r="E27" i="31" s="1"/>
  <c r="C77" i="31"/>
  <c r="E77" i="31" s="1"/>
  <c r="C63" i="31"/>
  <c r="E63" i="31" s="1"/>
  <c r="C74" i="31"/>
  <c r="E74" i="31" s="1"/>
  <c r="C50" i="31"/>
  <c r="E50" i="31" s="1"/>
  <c r="C107" i="31"/>
  <c r="E107" i="31" s="1"/>
  <c r="C103" i="31"/>
  <c r="E103" i="31" s="1"/>
  <c r="C67" i="31"/>
  <c r="E67" i="31" s="1"/>
  <c r="C104" i="31"/>
  <c r="E104" i="31" s="1"/>
  <c r="C68" i="31"/>
  <c r="E68" i="31" s="1"/>
  <c r="C82" i="31"/>
  <c r="E82" i="31" s="1"/>
  <c r="C75" i="31"/>
  <c r="E75" i="31" s="1"/>
  <c r="C30" i="31"/>
  <c r="E30" i="31" s="1"/>
  <c r="C111" i="31"/>
  <c r="E111" i="31" s="1"/>
  <c r="C58" i="31"/>
  <c r="E58" i="31" s="1"/>
  <c r="C118" i="31"/>
  <c r="E118" i="31" s="1"/>
  <c r="C91" i="31"/>
  <c r="E91" i="31" s="1"/>
  <c r="C108" i="31"/>
  <c r="E108" i="31" s="1"/>
  <c r="C52" i="31"/>
  <c r="E52" i="31" s="1"/>
  <c r="C102" i="31"/>
  <c r="E102" i="31" s="1"/>
  <c r="C71" i="31"/>
  <c r="E71" i="31" s="1"/>
  <c r="C38" i="31"/>
  <c r="E38" i="31" s="1"/>
  <c r="C24" i="31"/>
  <c r="E24" i="31" s="1"/>
  <c r="C87" i="31"/>
  <c r="E87" i="31" s="1"/>
  <c r="C66" i="31"/>
  <c r="E66" i="31" s="1"/>
  <c r="C42" i="31"/>
  <c r="E42" i="31" s="1"/>
  <c r="C78" i="31"/>
  <c r="E78" i="31" s="1"/>
  <c r="C115" i="31"/>
  <c r="E115" i="31" s="1"/>
  <c r="C64" i="31"/>
  <c r="E64" i="31" s="1"/>
  <c r="C36" i="31"/>
  <c r="E36" i="31" s="1"/>
  <c r="C79" i="31"/>
  <c r="E79" i="31" s="1"/>
  <c r="C57" i="31"/>
  <c r="E57" i="31" s="1"/>
  <c r="C114" i="31"/>
  <c r="E114" i="31" s="1"/>
  <c r="C117" i="31"/>
  <c r="E117" i="31" s="1"/>
  <c r="C29" i="31"/>
  <c r="E29" i="31" s="1"/>
  <c r="C105" i="31"/>
  <c r="E105" i="31" s="1"/>
  <c r="C53" i="31"/>
  <c r="E53" i="31" s="1"/>
  <c r="C15" i="31"/>
  <c r="E15" i="31" s="1"/>
  <c r="C43" i="31"/>
  <c r="E43" i="31" s="1"/>
  <c r="C44" i="31"/>
  <c r="E44" i="31" s="1"/>
  <c r="C46" i="31"/>
  <c r="E46" i="31" s="1"/>
  <c r="C26" i="31"/>
  <c r="E26" i="31" s="1"/>
  <c r="C19" i="31"/>
  <c r="E19" i="31" s="1"/>
  <c r="C17" i="31"/>
  <c r="E17" i="31" s="1"/>
  <c r="C81" i="31"/>
  <c r="E81" i="31" s="1"/>
  <c r="C20" i="31"/>
  <c r="C47" i="31"/>
  <c r="E47" i="31" s="1"/>
  <c r="C94" i="31"/>
  <c r="E94" i="31" s="1"/>
  <c r="C39" i="31"/>
  <c r="E39" i="31" s="1"/>
  <c r="C116" i="31"/>
  <c r="E116" i="31" s="1"/>
  <c r="C31" i="31"/>
  <c r="E31" i="31" s="1"/>
  <c r="C45" i="31"/>
  <c r="E45" i="31" s="1"/>
  <c r="C89" i="31"/>
  <c r="E89" i="31" s="1"/>
  <c r="C80" i="31"/>
  <c r="E80" i="31" s="1"/>
  <c r="C56" i="31"/>
  <c r="E56" i="31" s="1"/>
  <c r="C40" i="31"/>
  <c r="E40" i="31" s="1"/>
  <c r="C106" i="31"/>
  <c r="E106" i="31" s="1"/>
  <c r="C95" i="31"/>
  <c r="E95" i="31" s="1"/>
  <c r="C69" i="31"/>
  <c r="E69" i="31" s="1"/>
  <c r="C62" i="31"/>
  <c r="E62" i="31" s="1"/>
  <c r="C76" i="31"/>
  <c r="E76" i="31" s="1"/>
  <c r="C119" i="31"/>
  <c r="E119" i="31" s="1"/>
  <c r="C28" i="31"/>
  <c r="E28" i="31" s="1"/>
  <c r="C70" i="31"/>
  <c r="E70" i="31" s="1"/>
  <c r="C59" i="31"/>
  <c r="E59" i="31" s="1"/>
  <c r="C88" i="31"/>
  <c r="E88" i="31" s="1"/>
  <c r="C113" i="31"/>
  <c r="E113" i="31" s="1"/>
  <c r="C55" i="31"/>
  <c r="E55" i="31" s="1"/>
  <c r="C33" i="31"/>
  <c r="E33" i="31" s="1"/>
  <c r="C16" i="31"/>
  <c r="E16" i="31" s="1"/>
  <c r="C100" i="31"/>
  <c r="E100" i="31" s="1"/>
  <c r="C120" i="31"/>
  <c r="E120" i="31" s="1"/>
  <c r="C54" i="31"/>
  <c r="E54" i="31" s="1"/>
  <c r="C110" i="31"/>
  <c r="E110" i="31" s="1"/>
  <c r="C34" i="31"/>
  <c r="E34" i="31" s="1"/>
  <c r="C92" i="31"/>
  <c r="E92" i="31" s="1"/>
  <c r="C14" i="31"/>
  <c r="E14" i="31" s="1"/>
  <c r="C35" i="31"/>
  <c r="E35" i="31" s="1"/>
  <c r="C83" i="31"/>
  <c r="E83" i="31" s="1"/>
  <c r="C90" i="31"/>
  <c r="E90" i="31" s="1"/>
  <c r="C65" i="31"/>
  <c r="E65" i="31" s="1"/>
  <c r="G35" i="31" l="1"/>
  <c r="G34" i="31"/>
  <c r="G33" i="31"/>
  <c r="G113" i="31"/>
  <c r="G56" i="31"/>
  <c r="G80" i="31"/>
  <c r="G26" i="31"/>
  <c r="G44" i="31"/>
  <c r="G105" i="31"/>
  <c r="G114" i="31"/>
  <c r="G24" i="31"/>
  <c r="G71" i="31"/>
  <c r="G52" i="31"/>
  <c r="G118" i="31"/>
  <c r="G30" i="31"/>
  <c r="G67" i="31"/>
  <c r="G107" i="31"/>
  <c r="G74" i="31"/>
  <c r="G63" i="31"/>
  <c r="G77" i="31"/>
  <c r="G86" i="31"/>
  <c r="G120" i="31"/>
  <c r="G59" i="31"/>
  <c r="G28" i="31"/>
  <c r="G119" i="31"/>
  <c r="G76" i="31"/>
  <c r="G62" i="31"/>
  <c r="G95" i="31"/>
  <c r="G40" i="31"/>
  <c r="G31" i="31"/>
  <c r="G116" i="31"/>
  <c r="G47" i="31"/>
  <c r="G29" i="31"/>
  <c r="G79" i="31"/>
  <c r="G64" i="31"/>
  <c r="G115" i="31"/>
  <c r="G42" i="31"/>
  <c r="G87" i="31"/>
  <c r="G58" i="31"/>
  <c r="G82" i="31"/>
  <c r="G68" i="31"/>
  <c r="G103" i="31"/>
  <c r="G51" i="31"/>
  <c r="G101" i="31"/>
  <c r="G93" i="31"/>
  <c r="G41" i="31"/>
  <c r="G88" i="31"/>
  <c r="G65" i="31"/>
  <c r="G83" i="31"/>
  <c r="G69" i="31"/>
  <c r="G106" i="31"/>
  <c r="G89" i="31"/>
  <c r="G94" i="31"/>
  <c r="G46" i="31"/>
  <c r="G43" i="31"/>
  <c r="G53" i="31"/>
  <c r="G117" i="31"/>
  <c r="G36" i="31"/>
  <c r="G78" i="31"/>
  <c r="G66" i="31"/>
  <c r="G102" i="31"/>
  <c r="G91" i="31"/>
  <c r="G111" i="31"/>
  <c r="G104" i="31"/>
  <c r="G50" i="31"/>
  <c r="G27" i="31"/>
  <c r="G98" i="31"/>
  <c r="G90" i="31"/>
  <c r="G16" i="31"/>
  <c r="G55" i="31"/>
  <c r="G14" i="31"/>
  <c r="G92" i="31"/>
  <c r="G110" i="31"/>
  <c r="G54" i="31"/>
  <c r="G100" i="31"/>
  <c r="G70" i="31"/>
  <c r="G45" i="31"/>
  <c r="G39" i="31"/>
  <c r="G81" i="31"/>
  <c r="G17" i="31"/>
  <c r="G19" i="31"/>
  <c r="G15" i="31"/>
  <c r="G57" i="31"/>
  <c r="G38" i="31"/>
  <c r="G108" i="31"/>
  <c r="G75" i="31"/>
  <c r="G99" i="31"/>
  <c r="G112" i="31"/>
  <c r="G32" i="31"/>
  <c r="E20" i="31"/>
  <c r="N14" i="66"/>
  <c r="M14" i="66"/>
  <c r="L14" i="66"/>
  <c r="H21" i="66"/>
  <c r="K16" i="66"/>
  <c r="K18" i="66"/>
  <c r="E14" i="66"/>
  <c r="K15" i="66"/>
  <c r="L20" i="66"/>
  <c r="I21" i="66"/>
  <c r="O13" i="66"/>
  <c r="N17" i="66"/>
  <c r="G16" i="66"/>
  <c r="M21" i="66"/>
  <c r="I14" i="66"/>
  <c r="J17" i="66"/>
  <c r="N20" i="66"/>
  <c r="E18" i="66"/>
  <c r="F17" i="66"/>
  <c r="H18" i="66"/>
  <c r="E19" i="66"/>
  <c r="I19" i="66"/>
  <c r="O21" i="66"/>
  <c r="G13" i="66"/>
  <c r="J16" i="66"/>
  <c r="G19" i="66"/>
  <c r="N16" i="66"/>
  <c r="G14" i="66"/>
  <c r="N21" i="66"/>
  <c r="G18" i="66"/>
  <c r="E17" i="66"/>
  <c r="N19" i="66"/>
  <c r="G15" i="66"/>
  <c r="J14" i="66"/>
  <c r="K21" i="66"/>
  <c r="N15" i="66"/>
  <c r="H14" i="66"/>
  <c r="J18" i="66"/>
  <c r="G17" i="66"/>
  <c r="J21" i="66"/>
  <c r="I15" i="66"/>
  <c r="F19" i="66"/>
  <c r="M16" i="66"/>
  <c r="M18" i="66"/>
  <c r="K17" i="66"/>
  <c r="J20" i="66"/>
  <c r="F16" i="66"/>
  <c r="H20" i="66"/>
  <c r="L19" i="66"/>
  <c r="H15" i="66"/>
  <c r="H17" i="66"/>
  <c r="N18" i="66"/>
  <c r="L17" i="66"/>
  <c r="M20" i="66"/>
  <c r="H19" i="66"/>
  <c r="M19" i="66"/>
  <c r="M15" i="66"/>
  <c r="J15" i="66"/>
  <c r="H16" i="66"/>
  <c r="L21" i="66"/>
  <c r="O14" i="66"/>
  <c r="I18" i="66"/>
  <c r="I17" i="66"/>
  <c r="I20" i="66"/>
  <c r="J19" i="66"/>
  <c r="F21" i="66"/>
  <c r="K20" i="66"/>
  <c r="E16" i="66"/>
  <c r="F14" i="66"/>
  <c r="E20" i="66"/>
  <c r="E13" i="66"/>
  <c r="K19" i="66"/>
  <c r="E21" i="66"/>
  <c r="I16" i="66"/>
  <c r="G20" i="66"/>
  <c r="M17" i="66"/>
  <c r="L15" i="66"/>
  <c r="F15" i="66"/>
  <c r="K13" i="66"/>
  <c r="L18" i="66"/>
  <c r="H13" i="66"/>
  <c r="J13" i="66"/>
  <c r="F13" i="66"/>
  <c r="L16" i="66"/>
  <c r="E15" i="66"/>
  <c r="O20" i="66"/>
  <c r="F18" i="66"/>
  <c r="F20" i="66"/>
  <c r="G21" i="66"/>
  <c r="K14" i="66"/>
  <c r="C60" i="31"/>
  <c r="E60" i="31" s="1"/>
  <c r="C48" i="31"/>
  <c r="E48" i="31" s="1"/>
  <c r="C96" i="31"/>
  <c r="E96" i="31" s="1"/>
  <c r="C84" i="31"/>
  <c r="E84" i="31" s="1"/>
  <c r="C72" i="31"/>
  <c r="E72" i="31" s="1"/>
  <c r="C21" i="31"/>
  <c r="C23" i="31"/>
  <c r="E23" i="31" s="1"/>
  <c r="C22" i="31"/>
  <c r="E22" i="31" s="1"/>
  <c r="C18" i="31"/>
  <c r="E18" i="31" s="1"/>
  <c r="C132" i="31"/>
  <c r="E132" i="31" s="1"/>
  <c r="C123" i="31"/>
  <c r="E123" i="31" s="1"/>
  <c r="C129" i="31"/>
  <c r="E129" i="31" s="1"/>
  <c r="C128" i="31"/>
  <c r="E128" i="31" s="1"/>
  <c r="C122" i="31"/>
  <c r="E122" i="31" s="1"/>
  <c r="C131" i="31"/>
  <c r="E131" i="31" s="1"/>
  <c r="C125" i="31"/>
  <c r="E125" i="31" s="1"/>
  <c r="C130" i="31"/>
  <c r="E130" i="31" s="1"/>
  <c r="C126" i="31"/>
  <c r="E126" i="31" s="1"/>
  <c r="C127" i="31"/>
  <c r="E127" i="31" s="1"/>
  <c r="C124" i="31"/>
  <c r="E124" i="31" s="1"/>
  <c r="G124" i="31" l="1"/>
  <c r="G131" i="31"/>
  <c r="G127" i="31"/>
  <c r="G84" i="31"/>
  <c r="G130" i="31"/>
  <c r="G128" i="31"/>
  <c r="G72" i="31"/>
  <c r="G126" i="31"/>
  <c r="G18" i="31"/>
  <c r="G22" i="31"/>
  <c r="G23" i="31"/>
  <c r="G125" i="31"/>
  <c r="G129" i="31"/>
  <c r="G48" i="31"/>
  <c r="G60" i="31"/>
  <c r="G122" i="31"/>
  <c r="G123" i="31"/>
  <c r="G132" i="31"/>
  <c r="G96" i="31"/>
  <c r="E21" i="31"/>
  <c r="G20" i="31"/>
  <c r="L13" i="66"/>
  <c r="O17" i="66"/>
  <c r="I13" i="66"/>
  <c r="M13" i="66"/>
  <c r="N13" i="66"/>
  <c r="O18" i="66"/>
  <c r="O16" i="66"/>
  <c r="O19" i="66"/>
  <c r="O15" i="66"/>
  <c r="C85" i="31"/>
  <c r="C61" i="31"/>
  <c r="C13" i="31"/>
  <c r="E22" i="66"/>
  <c r="M22" i="66"/>
  <c r="H22" i="66"/>
  <c r="O22" i="66"/>
  <c r="J22" i="66"/>
  <c r="K22" i="66"/>
  <c r="F22" i="66"/>
  <c r="G22" i="66"/>
  <c r="I22" i="66"/>
  <c r="N22" i="66"/>
  <c r="L22" i="66"/>
  <c r="E19" i="25"/>
  <c r="E17" i="25"/>
  <c r="E13" i="25"/>
  <c r="I19" i="25" l="1"/>
  <c r="I13" i="25"/>
  <c r="I17" i="25"/>
  <c r="M22" i="31"/>
  <c r="E85" i="31"/>
  <c r="E13" i="31"/>
  <c r="M16" i="31"/>
  <c r="M20" i="31"/>
  <c r="E61" i="31"/>
  <c r="G21" i="31"/>
  <c r="D13" i="66"/>
  <c r="D19" i="66"/>
  <c r="D17" i="66"/>
  <c r="C17" i="66"/>
  <c r="C37" i="31"/>
  <c r="C97" i="31"/>
  <c r="C19" i="66"/>
  <c r="C49" i="31"/>
  <c r="C109" i="31"/>
  <c r="C73" i="31"/>
  <c r="C13" i="66"/>
  <c r="C25" i="31"/>
  <c r="C121" i="31"/>
  <c r="E21" i="25"/>
  <c r="E15" i="25"/>
  <c r="E22" i="25"/>
  <c r="G17" i="25"/>
  <c r="E20" i="25"/>
  <c r="E14" i="25"/>
  <c r="G19" i="25"/>
  <c r="E16" i="25"/>
  <c r="G13" i="25"/>
  <c r="E18" i="25"/>
  <c r="C15" i="82" l="1"/>
  <c r="C13" i="82"/>
  <c r="C9" i="82"/>
  <c r="I21" i="25"/>
  <c r="I22" i="25"/>
  <c r="I14" i="25"/>
  <c r="I16" i="25"/>
  <c r="I18" i="25"/>
  <c r="O16" i="28" s="1"/>
  <c r="I20" i="25"/>
  <c r="I15" i="25"/>
  <c r="H17" i="25"/>
  <c r="H19" i="25"/>
  <c r="M24" i="31"/>
  <c r="E109" i="31"/>
  <c r="Q20" i="31"/>
  <c r="P20" i="31"/>
  <c r="Q22" i="31"/>
  <c r="P22" i="31"/>
  <c r="M25" i="31"/>
  <c r="E121" i="31"/>
  <c r="M17" i="31"/>
  <c r="E25" i="31"/>
  <c r="M19" i="31"/>
  <c r="E49" i="31"/>
  <c r="Q16" i="31"/>
  <c r="P16" i="31"/>
  <c r="M21" i="31"/>
  <c r="E73" i="31"/>
  <c r="M23" i="31"/>
  <c r="E97" i="31"/>
  <c r="G13" i="31"/>
  <c r="M18" i="31"/>
  <c r="E37" i="31"/>
  <c r="G61" i="31"/>
  <c r="G85" i="31"/>
  <c r="D16" i="66"/>
  <c r="D18" i="66"/>
  <c r="D21" i="66"/>
  <c r="D20" i="66"/>
  <c r="D15" i="66"/>
  <c r="C15" i="66"/>
  <c r="C21" i="66"/>
  <c r="C18" i="66"/>
  <c r="C16" i="66"/>
  <c r="C20" i="66"/>
  <c r="D14" i="66"/>
  <c r="D22" i="66"/>
  <c r="G20" i="25"/>
  <c r="G14" i="25"/>
  <c r="G18" i="25"/>
  <c r="G16" i="25"/>
  <c r="G22" i="25"/>
  <c r="G21" i="25"/>
  <c r="G15" i="25"/>
  <c r="C11" i="82" l="1"/>
  <c r="C16" i="82"/>
  <c r="C14" i="82"/>
  <c r="C10" i="82"/>
  <c r="C12" i="82"/>
  <c r="C17" i="82"/>
  <c r="C18" i="82"/>
  <c r="H20" i="25"/>
  <c r="H14" i="25"/>
  <c r="H21" i="25"/>
  <c r="H15" i="25"/>
  <c r="H18" i="25"/>
  <c r="H16" i="25"/>
  <c r="H22" i="25"/>
  <c r="G97" i="31"/>
  <c r="G25" i="31"/>
  <c r="G109" i="31"/>
  <c r="G37" i="31"/>
  <c r="Q23" i="31"/>
  <c r="P23" i="31"/>
  <c r="Q17" i="31"/>
  <c r="P17" i="31"/>
  <c r="Q24" i="31"/>
  <c r="P24" i="31"/>
  <c r="Q18" i="31"/>
  <c r="P18" i="31"/>
  <c r="G73" i="31"/>
  <c r="G49" i="31"/>
  <c r="G121" i="31"/>
  <c r="Q21" i="31"/>
  <c r="P21" i="31"/>
  <c r="Q19" i="31"/>
  <c r="P19" i="31"/>
  <c r="Q25" i="31"/>
  <c r="P25" i="31"/>
  <c r="O17" i="28"/>
  <c r="C9" i="28"/>
  <c r="C14" i="66"/>
  <c r="C22" i="66"/>
  <c r="I235" i="28" l="1"/>
  <c r="I35" i="28"/>
  <c r="I325" i="28"/>
  <c r="I276" i="28"/>
  <c r="I254" i="28"/>
  <c r="I216" i="28"/>
  <c r="I180" i="28"/>
  <c r="I116" i="28"/>
  <c r="I54" i="28"/>
  <c r="I70" i="28"/>
  <c r="I174" i="28"/>
  <c r="I138" i="28"/>
  <c r="I259" i="28"/>
  <c r="I129" i="28"/>
  <c r="I161" i="28"/>
  <c r="I193" i="28"/>
  <c r="I217" i="28"/>
  <c r="I252" i="28"/>
  <c r="I225" i="28"/>
  <c r="I299" i="28"/>
  <c r="I27" i="28"/>
  <c r="I47" i="28"/>
  <c r="I324" i="28"/>
  <c r="I314" i="28"/>
  <c r="I285" i="28"/>
  <c r="I208" i="28"/>
  <c r="I144" i="28"/>
  <c r="I218" i="28"/>
  <c r="I33" i="28"/>
  <c r="I55" i="28"/>
  <c r="I71" i="28"/>
  <c r="I150" i="28"/>
  <c r="I146" i="28"/>
  <c r="I243" i="28"/>
  <c r="I107" i="28"/>
  <c r="I139" i="28"/>
  <c r="I171" i="28"/>
  <c r="I203" i="28"/>
  <c r="I295" i="28"/>
  <c r="I323" i="28"/>
  <c r="I336" i="28"/>
  <c r="I90" i="28"/>
  <c r="I28" i="28"/>
  <c r="I317" i="28"/>
  <c r="I342" i="28"/>
  <c r="I246" i="28"/>
  <c r="I97" i="28"/>
  <c r="I172" i="28"/>
  <c r="I108" i="28"/>
  <c r="I190" i="28"/>
  <c r="I26" i="28"/>
  <c r="I42" i="28"/>
  <c r="I154" i="28"/>
  <c r="I109" i="28"/>
  <c r="I141" i="28"/>
  <c r="I173" i="28"/>
  <c r="I205" i="28"/>
  <c r="I271" i="28"/>
  <c r="I249" i="28"/>
  <c r="I270" i="28"/>
  <c r="I335" i="28"/>
  <c r="I43" i="28"/>
  <c r="I17" i="28"/>
  <c r="I308" i="28"/>
  <c r="I306" i="28"/>
  <c r="I255" i="28"/>
  <c r="I200" i="28"/>
  <c r="I136" i="28"/>
  <c r="I53" i="28"/>
  <c r="I69" i="28"/>
  <c r="I166" i="28"/>
  <c r="I88" i="28"/>
  <c r="I162" i="28"/>
  <c r="I52" i="28"/>
  <c r="I68" i="28"/>
  <c r="I83" i="28"/>
  <c r="I119" i="28"/>
  <c r="I151" i="28"/>
  <c r="I183" i="28"/>
  <c r="I240" i="28"/>
  <c r="I268" i="28"/>
  <c r="I332" i="28"/>
  <c r="I86" i="28"/>
  <c r="I23" i="28"/>
  <c r="I309" i="28"/>
  <c r="I334" i="28"/>
  <c r="I238" i="28"/>
  <c r="I89" i="28"/>
  <c r="I164" i="28"/>
  <c r="I219" i="28"/>
  <c r="I58" i="28"/>
  <c r="I74" i="28"/>
  <c r="I206" i="28"/>
  <c r="I170" i="28"/>
  <c r="I105" i="28"/>
  <c r="I137" i="28"/>
  <c r="I169" i="28"/>
  <c r="I201" i="28"/>
  <c r="I263" i="28"/>
  <c r="I303" i="28"/>
  <c r="I241" i="28"/>
  <c r="I266" i="28"/>
  <c r="I48" i="28"/>
  <c r="I337" i="28"/>
  <c r="I292" i="28"/>
  <c r="I298" i="28"/>
  <c r="I239" i="28"/>
  <c r="I192" i="28"/>
  <c r="I128" i="28"/>
  <c r="I21" i="28"/>
  <c r="I37" i="28"/>
  <c r="I59" i="28"/>
  <c r="I75" i="28"/>
  <c r="I182" i="28"/>
  <c r="I178" i="28"/>
  <c r="I87" i="28"/>
  <c r="I115" i="28"/>
  <c r="I147" i="28"/>
  <c r="I179" i="28"/>
  <c r="I211" i="28"/>
  <c r="I229" i="28"/>
  <c r="I296" i="28"/>
  <c r="I274" i="28"/>
  <c r="I19" i="28"/>
  <c r="I39" i="28"/>
  <c r="I301" i="28"/>
  <c r="I326" i="28"/>
  <c r="I230" i="28"/>
  <c r="I289" i="28"/>
  <c r="I156" i="28"/>
  <c r="I265" i="28"/>
  <c r="I281" i="28"/>
  <c r="I30" i="28"/>
  <c r="I46" i="28"/>
  <c r="I186" i="28"/>
  <c r="I117" i="28"/>
  <c r="I149" i="28"/>
  <c r="I181" i="28"/>
  <c r="I319" i="28"/>
  <c r="I287" i="28"/>
  <c r="I280" i="28"/>
  <c r="I278" i="28"/>
  <c r="I78" i="28"/>
  <c r="I20" i="28"/>
  <c r="I329" i="28"/>
  <c r="I284" i="28"/>
  <c r="I258" i="28"/>
  <c r="I223" i="28"/>
  <c r="I184" i="28"/>
  <c r="I120" i="28"/>
  <c r="I57" i="28"/>
  <c r="I73" i="28"/>
  <c r="I198" i="28"/>
  <c r="I92" i="28"/>
  <c r="I194" i="28"/>
  <c r="I56" i="28"/>
  <c r="I72" i="28"/>
  <c r="I91" i="28"/>
  <c r="I127" i="28"/>
  <c r="I159" i="28"/>
  <c r="I191" i="28"/>
  <c r="I221" i="28"/>
  <c r="I307" i="28"/>
  <c r="I290" i="28"/>
  <c r="I102" i="28"/>
  <c r="I44" i="28"/>
  <c r="I340" i="28"/>
  <c r="I318" i="28"/>
  <c r="I222" i="28"/>
  <c r="I212" i="28"/>
  <c r="I148" i="28"/>
  <c r="I261" i="28"/>
  <c r="I62" i="28"/>
  <c r="I110" i="28"/>
  <c r="I104" i="28"/>
  <c r="I202" i="28"/>
  <c r="I113" i="28"/>
  <c r="I145" i="28"/>
  <c r="I177" i="28"/>
  <c r="I209" i="28"/>
  <c r="I220" i="28"/>
  <c r="I267" i="28"/>
  <c r="I257" i="28"/>
  <c r="I331" i="28"/>
  <c r="I82" i="28"/>
  <c r="I321" i="28"/>
  <c r="I264" i="28"/>
  <c r="I250" i="28"/>
  <c r="I101" i="28"/>
  <c r="I176" i="28"/>
  <c r="I112" i="28"/>
  <c r="I25" i="28"/>
  <c r="I41" i="28"/>
  <c r="I63" i="28"/>
  <c r="I81" i="28"/>
  <c r="I275" i="28"/>
  <c r="I210" i="28"/>
  <c r="I95" i="28"/>
  <c r="I123" i="28"/>
  <c r="I155" i="28"/>
  <c r="I187" i="28"/>
  <c r="I224" i="28"/>
  <c r="I245" i="28"/>
  <c r="I312" i="28"/>
  <c r="I339" i="28"/>
  <c r="I40" i="28"/>
  <c r="I50" i="28"/>
  <c r="I320" i="28"/>
  <c r="I310" i="28"/>
  <c r="I269" i="28"/>
  <c r="I204" i="28"/>
  <c r="I140" i="28"/>
  <c r="I126" i="28"/>
  <c r="I18" i="28"/>
  <c r="I34" i="28"/>
  <c r="I79" i="28"/>
  <c r="I227" i="28"/>
  <c r="I125" i="28"/>
  <c r="I157" i="28"/>
  <c r="I189" i="28"/>
  <c r="I228" i="28"/>
  <c r="I327" i="28"/>
  <c r="I315" i="28"/>
  <c r="I286" i="28"/>
  <c r="I94" i="28"/>
  <c r="I31" i="28"/>
  <c r="I313" i="28"/>
  <c r="I338" i="28"/>
  <c r="I242" i="28"/>
  <c r="I93" i="28"/>
  <c r="I168" i="28"/>
  <c r="I277" i="28"/>
  <c r="I61" i="28"/>
  <c r="I77" i="28"/>
  <c r="I214" i="28"/>
  <c r="I96" i="28"/>
  <c r="I232" i="28"/>
  <c r="I60" i="28"/>
  <c r="I76" i="28"/>
  <c r="I99" i="28"/>
  <c r="I135" i="28"/>
  <c r="I167" i="28"/>
  <c r="I199" i="28"/>
  <c r="I237" i="28"/>
  <c r="I300" i="28"/>
  <c r="I343" i="28"/>
  <c r="I24" i="28"/>
  <c r="I341" i="28"/>
  <c r="I304" i="28"/>
  <c r="I302" i="28"/>
  <c r="I247" i="28"/>
  <c r="I196" i="28"/>
  <c r="I132" i="28"/>
  <c r="I49" i="28"/>
  <c r="I66" i="28"/>
  <c r="I142" i="28"/>
  <c r="I106" i="28"/>
  <c r="I311" i="28"/>
  <c r="I121" i="28"/>
  <c r="I153" i="28"/>
  <c r="I185" i="28"/>
  <c r="I213" i="28"/>
  <c r="I236" i="28"/>
  <c r="I283" i="28"/>
  <c r="I272" i="28"/>
  <c r="I251" i="28"/>
  <c r="I36" i="28"/>
  <c r="I305" i="28"/>
  <c r="I330" i="28"/>
  <c r="I234" i="28"/>
  <c r="I85" i="28"/>
  <c r="I160" i="28"/>
  <c r="I215" i="28"/>
  <c r="I29" i="28"/>
  <c r="I45" i="28"/>
  <c r="I67" i="28"/>
  <c r="I118" i="28"/>
  <c r="I114" i="28"/>
  <c r="I248" i="28"/>
  <c r="I103" i="28"/>
  <c r="I131" i="28"/>
  <c r="I163" i="28"/>
  <c r="I195" i="28"/>
  <c r="I256" i="28"/>
  <c r="I260" i="28"/>
  <c r="I328" i="28"/>
  <c r="I51" i="28"/>
  <c r="I98" i="28"/>
  <c r="I333" i="28"/>
  <c r="I288" i="28"/>
  <c r="I294" i="28"/>
  <c r="I231" i="28"/>
  <c r="I188" i="28"/>
  <c r="I124" i="28"/>
  <c r="I158" i="28"/>
  <c r="I22" i="28"/>
  <c r="I38" i="28"/>
  <c r="I122" i="28"/>
  <c r="I291" i="28"/>
  <c r="I133" i="28"/>
  <c r="I165" i="28"/>
  <c r="I197" i="28"/>
  <c r="I244" i="28"/>
  <c r="I233" i="28"/>
  <c r="I262" i="28"/>
  <c r="I282" i="28"/>
  <c r="I32" i="28"/>
  <c r="I84" i="28"/>
  <c r="I297" i="28"/>
  <c r="I322" i="28"/>
  <c r="I226" i="28"/>
  <c r="I273" i="28"/>
  <c r="I152" i="28"/>
  <c r="I293" i="28"/>
  <c r="I65" i="28"/>
  <c r="I134" i="28"/>
  <c r="I100" i="28"/>
  <c r="I130" i="28"/>
  <c r="I279" i="28"/>
  <c r="I64" i="28"/>
  <c r="I80" i="28"/>
  <c r="I111" i="28"/>
  <c r="I143" i="28"/>
  <c r="I175" i="28"/>
  <c r="I207" i="28"/>
  <c r="I253" i="28"/>
  <c r="I316" i="28"/>
  <c r="C32" i="28" l="1"/>
  <c r="C38" i="28"/>
  <c r="C37" i="28"/>
  <c r="C29" i="28"/>
  <c r="C30" i="28"/>
  <c r="C36" i="28"/>
  <c r="C24" i="28"/>
  <c r="C20" i="28"/>
  <c r="C27" i="28"/>
  <c r="C18" i="28"/>
  <c r="C33" i="28"/>
  <c r="C34" i="28"/>
  <c r="C26" i="28"/>
  <c r="C19" i="28"/>
  <c r="C23" i="28"/>
  <c r="C35" i="28"/>
  <c r="C31" i="28"/>
  <c r="C28" i="28"/>
  <c r="C21" i="28"/>
  <c r="C22" i="28"/>
  <c r="C25" i="28"/>
  <c r="C17" i="28"/>
  <c r="F166" i="31" l="1"/>
  <c r="F151" i="31"/>
  <c r="F192" i="31"/>
  <c r="F167" i="31"/>
  <c r="F147" i="31"/>
  <c r="F176" i="31"/>
  <c r="F155" i="31"/>
  <c r="F174" i="31"/>
  <c r="F201" i="31"/>
  <c r="F137" i="31"/>
  <c r="F153" i="31"/>
  <c r="F207" i="31"/>
  <c r="F216" i="31"/>
  <c r="F138" i="31"/>
  <c r="F150" i="31"/>
  <c r="F141" i="31"/>
  <c r="F203" i="31"/>
  <c r="F165" i="31"/>
  <c r="F177" i="31"/>
  <c r="F144" i="31"/>
  <c r="F161" i="31"/>
  <c r="F200" i="31"/>
  <c r="F196" i="31"/>
  <c r="F194" i="31"/>
  <c r="F140" i="31"/>
  <c r="F204" i="31"/>
  <c r="F133" i="31"/>
  <c r="F205" i="31"/>
  <c r="F170" i="31"/>
  <c r="F214" i="31"/>
  <c r="F187" i="31"/>
  <c r="F175" i="31"/>
  <c r="F172" i="31"/>
  <c r="F182" i="31"/>
  <c r="F163" i="31"/>
  <c r="F179" i="31"/>
  <c r="F142" i="31"/>
  <c r="F186" i="31"/>
  <c r="F198" i="31"/>
  <c r="F195" i="31"/>
  <c r="F135" i="31"/>
  <c r="F215" i="31"/>
  <c r="F188" i="31"/>
  <c r="F154" i="31"/>
  <c r="F162" i="31"/>
  <c r="F189" i="31"/>
  <c r="F197" i="31"/>
  <c r="F156" i="31"/>
  <c r="F145" i="31"/>
  <c r="F184" i="31"/>
  <c r="F181" i="31"/>
  <c r="F202" i="31"/>
  <c r="F185" i="31"/>
  <c r="F211" i="31"/>
  <c r="F139" i="31"/>
  <c r="F213" i="31"/>
  <c r="F210" i="31"/>
  <c r="F208" i="31"/>
  <c r="F146" i="31"/>
  <c r="F169" i="31"/>
  <c r="F158" i="31"/>
  <c r="F193" i="31"/>
  <c r="F157" i="31"/>
  <c r="F149" i="31"/>
  <c r="F209" i="31"/>
  <c r="F199" i="31"/>
  <c r="F183" i="31"/>
  <c r="F173" i="31"/>
  <c r="F152" i="31"/>
  <c r="F178" i="31"/>
  <c r="F159" i="31"/>
  <c r="F206" i="31"/>
  <c r="F136" i="31"/>
  <c r="F168" i="31"/>
  <c r="F164" i="31"/>
  <c r="F180" i="31"/>
  <c r="F160" i="31"/>
  <c r="F212" i="31"/>
  <c r="F134" i="31"/>
  <c r="F191" i="31"/>
  <c r="F143" i="31"/>
  <c r="F148" i="31"/>
  <c r="F190" i="31"/>
  <c r="F171" i="31"/>
  <c r="D214" i="31" l="1"/>
  <c r="D207" i="31"/>
  <c r="D213" i="31"/>
  <c r="D211" i="31"/>
  <c r="D216" i="31"/>
  <c r="D206" i="31"/>
  <c r="D209" i="31"/>
  <c r="D210" i="31"/>
  <c r="D205" i="31"/>
  <c r="D212" i="31"/>
  <c r="D208" i="31"/>
  <c r="D215" i="31"/>
  <c r="D194" i="31"/>
  <c r="D195" i="31"/>
  <c r="D200" i="31"/>
  <c r="D203" i="31"/>
  <c r="D201" i="31"/>
  <c r="D202" i="31"/>
  <c r="D197" i="31"/>
  <c r="D198" i="31"/>
  <c r="D204" i="31"/>
  <c r="D199" i="31"/>
  <c r="D193" i="31"/>
  <c r="D196" i="31"/>
  <c r="K136" i="31"/>
  <c r="D136" i="31"/>
  <c r="K157" i="31"/>
  <c r="O28" i="31"/>
  <c r="D157" i="31"/>
  <c r="K158" i="31"/>
  <c r="D158" i="31"/>
  <c r="K146" i="31"/>
  <c r="D146" i="31"/>
  <c r="K184" i="31"/>
  <c r="D184" i="31"/>
  <c r="K188" i="31"/>
  <c r="D188" i="31"/>
  <c r="K142" i="31"/>
  <c r="D142" i="31"/>
  <c r="K172" i="31"/>
  <c r="D172" i="31"/>
  <c r="K161" i="31"/>
  <c r="D161" i="31"/>
  <c r="K177" i="31"/>
  <c r="D177" i="31"/>
  <c r="K141" i="31"/>
  <c r="D141" i="31"/>
  <c r="K174" i="31"/>
  <c r="D174" i="31"/>
  <c r="K147" i="31"/>
  <c r="D147" i="31"/>
  <c r="K148" i="31"/>
  <c r="D148" i="31"/>
  <c r="K168" i="31"/>
  <c r="D168" i="31"/>
  <c r="K149" i="31"/>
  <c r="D149" i="31"/>
  <c r="O30" i="31"/>
  <c r="K181" i="31"/>
  <c r="D181" i="31"/>
  <c r="K154" i="31"/>
  <c r="D154" i="31"/>
  <c r="K186" i="31"/>
  <c r="D186" i="31"/>
  <c r="K163" i="31"/>
  <c r="D163" i="31"/>
  <c r="K140" i="31"/>
  <c r="D140" i="31"/>
  <c r="K144" i="31"/>
  <c r="D144" i="31"/>
  <c r="K137" i="31"/>
  <c r="D137" i="31"/>
  <c r="K176" i="31"/>
  <c r="D176" i="31"/>
  <c r="K166" i="31"/>
  <c r="D166" i="31"/>
  <c r="K190" i="31"/>
  <c r="D190" i="31"/>
  <c r="K134" i="31"/>
  <c r="D134" i="31"/>
  <c r="K164" i="31"/>
  <c r="D164" i="31"/>
  <c r="K178" i="31"/>
  <c r="D178" i="31"/>
  <c r="K173" i="31"/>
  <c r="D173" i="31"/>
  <c r="K156" i="31"/>
  <c r="D156" i="31"/>
  <c r="K135" i="31"/>
  <c r="D135" i="31"/>
  <c r="K182" i="31"/>
  <c r="D182" i="31"/>
  <c r="K187" i="31"/>
  <c r="D187" i="31"/>
  <c r="K170" i="31"/>
  <c r="D170" i="31"/>
  <c r="K133" i="31"/>
  <c r="O26" i="31"/>
  <c r="D133" i="31"/>
  <c r="K165" i="31"/>
  <c r="D165" i="31"/>
  <c r="K138" i="31"/>
  <c r="D138" i="31"/>
  <c r="K192" i="31"/>
  <c r="D192" i="31"/>
  <c r="K151" i="31"/>
  <c r="D151" i="31"/>
  <c r="K143" i="31"/>
  <c r="D143" i="31"/>
  <c r="K171" i="31"/>
  <c r="D171" i="31"/>
  <c r="K191" i="31"/>
  <c r="D191" i="31"/>
  <c r="K160" i="31"/>
  <c r="D160" i="31"/>
  <c r="K180" i="31"/>
  <c r="D180" i="31"/>
  <c r="K159" i="31"/>
  <c r="D159" i="31"/>
  <c r="K152" i="31"/>
  <c r="D152" i="31"/>
  <c r="K183" i="31"/>
  <c r="D183" i="31"/>
  <c r="K169" i="31"/>
  <c r="O29" i="31"/>
  <c r="D169" i="31"/>
  <c r="K139" i="31"/>
  <c r="D139" i="31"/>
  <c r="K185" i="31"/>
  <c r="D185" i="31"/>
  <c r="K145" i="31"/>
  <c r="O27" i="31"/>
  <c r="D145" i="31"/>
  <c r="K189" i="31"/>
  <c r="D189" i="31"/>
  <c r="K162" i="31"/>
  <c r="D162" i="31"/>
  <c r="K179" i="31"/>
  <c r="D179" i="31"/>
  <c r="K175" i="31"/>
  <c r="D175" i="31"/>
  <c r="K150" i="31"/>
  <c r="D150" i="31"/>
  <c r="K153" i="31"/>
  <c r="D153" i="31"/>
  <c r="K155" i="31"/>
  <c r="D155" i="31"/>
  <c r="K167" i="31"/>
  <c r="D167" i="31"/>
  <c r="F9" i="31"/>
  <c r="F221" i="31" l="1"/>
  <c r="F227" i="31"/>
  <c r="K203" i="31"/>
  <c r="F223" i="31"/>
  <c r="F222" i="31"/>
  <c r="F220" i="31"/>
  <c r="F217" i="31"/>
  <c r="F229" i="31" s="1"/>
  <c r="F225" i="31"/>
  <c r="K201" i="31"/>
  <c r="F219" i="31"/>
  <c r="F228" i="31"/>
  <c r="K204" i="31"/>
  <c r="F218" i="31"/>
  <c r="K218" i="31" s="1"/>
  <c r="F224" i="31"/>
  <c r="K200" i="31"/>
  <c r="F226" i="31"/>
  <c r="F238" i="31" s="1"/>
  <c r="K202" i="31"/>
  <c r="N29" i="31"/>
  <c r="K217" i="31"/>
  <c r="O33" i="31"/>
  <c r="L30" i="66"/>
  <c r="K30" i="66"/>
  <c r="O31" i="31"/>
  <c r="K193" i="31"/>
  <c r="N28" i="31"/>
  <c r="E30" i="66"/>
  <c r="K195" i="31"/>
  <c r="D30" i="66"/>
  <c r="M30" i="66"/>
  <c r="N26" i="31"/>
  <c r="K199" i="31"/>
  <c r="K194" i="31"/>
  <c r="F234" i="31"/>
  <c r="K222" i="31"/>
  <c r="K220" i="31"/>
  <c r="F232" i="31"/>
  <c r="N30" i="31"/>
  <c r="F239" i="31"/>
  <c r="K227" i="31"/>
  <c r="F231" i="31"/>
  <c r="K219" i="31"/>
  <c r="F233" i="31"/>
  <c r="K221" i="31"/>
  <c r="K228" i="31"/>
  <c r="F240" i="31"/>
  <c r="I30" i="66"/>
  <c r="G30" i="66"/>
  <c r="K198" i="31"/>
  <c r="K223" i="31"/>
  <c r="F235" i="31"/>
  <c r="N30" i="66"/>
  <c r="N27" i="31"/>
  <c r="K197" i="31"/>
  <c r="F30" i="66"/>
  <c r="H30" i="66"/>
  <c r="O30" i="66"/>
  <c r="F237" i="31"/>
  <c r="K225" i="31"/>
  <c r="F236" i="31"/>
  <c r="K224" i="31"/>
  <c r="J30" i="66"/>
  <c r="K196" i="31"/>
  <c r="K226" i="31" l="1"/>
  <c r="F230" i="31"/>
  <c r="D219" i="31" s="1"/>
  <c r="D218" i="31"/>
  <c r="D217" i="31"/>
  <c r="K212" i="31"/>
  <c r="K207" i="31"/>
  <c r="K213" i="31"/>
  <c r="K208" i="31"/>
  <c r="K211" i="31"/>
  <c r="K215" i="31"/>
  <c r="K206" i="31"/>
  <c r="O32" i="31"/>
  <c r="K205" i="31"/>
  <c r="K210" i="31"/>
  <c r="K216" i="31"/>
  <c r="K209" i="31"/>
  <c r="K214" i="31"/>
  <c r="R27" i="31"/>
  <c r="R28" i="31"/>
  <c r="R30" i="31"/>
  <c r="R26" i="31"/>
  <c r="R29" i="31"/>
  <c r="F247" i="31"/>
  <c r="K235" i="31"/>
  <c r="F243" i="31"/>
  <c r="K231" i="31"/>
  <c r="F250" i="31"/>
  <c r="K238" i="31"/>
  <c r="F249" i="31"/>
  <c r="K237" i="31"/>
  <c r="D229" i="31"/>
  <c r="K229" i="31"/>
  <c r="F241" i="31"/>
  <c r="O34" i="31"/>
  <c r="K230" i="31"/>
  <c r="F242" i="31"/>
  <c r="F248" i="31"/>
  <c r="K236" i="31"/>
  <c r="F246" i="31"/>
  <c r="K234" i="31"/>
  <c r="F252" i="31"/>
  <c r="K240" i="31"/>
  <c r="K233" i="31"/>
  <c r="F245" i="31"/>
  <c r="K239" i="31"/>
  <c r="F251" i="31"/>
  <c r="F244" i="31"/>
  <c r="K232" i="31"/>
  <c r="D9" i="31"/>
  <c r="D222" i="31" l="1"/>
  <c r="D228" i="31"/>
  <c r="D223" i="31"/>
  <c r="D220" i="31"/>
  <c r="D225" i="31"/>
  <c r="D221" i="31"/>
  <c r="D226" i="31"/>
  <c r="D227" i="31"/>
  <c r="D224" i="31"/>
  <c r="N31" i="31"/>
  <c r="R31" i="31" s="1"/>
  <c r="D232" i="31"/>
  <c r="C49" i="25"/>
  <c r="N32" i="31"/>
  <c r="D233" i="31"/>
  <c r="D239" i="31"/>
  <c r="K248" i="31"/>
  <c r="F260" i="31"/>
  <c r="D230" i="31"/>
  <c r="D241" i="31"/>
  <c r="K241" i="31"/>
  <c r="F253" i="31"/>
  <c r="D242" i="31" s="1"/>
  <c r="O35" i="31"/>
  <c r="F261" i="31"/>
  <c r="K249" i="31"/>
  <c r="K250" i="31"/>
  <c r="F262" i="31"/>
  <c r="D231" i="31"/>
  <c r="F263" i="31"/>
  <c r="K251" i="31"/>
  <c r="K245" i="31"/>
  <c r="F257" i="31"/>
  <c r="F264" i="31"/>
  <c r="K252" i="31"/>
  <c r="D234" i="31"/>
  <c r="F254" i="31"/>
  <c r="K242" i="31"/>
  <c r="F259" i="31"/>
  <c r="K247" i="31"/>
  <c r="D236" i="31"/>
  <c r="D237" i="31"/>
  <c r="D238" i="31"/>
  <c r="K243" i="31"/>
  <c r="F255" i="31"/>
  <c r="F256" i="31"/>
  <c r="K244" i="31"/>
  <c r="D240" i="31"/>
  <c r="K246" i="31"/>
  <c r="F258" i="31"/>
  <c r="D235" i="31"/>
  <c r="N33" i="31" l="1"/>
  <c r="R33" i="31" s="1"/>
  <c r="D243" i="31"/>
  <c r="R32" i="31"/>
  <c r="N34" i="31"/>
  <c r="D249" i="31"/>
  <c r="F270" i="31"/>
  <c r="K258" i="31"/>
  <c r="F267" i="31"/>
  <c r="K255" i="31"/>
  <c r="D252" i="31"/>
  <c r="K257" i="31"/>
  <c r="F269" i="31"/>
  <c r="K263" i="31"/>
  <c r="F275" i="31"/>
  <c r="F268" i="31"/>
  <c r="K256" i="31"/>
  <c r="K259" i="31"/>
  <c r="F271" i="31"/>
  <c r="O36" i="31"/>
  <c r="D253" i="31"/>
  <c r="K253" i="31"/>
  <c r="F265" i="31"/>
  <c r="D254" i="31" s="1"/>
  <c r="D248" i="31"/>
  <c r="F266" i="31"/>
  <c r="K254" i="31"/>
  <c r="K264" i="31"/>
  <c r="F276" i="31"/>
  <c r="D251" i="31"/>
  <c r="D250" i="31"/>
  <c r="F272" i="31"/>
  <c r="K260" i="31"/>
  <c r="D246" i="31"/>
  <c r="D244" i="31"/>
  <c r="D247" i="31"/>
  <c r="D245" i="31"/>
  <c r="K262" i="31"/>
  <c r="F274" i="31"/>
  <c r="K261" i="31"/>
  <c r="F273" i="31"/>
  <c r="D260" i="31" l="1"/>
  <c r="D259" i="31"/>
  <c r="D264" i="31"/>
  <c r="R34" i="31"/>
  <c r="N35" i="31"/>
  <c r="D261" i="31"/>
  <c r="D255" i="31"/>
  <c r="K274" i="31"/>
  <c r="F286" i="31"/>
  <c r="D258" i="31"/>
  <c r="K273" i="31"/>
  <c r="F285" i="31"/>
  <c r="F284" i="31"/>
  <c r="K272" i="31"/>
  <c r="F283" i="31"/>
  <c r="K271" i="31"/>
  <c r="K268" i="31"/>
  <c r="F280" i="31"/>
  <c r="D257" i="31"/>
  <c r="D263" i="31"/>
  <c r="F281" i="31"/>
  <c r="K269" i="31"/>
  <c r="F282" i="31"/>
  <c r="K270" i="31"/>
  <c r="D262" i="31"/>
  <c r="K276" i="31"/>
  <c r="F288" i="31"/>
  <c r="F278" i="31"/>
  <c r="K266" i="31"/>
  <c r="O37" i="31"/>
  <c r="K265" i="31"/>
  <c r="D265" i="31"/>
  <c r="F277" i="31"/>
  <c r="D256" i="31"/>
  <c r="F287" i="31"/>
  <c r="K275" i="31"/>
  <c r="K267" i="31"/>
  <c r="F279" i="31"/>
  <c r="C196" i="31"/>
  <c r="E196" i="31" s="1"/>
  <c r="G196" i="31" s="1"/>
  <c r="C214" i="31"/>
  <c r="E214" i="31" s="1"/>
  <c r="G214" i="31" s="1"/>
  <c r="C202" i="31"/>
  <c r="E202" i="31" s="1"/>
  <c r="G202" i="31" s="1"/>
  <c r="D274" i="31" l="1"/>
  <c r="D275" i="31"/>
  <c r="C216" i="31"/>
  <c r="E216" i="31" s="1"/>
  <c r="G216" i="31" s="1"/>
  <c r="C209" i="31"/>
  <c r="E209" i="31" s="1"/>
  <c r="G209" i="31" s="1"/>
  <c r="C208" i="31"/>
  <c r="E208" i="31" s="1"/>
  <c r="G208" i="31" s="1"/>
  <c r="C210" i="31"/>
  <c r="E210" i="31" s="1"/>
  <c r="G210" i="31" s="1"/>
  <c r="C207" i="31"/>
  <c r="E207" i="31" s="1"/>
  <c r="G207" i="31" s="1"/>
  <c r="C206" i="31"/>
  <c r="E206" i="31" s="1"/>
  <c r="G206" i="31" s="1"/>
  <c r="C213" i="31"/>
  <c r="E213" i="31" s="1"/>
  <c r="G213" i="31" s="1"/>
  <c r="C215" i="31"/>
  <c r="E215" i="31" s="1"/>
  <c r="G215" i="31" s="1"/>
  <c r="C211" i="31"/>
  <c r="E211" i="31" s="1"/>
  <c r="G211" i="31" s="1"/>
  <c r="C212" i="31"/>
  <c r="E212" i="31" s="1"/>
  <c r="G212" i="31" s="1"/>
  <c r="C204" i="31"/>
  <c r="E204" i="31" s="1"/>
  <c r="G204" i="31" s="1"/>
  <c r="C201" i="31"/>
  <c r="E201" i="31" s="1"/>
  <c r="G201" i="31" s="1"/>
  <c r="C198" i="31"/>
  <c r="E198" i="31" s="1"/>
  <c r="G198" i="31" s="1"/>
  <c r="C194" i="31"/>
  <c r="E194" i="31" s="1"/>
  <c r="G194" i="31" s="1"/>
  <c r="C203" i="31"/>
  <c r="E203" i="31" s="1"/>
  <c r="G203" i="31" s="1"/>
  <c r="C197" i="31"/>
  <c r="E197" i="31" s="1"/>
  <c r="G197" i="31" s="1"/>
  <c r="C200" i="31"/>
  <c r="E200" i="31" s="1"/>
  <c r="G200" i="31" s="1"/>
  <c r="C199" i="31"/>
  <c r="E199" i="31" s="1"/>
  <c r="G199" i="31" s="1"/>
  <c r="C195" i="31"/>
  <c r="E195" i="31" s="1"/>
  <c r="G195" i="31" s="1"/>
  <c r="R35" i="31"/>
  <c r="D267" i="31"/>
  <c r="C167" i="31"/>
  <c r="E167" i="31" s="1"/>
  <c r="C154" i="31"/>
  <c r="E154" i="31" s="1"/>
  <c r="C166" i="31"/>
  <c r="E166" i="31" s="1"/>
  <c r="C140" i="31"/>
  <c r="E140" i="31" s="1"/>
  <c r="C183" i="31"/>
  <c r="C151" i="31"/>
  <c r="E151" i="31" s="1"/>
  <c r="C164" i="31"/>
  <c r="E164" i="31" s="1"/>
  <c r="C174" i="31"/>
  <c r="E174" i="31" s="1"/>
  <c r="C177" i="31"/>
  <c r="E177" i="31" s="1"/>
  <c r="C148" i="31"/>
  <c r="E148" i="31" s="1"/>
  <c r="C146" i="31"/>
  <c r="E146" i="31" s="1"/>
  <c r="C134" i="31"/>
  <c r="E134" i="31" s="1"/>
  <c r="D276" i="31"/>
  <c r="K282" i="31"/>
  <c r="D282" i="31"/>
  <c r="D280" i="31"/>
  <c r="K280" i="31"/>
  <c r="D283" i="31"/>
  <c r="K283" i="31"/>
  <c r="C172" i="31"/>
  <c r="E172" i="31" s="1"/>
  <c r="C141" i="31"/>
  <c r="E141" i="31" s="1"/>
  <c r="C184" i="31"/>
  <c r="C139" i="31"/>
  <c r="E139" i="31" s="1"/>
  <c r="C135" i="31"/>
  <c r="E135" i="31" s="1"/>
  <c r="C149" i="31"/>
  <c r="E149" i="31" s="1"/>
  <c r="C170" i="31"/>
  <c r="E170" i="31" s="1"/>
  <c r="C187" i="31"/>
  <c r="C182" i="31"/>
  <c r="C162" i="31"/>
  <c r="E162" i="31" s="1"/>
  <c r="C138" i="31"/>
  <c r="E138" i="31" s="1"/>
  <c r="C173" i="31"/>
  <c r="E173" i="31" s="1"/>
  <c r="C155" i="31"/>
  <c r="E155" i="31" s="1"/>
  <c r="C163" i="31"/>
  <c r="E163" i="31" s="1"/>
  <c r="C189" i="31"/>
  <c r="C147" i="31"/>
  <c r="E147" i="31" s="1"/>
  <c r="C159" i="31"/>
  <c r="E159" i="31" s="1"/>
  <c r="K277" i="31"/>
  <c r="O38" i="31"/>
  <c r="D277" i="31"/>
  <c r="D266" i="31"/>
  <c r="D288" i="31"/>
  <c r="K288" i="31"/>
  <c r="D269" i="31"/>
  <c r="N36" i="31"/>
  <c r="D284" i="31"/>
  <c r="K284" i="31"/>
  <c r="D286" i="31"/>
  <c r="K286" i="31"/>
  <c r="C158" i="31"/>
  <c r="E158" i="31" s="1"/>
  <c r="C165" i="31"/>
  <c r="E165" i="31" s="1"/>
  <c r="C192" i="31"/>
  <c r="C156" i="31"/>
  <c r="E156" i="31" s="1"/>
  <c r="C171" i="31"/>
  <c r="E171" i="31" s="1"/>
  <c r="C137" i="31"/>
  <c r="E137" i="31" s="1"/>
  <c r="C160" i="31"/>
  <c r="E160" i="31" s="1"/>
  <c r="C185" i="31"/>
  <c r="C180" i="31"/>
  <c r="E180" i="31" s="1"/>
  <c r="C190" i="31"/>
  <c r="C161" i="31"/>
  <c r="E161" i="31" s="1"/>
  <c r="C176" i="31"/>
  <c r="E176" i="31" s="1"/>
  <c r="C144" i="31"/>
  <c r="E144" i="31" s="1"/>
  <c r="D270" i="31"/>
  <c r="D271" i="31"/>
  <c r="D273" i="31"/>
  <c r="C175" i="31"/>
  <c r="E175" i="31" s="1"/>
  <c r="C178" i="31"/>
  <c r="E178" i="31" s="1"/>
  <c r="C186" i="31"/>
  <c r="C168" i="31"/>
  <c r="E168" i="31" s="1"/>
  <c r="C153" i="31"/>
  <c r="E153" i="31" s="1"/>
  <c r="C179" i="31"/>
  <c r="E179" i="31" s="1"/>
  <c r="C191" i="31"/>
  <c r="C150" i="31"/>
  <c r="E150" i="31" s="1"/>
  <c r="C143" i="31"/>
  <c r="E143" i="31" s="1"/>
  <c r="C188" i="31"/>
  <c r="C152" i="31"/>
  <c r="E152" i="31" s="1"/>
  <c r="C142" i="31"/>
  <c r="E142" i="31" s="1"/>
  <c r="C136" i="31"/>
  <c r="E136" i="31" s="1"/>
  <c r="K279" i="31"/>
  <c r="D279" i="31"/>
  <c r="D287" i="31"/>
  <c r="K287" i="31"/>
  <c r="K278" i="31"/>
  <c r="D278" i="31"/>
  <c r="D281" i="31"/>
  <c r="K281" i="31"/>
  <c r="D268" i="31"/>
  <c r="D272" i="31"/>
  <c r="K285" i="31"/>
  <c r="D285" i="31"/>
  <c r="C157" i="31"/>
  <c r="E25" i="25"/>
  <c r="C205" i="31" l="1"/>
  <c r="E205" i="31" s="1"/>
  <c r="G205" i="31" s="1"/>
  <c r="C193" i="31"/>
  <c r="E193" i="31" s="1"/>
  <c r="G193" i="31" s="1"/>
  <c r="K27" i="66"/>
  <c r="E192" i="31"/>
  <c r="G192" i="31" s="1"/>
  <c r="E191" i="31"/>
  <c r="G191" i="31" s="1"/>
  <c r="E190" i="31"/>
  <c r="G190" i="31" s="1"/>
  <c r="E188" i="31"/>
  <c r="G188" i="31" s="1"/>
  <c r="E189" i="31"/>
  <c r="G189" i="31" s="1"/>
  <c r="M26" i="66"/>
  <c r="G144" i="31"/>
  <c r="G161" i="31"/>
  <c r="G180" i="31"/>
  <c r="G160" i="31"/>
  <c r="G171" i="31"/>
  <c r="G158" i="31"/>
  <c r="G134" i="31"/>
  <c r="G148" i="31"/>
  <c r="G174" i="31"/>
  <c r="G151" i="31"/>
  <c r="G140" i="31"/>
  <c r="G154" i="31"/>
  <c r="G136" i="31"/>
  <c r="G152" i="31"/>
  <c r="G143" i="31"/>
  <c r="G153" i="31"/>
  <c r="G175" i="31"/>
  <c r="G147" i="31"/>
  <c r="G163" i="31"/>
  <c r="G173" i="31"/>
  <c r="G162" i="31"/>
  <c r="G149" i="31"/>
  <c r="G139" i="31"/>
  <c r="G141" i="31"/>
  <c r="G176" i="31"/>
  <c r="G137" i="31"/>
  <c r="G156" i="31"/>
  <c r="G165" i="31"/>
  <c r="R36" i="31"/>
  <c r="G146" i="31"/>
  <c r="G177" i="31"/>
  <c r="G164" i="31"/>
  <c r="G166" i="31"/>
  <c r="G167" i="31"/>
  <c r="G142" i="31"/>
  <c r="G150" i="31"/>
  <c r="G179" i="31"/>
  <c r="G168" i="31"/>
  <c r="G178" i="31"/>
  <c r="G159" i="31"/>
  <c r="G155" i="31"/>
  <c r="G138" i="31"/>
  <c r="G170" i="31"/>
  <c r="G135" i="31"/>
  <c r="G172" i="31"/>
  <c r="I25" i="25"/>
  <c r="G23" i="66"/>
  <c r="K24" i="66"/>
  <c r="N23" i="66"/>
  <c r="N27" i="66"/>
  <c r="L24" i="66"/>
  <c r="I27" i="66"/>
  <c r="J26" i="66"/>
  <c r="E187" i="31"/>
  <c r="C133" i="31"/>
  <c r="I29" i="66"/>
  <c r="G29" i="66"/>
  <c r="O29" i="66"/>
  <c r="O28" i="66"/>
  <c r="F24" i="66"/>
  <c r="J25" i="66"/>
  <c r="H26" i="66"/>
  <c r="I25" i="66"/>
  <c r="J27" i="66"/>
  <c r="H24" i="66"/>
  <c r="J23" i="66"/>
  <c r="E23" i="66"/>
  <c r="G24" i="66"/>
  <c r="I26" i="66"/>
  <c r="J24" i="66"/>
  <c r="K23" i="66"/>
  <c r="G27" i="66"/>
  <c r="J28" i="66"/>
  <c r="J29" i="66"/>
  <c r="N29" i="66"/>
  <c r="E29" i="66"/>
  <c r="H28" i="66"/>
  <c r="G26" i="66"/>
  <c r="O23" i="66"/>
  <c r="H25" i="66"/>
  <c r="O26" i="66"/>
  <c r="G25" i="66"/>
  <c r="F26" i="66"/>
  <c r="O27" i="66"/>
  <c r="E25" i="66"/>
  <c r="E185" i="31"/>
  <c r="E183" i="31"/>
  <c r="C181" i="31"/>
  <c r="C145" i="31"/>
  <c r="C169" i="31"/>
  <c r="E186" i="31"/>
  <c r="N37" i="31"/>
  <c r="N38" i="31"/>
  <c r="E182" i="31"/>
  <c r="E184" i="31"/>
  <c r="M28" i="31"/>
  <c r="E157" i="31"/>
  <c r="E28" i="66"/>
  <c r="I28" i="66"/>
  <c r="H29" i="66"/>
  <c r="L28" i="66"/>
  <c r="F25" i="66"/>
  <c r="L27" i="66"/>
  <c r="N24" i="66"/>
  <c r="I23" i="66"/>
  <c r="E27" i="66"/>
  <c r="E26" i="66"/>
  <c r="F23" i="66"/>
  <c r="M25" i="66"/>
  <c r="E24" i="66"/>
  <c r="L26" i="66"/>
  <c r="K25" i="66"/>
  <c r="F27" i="66"/>
  <c r="M24" i="66"/>
  <c r="F28" i="66"/>
  <c r="K29" i="66"/>
  <c r="K28" i="66"/>
  <c r="L29" i="66"/>
  <c r="F29" i="66"/>
  <c r="N28" i="66"/>
  <c r="M23" i="66"/>
  <c r="I24" i="66"/>
  <c r="N26" i="66"/>
  <c r="O25" i="66"/>
  <c r="L23" i="66"/>
  <c r="N25" i="66"/>
  <c r="K26" i="66"/>
  <c r="M27" i="66"/>
  <c r="H27" i="66"/>
  <c r="H23" i="66"/>
  <c r="O24" i="66"/>
  <c r="L25" i="66"/>
  <c r="G25" i="25"/>
  <c r="E26" i="25"/>
  <c r="E27" i="25"/>
  <c r="E23" i="25"/>
  <c r="E24" i="25"/>
  <c r="C21" i="82" l="1"/>
  <c r="C218" i="31"/>
  <c r="C220" i="31"/>
  <c r="C219" i="31"/>
  <c r="C222" i="31"/>
  <c r="C223" i="31"/>
  <c r="C221" i="31"/>
  <c r="R38" i="31"/>
  <c r="R37" i="31"/>
  <c r="G184" i="31"/>
  <c r="G187" i="31"/>
  <c r="G185" i="31"/>
  <c r="G182" i="31"/>
  <c r="G186" i="31"/>
  <c r="G183" i="31"/>
  <c r="I26" i="25"/>
  <c r="I27" i="25"/>
  <c r="H25" i="25"/>
  <c r="I23" i="25"/>
  <c r="I24" i="25"/>
  <c r="M29" i="66"/>
  <c r="D24" i="66"/>
  <c r="D29" i="66"/>
  <c r="D23" i="66"/>
  <c r="G28" i="66"/>
  <c r="M29" i="31"/>
  <c r="E169" i="31"/>
  <c r="C217" i="31"/>
  <c r="M30" i="31"/>
  <c r="E181" i="31"/>
  <c r="C30" i="66"/>
  <c r="G157" i="31"/>
  <c r="M26" i="31"/>
  <c r="E133" i="31"/>
  <c r="D26" i="66"/>
  <c r="D27" i="66"/>
  <c r="D28" i="66"/>
  <c r="M28" i="66"/>
  <c r="Q28" i="31"/>
  <c r="P28" i="31"/>
  <c r="M27" i="31"/>
  <c r="E145" i="31"/>
  <c r="E28" i="25"/>
  <c r="E29" i="25"/>
  <c r="G23" i="25"/>
  <c r="G24" i="25"/>
  <c r="G26" i="25"/>
  <c r="G27" i="25"/>
  <c r="C9" i="31"/>
  <c r="C20" i="82" l="1"/>
  <c r="C19" i="82"/>
  <c r="C22" i="82"/>
  <c r="C23" i="82"/>
  <c r="C228" i="31"/>
  <c r="E222" i="31"/>
  <c r="C234" i="31"/>
  <c r="C227" i="31"/>
  <c r="E221" i="31"/>
  <c r="C233" i="31"/>
  <c r="E217" i="31"/>
  <c r="C229" i="31"/>
  <c r="C225" i="31"/>
  <c r="E219" i="31"/>
  <c r="C231" i="31"/>
  <c r="C224" i="31"/>
  <c r="E220" i="31"/>
  <c r="C232" i="31"/>
  <c r="C226" i="31"/>
  <c r="E218" i="31"/>
  <c r="C230" i="31"/>
  <c r="E223" i="31"/>
  <c r="C235" i="31"/>
  <c r="M32" i="31"/>
  <c r="H23" i="25"/>
  <c r="I75" i="25"/>
  <c r="H26" i="25"/>
  <c r="H27" i="25"/>
  <c r="H24" i="25"/>
  <c r="I28" i="25"/>
  <c r="E50" i="25"/>
  <c r="G9" i="31"/>
  <c r="G50" i="25" s="1"/>
  <c r="C27" i="66"/>
  <c r="C26" i="66"/>
  <c r="Q27" i="31"/>
  <c r="P27" i="31"/>
  <c r="G133" i="31"/>
  <c r="G169" i="31"/>
  <c r="Q26" i="31"/>
  <c r="P26" i="31"/>
  <c r="G181" i="31"/>
  <c r="Q29" i="31"/>
  <c r="P29" i="31"/>
  <c r="C29" i="66"/>
  <c r="C23" i="66"/>
  <c r="D25" i="66"/>
  <c r="Q30" i="31"/>
  <c r="P30" i="31"/>
  <c r="G145" i="31"/>
  <c r="M31" i="31"/>
  <c r="G29" i="25"/>
  <c r="E30" i="25"/>
  <c r="G28" i="25"/>
  <c r="E9" i="31"/>
  <c r="C26" i="82" l="1"/>
  <c r="G218" i="31"/>
  <c r="E232" i="31"/>
  <c r="G232" i="31" s="1"/>
  <c r="C244" i="31"/>
  <c r="E224" i="31"/>
  <c r="C236" i="31"/>
  <c r="G221" i="31"/>
  <c r="C246" i="31"/>
  <c r="E234" i="31"/>
  <c r="G234" i="31" s="1"/>
  <c r="E235" i="31"/>
  <c r="G235" i="31" s="1"/>
  <c r="C247" i="31"/>
  <c r="G220" i="31"/>
  <c r="E229" i="31"/>
  <c r="C241" i="31"/>
  <c r="E227" i="31"/>
  <c r="C239" i="31"/>
  <c r="G222" i="31"/>
  <c r="G223" i="31"/>
  <c r="E226" i="31"/>
  <c r="C238" i="31"/>
  <c r="C243" i="31"/>
  <c r="E231" i="31"/>
  <c r="G231" i="31" s="1"/>
  <c r="M33" i="31"/>
  <c r="E228" i="31"/>
  <c r="C240" i="31"/>
  <c r="C242" i="31"/>
  <c r="E230" i="31"/>
  <c r="G230" i="31" s="1"/>
  <c r="G219" i="31"/>
  <c r="E225" i="31"/>
  <c r="C237" i="31"/>
  <c r="G217" i="31"/>
  <c r="C245" i="31"/>
  <c r="E233" i="31"/>
  <c r="G233" i="31" s="1"/>
  <c r="H29" i="25"/>
  <c r="Q32" i="31"/>
  <c r="P32" i="31"/>
  <c r="H28" i="25"/>
  <c r="C25" i="66"/>
  <c r="C28" i="66"/>
  <c r="Q31" i="31"/>
  <c r="P31" i="31"/>
  <c r="C24" i="66"/>
  <c r="G30" i="25"/>
  <c r="E31" i="25"/>
  <c r="H30" i="25" l="1"/>
  <c r="E237" i="31"/>
  <c r="G237" i="31" s="1"/>
  <c r="C249" i="31"/>
  <c r="C252" i="31"/>
  <c r="E240" i="31"/>
  <c r="G240" i="31" s="1"/>
  <c r="E243" i="31"/>
  <c r="G243" i="31" s="1"/>
  <c r="C255" i="31"/>
  <c r="G226" i="31"/>
  <c r="M34" i="31"/>
  <c r="E244" i="31"/>
  <c r="G244" i="31" s="1"/>
  <c r="C256" i="31"/>
  <c r="C257" i="31"/>
  <c r="E245" i="31"/>
  <c r="G245" i="31" s="1"/>
  <c r="G225" i="31"/>
  <c r="G228" i="31"/>
  <c r="C251" i="31"/>
  <c r="E239" i="31"/>
  <c r="G239" i="31" s="1"/>
  <c r="G229" i="31"/>
  <c r="C258" i="31"/>
  <c r="E246" i="31"/>
  <c r="G246" i="31" s="1"/>
  <c r="P33" i="31"/>
  <c r="Q33" i="31"/>
  <c r="G227" i="31"/>
  <c r="E247" i="31"/>
  <c r="G247" i="31" s="1"/>
  <c r="C259" i="31"/>
  <c r="C248" i="31"/>
  <c r="E236" i="31"/>
  <c r="E242" i="31"/>
  <c r="G242" i="31" s="1"/>
  <c r="C254" i="31"/>
  <c r="E238" i="31"/>
  <c r="G238" i="31" s="1"/>
  <c r="C250" i="31"/>
  <c r="M35" i="31"/>
  <c r="E241" i="31"/>
  <c r="C253" i="31"/>
  <c r="G224" i="31"/>
  <c r="E32" i="25"/>
  <c r="G31" i="25"/>
  <c r="H31" i="25" l="1"/>
  <c r="Q35" i="31"/>
  <c r="P35" i="31"/>
  <c r="C262" i="31"/>
  <c r="E250" i="31"/>
  <c r="G250" i="31" s="1"/>
  <c r="E248" i="31"/>
  <c r="C260" i="31"/>
  <c r="C271" i="31"/>
  <c r="E259" i="31"/>
  <c r="G259" i="31" s="1"/>
  <c r="C264" i="31"/>
  <c r="E252" i="31"/>
  <c r="G252" i="31" s="1"/>
  <c r="E251" i="31"/>
  <c r="G251" i="31" s="1"/>
  <c r="C263" i="31"/>
  <c r="C267" i="31"/>
  <c r="E255" i="31"/>
  <c r="G255" i="31" s="1"/>
  <c r="C261" i="31"/>
  <c r="E249" i="31"/>
  <c r="G249" i="31" s="1"/>
  <c r="E253" i="31"/>
  <c r="C265" i="31"/>
  <c r="E254" i="31"/>
  <c r="G254" i="31" s="1"/>
  <c r="C266" i="31"/>
  <c r="C270" i="31"/>
  <c r="E258" i="31"/>
  <c r="G258" i="31" s="1"/>
  <c r="C269" i="31"/>
  <c r="E257" i="31"/>
  <c r="G257" i="31" s="1"/>
  <c r="Q34" i="31"/>
  <c r="P34" i="31"/>
  <c r="G241" i="31"/>
  <c r="G236" i="31"/>
  <c r="E256" i="31"/>
  <c r="G256" i="31" s="1"/>
  <c r="C268" i="31"/>
  <c r="G32" i="25"/>
  <c r="E33" i="25"/>
  <c r="H32" i="25" l="1"/>
  <c r="E266" i="31"/>
  <c r="G266" i="31" s="1"/>
  <c r="C278" i="31"/>
  <c r="E278" i="31" s="1"/>
  <c r="G278" i="31" s="1"/>
  <c r="G253" i="31"/>
  <c r="E271" i="31"/>
  <c r="G271" i="31" s="1"/>
  <c r="C283" i="31"/>
  <c r="E283" i="31" s="1"/>
  <c r="G283" i="31" s="1"/>
  <c r="C274" i="31"/>
  <c r="E262" i="31"/>
  <c r="G262" i="31" s="1"/>
  <c r="C281" i="31"/>
  <c r="E281" i="31" s="1"/>
  <c r="G281" i="31" s="1"/>
  <c r="E269" i="31"/>
  <c r="G269" i="31" s="1"/>
  <c r="C282" i="31"/>
  <c r="E282" i="31" s="1"/>
  <c r="G282" i="31" s="1"/>
  <c r="E270" i="31"/>
  <c r="G270" i="31" s="1"/>
  <c r="E261" i="31"/>
  <c r="G261" i="31" s="1"/>
  <c r="C273" i="31"/>
  <c r="E260" i="31"/>
  <c r="C272" i="31"/>
  <c r="E265" i="31"/>
  <c r="C277" i="31"/>
  <c r="E263" i="31"/>
  <c r="G263" i="31" s="1"/>
  <c r="C275" i="31"/>
  <c r="G248" i="31"/>
  <c r="E268" i="31"/>
  <c r="G268" i="31" s="1"/>
  <c r="C280" i="31"/>
  <c r="E280" i="31" s="1"/>
  <c r="G280" i="31" s="1"/>
  <c r="M36" i="31"/>
  <c r="C279" i="31"/>
  <c r="E279" i="31" s="1"/>
  <c r="G279" i="31" s="1"/>
  <c r="E267" i="31"/>
  <c r="G267" i="31" s="1"/>
  <c r="E264" i="31"/>
  <c r="G264" i="31" s="1"/>
  <c r="C276" i="31"/>
  <c r="M37" i="31" s="1"/>
  <c r="G33" i="25"/>
  <c r="E34" i="25"/>
  <c r="H33" i="25" l="1"/>
  <c r="Q37" i="31"/>
  <c r="P37" i="31"/>
  <c r="E276" i="31"/>
  <c r="G276" i="31" s="1"/>
  <c r="C288" i="31"/>
  <c r="E288" i="31" s="1"/>
  <c r="G288" i="31" s="1"/>
  <c r="Q36" i="31"/>
  <c r="P36" i="31"/>
  <c r="G260" i="31"/>
  <c r="C285" i="31"/>
  <c r="E285" i="31" s="1"/>
  <c r="G285" i="31" s="1"/>
  <c r="E273" i="31"/>
  <c r="G273" i="31" s="1"/>
  <c r="E275" i="31"/>
  <c r="G275" i="31" s="1"/>
  <c r="C287" i="31"/>
  <c r="E287" i="31" s="1"/>
  <c r="G287" i="31" s="1"/>
  <c r="G265" i="31"/>
  <c r="C284" i="31"/>
  <c r="E272" i="31"/>
  <c r="E274" i="31"/>
  <c r="G274" i="31" s="1"/>
  <c r="C286" i="31"/>
  <c r="E286" i="31" s="1"/>
  <c r="G286" i="31" s="1"/>
  <c r="M38" i="31"/>
  <c r="E277" i="31"/>
  <c r="E35" i="25"/>
  <c r="G34" i="25"/>
  <c r="H34" i="25" l="1"/>
  <c r="G272" i="31"/>
  <c r="G277" i="31"/>
  <c r="E284" i="31"/>
  <c r="P38" i="31"/>
  <c r="Q38" i="31"/>
  <c r="G35" i="25"/>
  <c r="H35" i="25" l="1"/>
  <c r="G284" i="31"/>
  <c r="I15" i="82" l="1"/>
  <c r="I9" i="82"/>
  <c r="I13" i="82"/>
  <c r="I16" i="82" l="1"/>
  <c r="I17" i="82"/>
  <c r="I18" i="82"/>
  <c r="I10" i="82"/>
  <c r="I14" i="82"/>
  <c r="I11" i="82"/>
  <c r="I12" i="82"/>
  <c r="I22" i="82" l="1"/>
  <c r="I21" i="82"/>
  <c r="I20" i="82"/>
  <c r="I19" i="82"/>
  <c r="I23" i="82" l="1"/>
  <c r="I26" i="82"/>
  <c r="I27" i="82" s="1"/>
  <c r="E15" i="82" l="1"/>
  <c r="K15" i="82" s="1"/>
  <c r="E9" i="82"/>
  <c r="K9" i="82" s="1"/>
  <c r="E13" i="82"/>
  <c r="K13" i="82" s="1"/>
  <c r="E12" i="82" l="1"/>
  <c r="K12" i="82" s="1"/>
  <c r="E11" i="82"/>
  <c r="K11" i="82" s="1"/>
  <c r="E14" i="82"/>
  <c r="K14" i="82" s="1"/>
  <c r="E18" i="82"/>
  <c r="K18" i="82" s="1"/>
  <c r="E10" i="82"/>
  <c r="K10" i="82" s="1"/>
  <c r="E17" i="82"/>
  <c r="K17" i="82" s="1"/>
  <c r="E16" i="82"/>
  <c r="K16" i="82" s="1"/>
  <c r="E26" i="82" l="1"/>
  <c r="K26" i="82" s="1"/>
  <c r="K27" i="82" s="1"/>
  <c r="E19" i="82"/>
  <c r="K19" i="82" s="1"/>
  <c r="E20" i="82"/>
  <c r="K20" i="82" s="1"/>
  <c r="E21" i="82"/>
  <c r="K21" i="82" s="1"/>
  <c r="E22" i="82"/>
  <c r="K22" i="82" s="1"/>
  <c r="E23" i="82"/>
  <c r="K23" i="82" s="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<sst xmlns="http://schemas.openxmlformats.org/spreadsheetml/2006/main" count="1189" uniqueCount="251">
  <si>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</si>
  <si>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</si>
  <si>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</si>
  <si>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</si>
  <si>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</si>
  <si>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</si>
  <si>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</si>
  <si>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</si>
  <si>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</si>
  <si>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</si>
  <si>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</si>
  <si>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</si>
  <si>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</si>
  <si>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</si>
  <si>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</si>
  <si>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</si>
  <si>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</si>
  <si>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</si>
  <si>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</si>
  <si>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</si>
  <si>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</si>
  <si>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</si>
  <si>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</si>
  <si>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</si>
  <si>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</si>
  <si>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</si>
  <si>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</si>
  <si>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</si>
  <si>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</si>
  <si>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</si>
  <si>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</si>
  <si>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</si>
  <si>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</si>
  <si>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</si>
  <si>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</si>
  <si>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</si>
  <si>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</si>
  <si>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</si>
  <si>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</si>
  <si>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</si>
  <si>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</si>
  <si>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</si>
  <si>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</si>
  <si>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</si>
  <si>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</si>
  <si>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</si>
  <si>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</si>
  <si>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</si>
  <si>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</si>
  <si>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</si>
  <si>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</si>
  <si>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</si>
  <si>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</si>
  <si>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</si>
  <si>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</si>
  <si>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</si>
  <si>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</si>
  <si>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</si>
  <si>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</si>
  <si>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</si>
  <si>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</si>
  <si>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</si>
  <si>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</si>
  <si>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</si>
  <si>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</si>
  <si>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</si>
  <si>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</si>
  <si>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</si>
  <si>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</si>
  <si>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</si>
  <si>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</si>
  <si>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</si>
  <si>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</si>
  <si>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</si>
  <si>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</si>
  <si>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</si>
  <si>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</si>
  <si>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</si>
  <si>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</si>
  <si>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</si>
  <si>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</si>
  <si>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</si>
  <si>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</si>
  <si>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</si>
  <si>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</si>
  <si>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</si>
  <si>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</si>
  <si>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</si>
  <si>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</si>
  <si>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</si>
  <si>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</si>
  <si>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</si>
  <si>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</si>
  <si>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</si>
  <si>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</si>
  <si>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</si>
  <si>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</si>
  <si>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</si>
  <si>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</si>
  <si>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</si>
  <si>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</si>
  <si>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</si>
  <si>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</si>
  <si>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</si>
  <si>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40% PTC</t>
  </si>
  <si>
    <t>Wheeling ($ MWh)</t>
  </si>
  <si>
    <t>2019 IRP Utah South Solar with Storage</t>
  </si>
  <si>
    <t>L1.US1_PVS</t>
  </si>
  <si>
    <t>L1.US1_PV</t>
  </si>
  <si>
    <t>includes 30% ITC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</si>
  <si>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</si>
  <si>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</si>
  <si>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</si>
  <si>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</si>
  <si>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</si>
  <si>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</si>
  <si>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</si>
  <si>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</si>
  <si>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</si>
  <si>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</si>
  <si>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</si>
  <si>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</si>
  <si>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</si>
  <si>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</si>
  <si>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</si>
  <si>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</si>
  <si>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</si>
  <si>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</si>
  <si>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</si>
  <si>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</si>
  <si>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</si>
  <si>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</si>
  <si>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</si>
  <si>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</si>
  <si>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</si>
  <si>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</si>
  <si>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</si>
  <si>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</si>
  <si>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</si>
  <si>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</si>
  <si>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</si>
  <si>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</si>
  <si>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</si>
  <si>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</si>
  <si>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</si>
  <si>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</si>
  <si>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</si>
  <si>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</si>
  <si>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</si>
  <si>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</si>
  <si>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</si>
  <si>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</si>
  <si>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</si>
  <si>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</si>
  <si>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</si>
  <si>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</si>
  <si>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</si>
  <si>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</si>
  <si>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</si>
  <si>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</si>
  <si>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</si>
  <si>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</si>
  <si>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</si>
  <si>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</si>
  <si>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</si>
  <si>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</si>
  <si>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</si>
  <si>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</si>
  <si>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</si>
  <si>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</si>
  <si>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</si>
  <si>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</si>
  <si>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</si>
  <si>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</si>
  <si>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</si>
  <si>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</si>
  <si>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</si>
  <si>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</si>
  <si>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</si>
  <si>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</si>
  <si>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</si>
  <si>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</si>
  <si>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</si>
  <si>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</si>
  <si>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</si>
  <si>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</si>
  <si>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</si>
  <si>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</si>
  <si>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</si>
  <si>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</si>
  <si>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</si>
  <si>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</si>
  <si>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</si>
  <si>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</si>
  <si>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</si>
  <si>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</si>
  <si>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</si>
  <si>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</si>
  <si>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</si>
  <si>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</si>
  <si>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</si>
  <si>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</si>
  <si>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</si>
  <si>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</si>
  <si>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</si>
  <si>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</si>
  <si>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</si>
  <si>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</si>
  <si>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</si>
  <si>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</si>
  <si>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</si>
  <si>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</si>
  <si>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</si>
  <si>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</si>
  <si>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</si>
  <si>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</si>
  <si>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</si>
  <si>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</si>
  <si>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</si>
  <si>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</si>
  <si>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</si>
  <si>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</si>
  <si>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</si>
  <si>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</si>
  <si>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</si>
  <si>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</si>
  <si>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</si>
  <si>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2019 IRP Utah Wind Resource</t>
  </si>
  <si>
    <t>PTC &amp; Variable O&amp;M</t>
  </si>
  <si>
    <t>H3.US1_WD_CP</t>
  </si>
  <si>
    <t>IRP19Wind_UT_CP_T</t>
  </si>
  <si>
    <t>15 Year Starting 2021</t>
  </si>
  <si>
    <t>15 Year Starting 2023</t>
  </si>
  <si>
    <t xml:space="preserve">15 Year </t>
  </si>
  <si>
    <t>15 Year</t>
  </si>
  <si>
    <t>Appendix B.1</t>
  </si>
  <si>
    <t>Avoided Cost Prices $/MWh</t>
  </si>
  <si>
    <t>Thermal</t>
  </si>
  <si>
    <t>Solar Tracking</t>
  </si>
  <si>
    <t>Wind (Defers UT W)</t>
  </si>
  <si>
    <t>UT 2021.Q1</t>
  </si>
  <si>
    <t>100% CF (2)</t>
  </si>
  <si>
    <t>31.1% CF (2)</t>
  </si>
  <si>
    <t>29.4% CF (2)</t>
  </si>
  <si>
    <t>Difference</t>
  </si>
  <si>
    <t>15-Year Levelized Prices (Nominal) @ 6.920% Discount Rate (1) (3)</t>
  </si>
  <si>
    <t>Footnotes:</t>
  </si>
  <si>
    <t>(1)   Discount Rate - 2019 IRP</t>
  </si>
  <si>
    <t>Utah 2021.Q2 Sch 38</t>
  </si>
  <si>
    <t>UT 2021.Q2</t>
  </si>
  <si>
    <t>2022-2036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</si>
</sst>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&quot;$&quot;#,##0.00_)"/>
    <numFmt numFmtId="180" formatCode="#,##0.0000_);\(#,##0.0000\)"/>
    <numFmt numFmtId="181" formatCode="_(* #,##0.000_);_(* \(#,##0.000\);_(* &quot;-&quot;_);_(@_)"/>
    <numFmt numFmtId="182" formatCode="_(* #,##0.0_);_(* \(#,##0.0\);_(* &quot;-&quot;??_);_(@_)"/>
    <numFmt numFmtId="183" formatCode="0.0000%"/>
  </numFmts>
  <fonts count="39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b/>
      <u/>
      <sz val="10"/>
      <name val="Times New Roman"/>
      <family val="1"/>
    </font>
    <font>
      <sz val="10"/>
      <color rgb="FFCCECFF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  <xf numFmtId="0" fontId="3" fillId="0" borderId="0"/>
  </cellStyleXfs>
  <cellXfs count="448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79" fontId="5" fillId="0" borderId="0" xfId="0" applyNumberFormat="1" applyFont="1" applyFill="1" applyBorder="1" applyAlignment="1">
      <alignment horizontal="center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0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1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15" fillId="0" borderId="0" xfId="0" applyFont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2" fontId="5" fillId="6" borderId="0" xfId="1" applyNumberFormat="1" applyFont="1" applyFill="1"/>
    <xf numFmtId="183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7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71" fontId="0" fillId="14" borderId="0" xfId="0" applyFont="1" applyFill="1"/>
    <xf numFmtId="171" fontId="5" fillId="0" borderId="0" xfId="24" applyFont="1" applyFill="1" applyBorder="1" applyAlignment="1">
      <alignment wrapText="1"/>
    </xf>
    <xf numFmtId="173" fontId="5" fillId="0" borderId="0" xfId="24" applyNumberFormat="1" applyFont="1" applyFill="1" applyBorder="1"/>
    <xf numFmtId="10" fontId="5" fillId="0" borderId="0" xfId="8" applyNumberFormat="1" applyFont="1" applyFill="1" applyBorder="1"/>
    <xf numFmtId="171" fontId="0" fillId="0" borderId="0" xfId="5" applyFont="1" applyFill="1" applyBorder="1"/>
    <xf numFmtId="171" fontId="12" fillId="0" borderId="0" xfId="24" quotePrefix="1" applyFont="1" applyFill="1" applyBorder="1" applyAlignment="1">
      <alignment horizontal="center" wrapText="1"/>
    </xf>
    <xf numFmtId="164" fontId="5" fillId="0" borderId="0" xfId="1" applyNumberFormat="1" applyFont="1" applyFill="1" applyBorder="1"/>
    <xf numFmtId="8" fontId="5" fillId="0" borderId="0" xfId="2" applyNumberFormat="1" applyFont="1" applyFill="1" applyBorder="1"/>
    <xf numFmtId="37" fontId="3" fillId="0" borderId="0" xfId="2" applyNumberFormat="1" applyFont="1"/>
    <xf numFmtId="10" fontId="3" fillId="5" borderId="0" xfId="8" applyNumberFormat="1" applyFont="1" applyFill="1"/>
    <xf numFmtId="171" fontId="3" fillId="10" borderId="2" xfId="10" applyNumberFormat="1" applyFill="1" applyBorder="1"/>
    <xf numFmtId="41" fontId="3" fillId="10" borderId="8" xfId="10" applyNumberFormat="1" applyFill="1" applyBorder="1"/>
    <xf numFmtId="168" fontId="3" fillId="10" borderId="8" xfId="10" applyNumberFormat="1" applyFill="1" applyBorder="1"/>
    <xf numFmtId="171" fontId="3" fillId="10" borderId="0" xfId="10" applyNumberFormat="1" applyFill="1"/>
    <xf numFmtId="41" fontId="3" fillId="10" borderId="11" xfId="10" applyNumberFormat="1" applyFill="1" applyBorder="1"/>
    <xf numFmtId="168" fontId="3" fillId="10" borderId="11" xfId="10" applyNumberFormat="1" applyFill="1" applyBorder="1"/>
    <xf numFmtId="171" fontId="3" fillId="10" borderId="1" xfId="10" applyNumberFormat="1" applyFill="1" applyBorder="1"/>
    <xf numFmtId="41" fontId="3" fillId="10" borderId="12" xfId="10" applyNumberFormat="1" applyFill="1" applyBorder="1"/>
    <xf numFmtId="168" fontId="3" fillId="10" borderId="12" xfId="10" applyNumberFormat="1" applyFill="1" applyBorder="1"/>
    <xf numFmtId="173" fontId="3" fillId="5" borderId="0" xfId="10" applyNumberFormat="1" applyFill="1"/>
    <xf numFmtId="173" fontId="0" fillId="12" borderId="0" xfId="0" applyNumberFormat="1" applyFill="1"/>
    <xf numFmtId="172" fontId="0" fillId="12" borderId="0" xfId="0" applyNumberFormat="1" applyFill="1"/>
    <xf numFmtId="41" fontId="6" fillId="0" borderId="0" xfId="11" applyFont="1" applyAlignment="1">
      <alignment horizontal="centerContinuous"/>
    </xf>
    <xf numFmtId="41" fontId="9" fillId="0" borderId="0" xfId="11" applyFont="1" applyAlignment="1">
      <alignment horizontal="centerContinuous"/>
    </xf>
    <xf numFmtId="41" fontId="5" fillId="0" borderId="0" xfId="11" applyAlignment="1">
      <alignment horizontal="centerContinuous"/>
    </xf>
    <xf numFmtId="41" fontId="7" fillId="0" borderId="0" xfId="11" applyFont="1" applyAlignment="1">
      <alignment horizontal="centerContinuous"/>
    </xf>
    <xf numFmtId="171" fontId="7" fillId="0" borderId="0" xfId="0" applyFont="1" applyAlignment="1">
      <alignment horizontal="centerContinuous"/>
    </xf>
    <xf numFmtId="41" fontId="5" fillId="0" borderId="0" xfId="11" applyAlignment="1">
      <alignment horizontal="center"/>
    </xf>
    <xf numFmtId="41" fontId="5" fillId="0" borderId="0" xfId="11" applyAlignment="1">
      <alignment horizontal="center" wrapText="1"/>
    </xf>
    <xf numFmtId="17" fontId="0" fillId="0" borderId="0" xfId="11" applyNumberFormat="1" applyFont="1" applyAlignment="1">
      <alignment horizontal="center"/>
    </xf>
    <xf numFmtId="9" fontId="5" fillId="0" borderId="0" xfId="8" applyFont="1" applyFill="1" applyAlignment="1">
      <alignment horizontal="center"/>
    </xf>
    <xf numFmtId="17" fontId="5" fillId="0" borderId="0" xfId="11" applyNumberFormat="1"/>
    <xf numFmtId="0" fontId="5" fillId="0" borderId="0" xfId="7" applyAlignment="1">
      <alignment horizontal="center"/>
    </xf>
    <xf numFmtId="0" fontId="0" fillId="0" borderId="0" xfId="7" applyFont="1" applyAlignment="1">
      <alignment horizontal="center"/>
    </xf>
    <xf numFmtId="0" fontId="5" fillId="0" borderId="22" xfId="11" applyNumberFormat="1" applyBorder="1" applyAlignment="1">
      <alignment horizontal="center"/>
    </xf>
    <xf numFmtId="8" fontId="5" fillId="0" borderId="2" xfId="11" applyNumberFormat="1" applyBorder="1" applyAlignment="1">
      <alignment horizontal="center"/>
    </xf>
    <xf numFmtId="8" fontId="5" fillId="0" borderId="8" xfId="11" applyNumberFormat="1" applyBorder="1" applyAlignment="1">
      <alignment horizontal="center"/>
    </xf>
    <xf numFmtId="168" fontId="38" fillId="0" borderId="0" xfId="11" applyNumberFormat="1" applyFont="1" applyAlignment="1">
      <alignment horizontal="centerContinuous"/>
    </xf>
    <xf numFmtId="0" fontId="5" fillId="0" borderId="10" xfId="11" applyNumberFormat="1" applyBorder="1" applyAlignment="1">
      <alignment horizontal="center"/>
    </xf>
    <xf numFmtId="8" fontId="5" fillId="0" borderId="0" xfId="11" applyNumberFormat="1" applyAlignment="1">
      <alignment horizontal="center"/>
    </xf>
    <xf numFmtId="8" fontId="5" fillId="0" borderId="11" xfId="11" applyNumberFormat="1" applyBorder="1" applyAlignment="1">
      <alignment horizontal="center"/>
    </xf>
    <xf numFmtId="0" fontId="5" fillId="0" borderId="23" xfId="11" applyNumberFormat="1" applyBorder="1" applyAlignment="1">
      <alignment horizontal="center"/>
    </xf>
    <xf numFmtId="8" fontId="5" fillId="0" borderId="1" xfId="11" applyNumberFormat="1" applyBorder="1" applyAlignment="1">
      <alignment horizontal="center"/>
    </xf>
    <xf numFmtId="8" fontId="5" fillId="0" borderId="12" xfId="11" applyNumberFormat="1" applyBorder="1" applyAlignment="1">
      <alignment horizontal="center"/>
    </xf>
    <xf numFmtId="0" fontId="0" fillId="0" borderId="0" xfId="11" applyNumberFormat="1" applyFont="1" applyAlignment="1">
      <alignment horizontal="left"/>
    </xf>
    <xf numFmtId="41" fontId="23" fillId="0" borderId="0" xfId="11" applyFont="1"/>
    <xf numFmtId="41" fontId="5" fillId="0" borderId="0" xfId="11" applyAlignment="1">
      <alignment horizontal="left" indent="1"/>
    </xf>
    <xf numFmtId="174" fontId="23" fillId="0" borderId="0" xfId="8" applyNumberFormat="1" applyFont="1" applyFill="1"/>
    <xf numFmtId="10" fontId="5" fillId="0" borderId="0" xfId="8" applyNumberFormat="1" applyFont="1" applyFill="1" applyAlignment="1">
      <alignment horizontal="left" indent="1"/>
    </xf>
    <xf numFmtId="9" fontId="5" fillId="0" borderId="0" xfId="8" applyFont="1" applyFill="1" applyBorder="1" applyAlignment="1">
      <alignment horizontal="center"/>
    </xf>
    <xf numFmtId="8" fontId="5" fillId="0" borderId="0" xfId="11" applyNumberFormat="1"/>
    <xf numFmtId="39" fontId="5" fillId="0" borderId="0" xfId="30" quotePrefix="1" applyNumberFormat="1" applyFont="1" applyAlignment="1">
      <alignment horizontal="center"/>
    </xf>
    <xf numFmtId="39" fontId="5" fillId="0" borderId="0" xfId="11" applyNumberFormat="1" applyAlignment="1">
      <alignment horizontal="center"/>
    </xf>
    <xf numFmtId="43" fontId="5" fillId="0" borderId="0" xfId="1" applyFont="1" applyFill="1"/>
    <xf numFmtId="171" fontId="5" fillId="0" borderId="0" xfId="0" quotePrefix="1" applyFont="1"/>
    <xf numFmtId="8" fontId="0" fillId="0" borderId="2" xfId="11" applyNumberFormat="1" applyFont="1" applyBorder="1" applyAlignment="1">
      <alignment horizontal="center"/>
    </xf>
    <xf numFmtId="171" fontId="0" fillId="12" borderId="0" xfId="0" applyFont="1" applyFill="1"/>
    <xf numFmtId="6" fontId="0" fillId="12" borderId="0" xfId="2" applyNumberFormat="1" applyFont="1" applyFill="1"/>
    <xf numFmtId="8" fontId="0" fillId="12" borderId="0" xfId="2" applyNumberFormat="1" applyFont="1" applyFill="1"/>
    <xf numFmtId="8" fontId="36" fillId="12" borderId="0" xfId="2" applyNumberFormat="1" applyFont="1" applyFill="1"/>
    <xf numFmtId="164" fontId="0" fillId="12" borderId="0" xfId="0" applyNumberFormat="1" applyFont="1" applyFill="1"/>
    <xf numFmtId="174" fontId="0" fillId="12" borderId="0" xfId="0" applyNumberFormat="1" applyFont="1" applyFill="1" applyBorder="1"/>
    <xf numFmtId="9" fontId="0" fillId="12" borderId="0" xfId="0" applyNumberFormat="1" applyFont="1" applyFill="1"/>
    <xf numFmtId="165" fontId="5" fillId="12" borderId="0" xfId="24" applyNumberFormat="1" applyFont="1" applyFill="1" applyBorder="1" applyAlignment="1">
      <alignment horizontal="center"/>
    </xf>
    <xf numFmtId="8" fontId="5" fillId="12" borderId="0" xfId="2" applyNumberFormat="1" applyFont="1" applyFill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</cellXfs>
  <cellStyles count="31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Exhibit GND-1 - 5.24.2005" xfId="30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4">
    <dxf>
      <font>
        <b/>
        <i/>
        <condense val="0"/>
        <extend val="0"/>
      </font>
      <fill>
        <patternFill>
          <bgColor indexed="42"/>
        </patternFill>
      </fill>
    </dxf>
    <dxf>
      <numFmt numFmtId="184" formatCode="&quot;$&quot;#,##0.00_)&quot;x&quot;"/>
    </dxf>
    <dxf>
      <numFmt numFmtId="184" formatCode="&quot;$&quot;#,##0.00_)&quot;x&quot;"/>
    </dxf>
    <dxf>
      <numFmt numFmtId="184" formatCode="&quot;$&quot;#,##0.00_)&quot;x&quot;"/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OR%20AC%20Sch%2037%20-%20AC%20%20Study_s1_Update_(OFPC1501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PSB1\SHARED\FILINGS\UT\2021%20Dockets\21-035-44%20Quarterly%20Avoided%20Cost%20Updates\9-20-21%20Q2%202021\Working%20docs\4\4_Appendix%20B.2%20-%20UT%202021.Q2%20-%20AC%20Study%20NON-CONF%20S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PSB1\SHARED\FILINGS\UT\2021%20Dockets\21-035-44%20Quarterly%20Avoided%20Cost%20Updates\9-20-21%20Q2%202021\Working%20docs\4\4_Appendix%20B.3%20-%20UT%202021.Q2%20-%20AC%20Study%20NON-CONF%20W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53%20-%20UT2021Q1%20-%20UT%20-%202021%20Jun\Sch38%20Filing\4_Appendix%20B.1%20-%20UT%202021.Q1%20-%20AC%20Study%20NON-CONF%20Therm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53%20-%20UT2021Q1%20-%20UT%20-%202021%20Jun\Sch38%20Filing\4_Appendix%20B.2%20-%20UT%202021.Q1%20-%20AC%20Study%20NON-CONF%20S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53%20-%20UT2021Q1%20-%20UT%20-%202021%20Jun\Sch38%20Filing\4_Appendix%20B.3%20-%20UT%202021.Q1%20-%20AC%20Study%20NON-CONF%20W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66%20-%20UT2021Q2%20-%20UT%20-%202021%20Aug\Data\66.1%20-%20UT2021Q2%20-%20PDDRR%20-%20CONF%20_2021%2008%2012%20(187.83MW)%20Th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61%20-%20Opal%20Wind%20-%20WY%20-%202021%20Aug\Scenarios\61%20-%20Opal%20Wind%20WY%20-%201%20-%20Avoided%20Cost%20Study%20_2021%2008%20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0\002%20-%20Utah%202019Q4%20-%20UT%20-%202020%20Jan\Ssch%2038%20filing\4_Appendix%20B.1%20-%20UT%202019.Q4%20-%20AC%20Study%20NON-CONF%20Therm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66%20-%20UT2021Q2%20-%20UT%20-%202021%20Aug\Scenarios\66.1%20-%20UT2021Q2%20-%201a%20-%20GRID%20AC%20Study%20CONF%20_2021%2008%2019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Source%20files\_All%20Data%20Series%20Files_2021%2007%2002%20(202106%20OFPC)\GNw_Market%20Price%20Index%20(2106)%20CONF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2019%20IRP%20Pref%20Port%20I19_P45NGW%2020191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61%20-%20Opal%20Wind%20-%20WY%20-%202021%20Aug\Data\2021%20QF%20Pricing%20Request%20Study%20List%20_2021%2008%200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66%20-%20UT2021Q2%20-%20UT%20-%202021%20Aug\Scenarios\66.1%20-%20UT2021Q2%20-%201b%20-%20GRID%20AC%20Study%20CONF%20_2021%2008%2019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P45CNW%20-%201909221753\PaR_Detail_Report_P_I19-P45CNW-MMR_2019924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21\Source%20files\_All%20Data%20Series%20Files_2021%2007%2002%20(202106%20OFPC)\xGN_Fuel%20Price%20(2106)%20CONF%20_2021%2007%200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Table%206.1%20-%206.3%20-%20Total%20Resource%20Cost%20for%20Supply-Side%20Resource%20Options%2019%20IRP%2020191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2019%20IRP%20SSR%20EPM%20Input%2020180927%20Update%209.7.19%20with%20PaR%20Detail%20GranAdj%20Mapping%20Update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19IRP%20Preferred%20Portfol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9\064%20-%20IRP19%20Update%20-%20ST%20-%202019%20Oct\Data\IRP2019\IRP2019_Mapping%20of%20Trans%20Capital%20cost%20to%20New%20GenResources%20and%20Payment%20Factor.xlsx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7%20Apr%20-%20Sch%2037%20Update\Sent%20Out\Public%20Workpapers\17-035-T07%20RMP%20Wkpr%20-%20Avoided%20Cost%20Study-Solar%20T%2005-30-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3%20May%20-%20Sch%2037%20Update\Scenario\Preliminary%20and%20Draft%20Versions\UT%20Sch%2037%202013%20-%202a%20-%20L&amp;R%20%20Study%20_2013%2005%2021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2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 refreshError="1"/>
      <sheetData sheetId="1">
        <row r="13">
          <cell r="B13">
            <v>2022</v>
          </cell>
          <cell r="C13">
            <v>0</v>
          </cell>
          <cell r="E13">
            <v>20.863240416876177</v>
          </cell>
          <cell r="G13">
            <v>20.863240416876177</v>
          </cell>
        </row>
        <row r="14">
          <cell r="B14">
            <v>2023</v>
          </cell>
          <cell r="C14">
            <v>0</v>
          </cell>
          <cell r="E14">
            <v>19.193009357488325</v>
          </cell>
          <cell r="G14">
            <v>19.193009357488325</v>
          </cell>
        </row>
        <row r="15">
          <cell r="B15">
            <v>2024</v>
          </cell>
          <cell r="C15">
            <v>33.335501838918496</v>
          </cell>
          <cell r="E15">
            <v>3.6489255575382264</v>
          </cell>
          <cell r="G15">
            <v>15.618218211783921</v>
          </cell>
        </row>
        <row r="16">
          <cell r="B16">
            <v>2025</v>
          </cell>
          <cell r="C16">
            <v>34.103346888532748</v>
          </cell>
          <cell r="E16">
            <v>5.4311106891923648</v>
          </cell>
          <cell r="G16">
            <v>17.77077972166504</v>
          </cell>
        </row>
        <row r="17">
          <cell r="B17">
            <v>2026</v>
          </cell>
          <cell r="C17">
            <v>34.88852697353996</v>
          </cell>
          <cell r="E17">
            <v>6.0994834909368008</v>
          </cell>
          <cell r="G17">
            <v>18.786691542536452</v>
          </cell>
        </row>
        <row r="18">
          <cell r="B18">
            <v>2027</v>
          </cell>
          <cell r="C18">
            <v>35.691633544506246</v>
          </cell>
          <cell r="E18">
            <v>6.447043733263599</v>
          </cell>
          <cell r="G18">
            <v>19.491523816455629</v>
          </cell>
        </row>
        <row r="19">
          <cell r="B19">
            <v>2028</v>
          </cell>
          <cell r="C19">
            <v>36.512666601431611</v>
          </cell>
          <cell r="E19">
            <v>8.1443060291385461</v>
          </cell>
          <cell r="G19">
            <v>21.519888972742869</v>
          </cell>
        </row>
        <row r="20">
          <cell r="B20">
            <v>2029</v>
          </cell>
          <cell r="C20">
            <v>37.387479116234175</v>
          </cell>
          <cell r="E20">
            <v>8.7850831948621781</v>
          </cell>
          <cell r="G20">
            <v>22.587030614914688</v>
          </cell>
        </row>
        <row r="21">
          <cell r="B21">
            <v>2030</v>
          </cell>
          <cell r="C21">
            <v>38.247950442269477</v>
          </cell>
          <cell r="E21">
            <v>6.6679783340834318</v>
          </cell>
          <cell r="G21">
            <v>20.858529754670602</v>
          </cell>
        </row>
        <row r="22">
          <cell r="B22">
            <v>2031</v>
          </cell>
          <cell r="C22">
            <v>39.129933551455672</v>
          </cell>
          <cell r="E22">
            <v>7.6148083819671601</v>
          </cell>
          <cell r="G22">
            <v>22.205542294276466</v>
          </cell>
        </row>
        <row r="23">
          <cell r="B23">
            <v>2032</v>
          </cell>
          <cell r="C23">
            <v>40.029843146600932</v>
          </cell>
          <cell r="E23">
            <v>8.0228270611354837</v>
          </cell>
          <cell r="G23">
            <v>22.983830774519404</v>
          </cell>
        </row>
        <row r="24">
          <cell r="B24">
            <v>2033</v>
          </cell>
          <cell r="C24">
            <v>40.951264524897077</v>
          </cell>
          <cell r="E24">
            <v>7.6936864074686051</v>
          </cell>
          <cell r="G24">
            <v>23.117408015517686</v>
          </cell>
        </row>
        <row r="25">
          <cell r="B25">
            <v>2034</v>
          </cell>
          <cell r="C25">
            <v>41.8941976863441</v>
          </cell>
          <cell r="E25">
            <v>8.3152991203541173</v>
          </cell>
          <cell r="G25">
            <v>24.173454107176632</v>
          </cell>
        </row>
        <row r="26">
          <cell r="B26">
            <v>2035</v>
          </cell>
          <cell r="C26">
            <v>42.858642630942015</v>
          </cell>
          <cell r="E26">
            <v>8.6829578468237614</v>
          </cell>
          <cell r="G26">
            <v>24.987706737536506</v>
          </cell>
        </row>
        <row r="27">
          <cell r="B27">
            <v>2036</v>
          </cell>
          <cell r="C27">
            <v>43.844599358690807</v>
          </cell>
          <cell r="E27">
            <v>9.5978088013341907</v>
          </cell>
          <cell r="G27">
            <v>26.316436387846604</v>
          </cell>
        </row>
        <row r="28">
          <cell r="B28">
            <v>2037</v>
          </cell>
          <cell r="C28">
            <v>44.852067869590478</v>
          </cell>
          <cell r="E28">
            <v>10.301903271255508</v>
          </cell>
          <cell r="G28">
            <v>27.536932033860882</v>
          </cell>
        </row>
        <row r="29">
          <cell r="B29">
            <v>2038</v>
          </cell>
          <cell r="C29">
            <v>45.884633460832852</v>
          </cell>
          <cell r="E29">
            <v>10.564036754503235</v>
          </cell>
          <cell r="G29">
            <v>28.284445156374897</v>
          </cell>
        </row>
        <row r="30">
          <cell r="B30">
            <v>2039</v>
          </cell>
          <cell r="C30">
            <v>46.938710835226104</v>
          </cell>
          <cell r="E30">
            <v>10.807009599856807</v>
          </cell>
          <cell r="G30">
            <v>28.93449723833967</v>
          </cell>
        </row>
        <row r="31">
          <cell r="B31">
            <v>2040</v>
          </cell>
          <cell r="C31">
            <v>48.017885289962052</v>
          </cell>
          <cell r="E31">
            <v>11.055570820653514</v>
          </cell>
          <cell r="G31">
            <v>29.599830058524045</v>
          </cell>
        </row>
        <row r="32">
          <cell r="B32">
            <v>2041</v>
          </cell>
          <cell r="C32">
            <v>49.071962664355297</v>
          </cell>
          <cell r="E32">
            <v>11.298023753541189</v>
          </cell>
          <cell r="G32">
            <v>30.284618293723003</v>
          </cell>
        </row>
        <row r="33">
          <cell r="B33">
            <v>2042</v>
          </cell>
          <cell r="C33">
            <v>50.151137119091246</v>
          </cell>
          <cell r="E33">
            <v>11.546580276119094</v>
          </cell>
          <cell r="G33">
            <v>30.950721755483688</v>
          </cell>
        </row>
        <row r="34">
          <cell r="B34">
            <v>2043</v>
          </cell>
          <cell r="C34">
            <v>51.302017517663479</v>
          </cell>
          <cell r="E34">
            <v>11.812151622469834</v>
          </cell>
          <cell r="G34">
            <v>31.661584023687162</v>
          </cell>
        </row>
        <row r="35">
          <cell r="B35">
            <v>2044</v>
          </cell>
          <cell r="C35">
            <v>51.302017517663479</v>
          </cell>
          <cell r="E35">
            <v>12.07201895816417</v>
          </cell>
          <cell r="G35">
            <v>31.9214513593815</v>
          </cell>
        </row>
        <row r="36">
          <cell r="B36">
            <v>2045</v>
          </cell>
          <cell r="C36">
            <v>51.302017517663479</v>
          </cell>
          <cell r="E36" t="e">
            <v>#DIV/0!</v>
          </cell>
          <cell r="G36" t="e">
            <v>#DIV/0!</v>
          </cell>
        </row>
        <row r="37">
          <cell r="B37">
            <v>2046</v>
          </cell>
          <cell r="C37">
            <v>51.302017517663479</v>
          </cell>
          <cell r="E37" t="e">
            <v>#DIV/0!</v>
          </cell>
          <cell r="G37" t="e">
            <v>#DIV/0!</v>
          </cell>
        </row>
        <row r="38">
          <cell r="B38">
            <v>2047</v>
          </cell>
          <cell r="C38">
            <v>51.302017517663479</v>
          </cell>
          <cell r="E38" t="e">
            <v>#DIV/0!</v>
          </cell>
          <cell r="G38" t="e">
            <v>#DIV/0!</v>
          </cell>
        </row>
        <row r="50">
          <cell r="G50">
            <v>20.648150886191782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3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 refreshError="1"/>
      <sheetData sheetId="1">
        <row r="13">
          <cell r="B13">
            <v>2022</v>
          </cell>
          <cell r="C13">
            <v>0</v>
          </cell>
          <cell r="E13">
            <v>23.30426674578851</v>
          </cell>
          <cell r="G13">
            <v>23.30426674578851</v>
          </cell>
        </row>
        <row r="14">
          <cell r="B14">
            <v>2023</v>
          </cell>
          <cell r="C14">
            <v>122.85098350109672</v>
          </cell>
          <cell r="E14">
            <v>-21.855559340398727</v>
          </cell>
          <cell r="G14">
            <v>25.75436772508915</v>
          </cell>
        </row>
        <row r="15">
          <cell r="B15">
            <v>2024</v>
          </cell>
          <cell r="C15">
            <v>125.57995173945581</v>
          </cell>
          <cell r="E15">
            <v>-21.591034491143262</v>
          </cell>
          <cell r="G15">
            <v>27.038119561241633</v>
          </cell>
        </row>
        <row r="16">
          <cell r="B16">
            <v>2025</v>
          </cell>
          <cell r="C16">
            <v>128.4542585376978</v>
          </cell>
          <cell r="E16">
            <v>-22.47418741809976</v>
          </cell>
          <cell r="G16">
            <v>27.307244573256813</v>
          </cell>
        </row>
        <row r="17">
          <cell r="B17">
            <v>2026</v>
          </cell>
          <cell r="C17">
            <v>131.40412761572171</v>
          </cell>
          <cell r="E17">
            <v>-22.412025103501751</v>
          </cell>
          <cell r="G17">
            <v>28.512605319442478</v>
          </cell>
        </row>
        <row r="18">
          <cell r="B18">
            <v>2027</v>
          </cell>
          <cell r="C18">
            <v>134.41941539900432</v>
          </cell>
          <cell r="E18">
            <v>-23.151590091688007</v>
          </cell>
          <cell r="G18">
            <v>28.94159126469064</v>
          </cell>
        </row>
        <row r="19">
          <cell r="B19">
            <v>2028</v>
          </cell>
          <cell r="C19">
            <v>137.51482272018799</v>
          </cell>
          <cell r="E19">
            <v>-22.757140199404233</v>
          </cell>
          <cell r="G19">
            <v>30.493632761717787</v>
          </cell>
        </row>
        <row r="20">
          <cell r="B20">
            <v>2029</v>
          </cell>
          <cell r="C20">
            <v>140.77708449186289</v>
          </cell>
          <cell r="E20">
            <v>-23.225930634332357</v>
          </cell>
          <cell r="G20">
            <v>31.331115098148739</v>
          </cell>
        </row>
        <row r="21">
          <cell r="B21">
            <v>2030</v>
          </cell>
          <cell r="C21">
            <v>144.00332922356392</v>
          </cell>
          <cell r="E21">
            <v>-23.890276259100389</v>
          </cell>
          <cell r="G21">
            <v>31.917075103781549</v>
          </cell>
        </row>
        <row r="22">
          <cell r="B22">
            <v>2031</v>
          </cell>
          <cell r="C22">
            <v>147.30969349316607</v>
          </cell>
          <cell r="E22">
            <v>-23.769498422725718</v>
          </cell>
          <cell r="G22">
            <v>33.319208263830014</v>
          </cell>
        </row>
        <row r="23">
          <cell r="B23">
            <v>2032</v>
          </cell>
          <cell r="C23">
            <v>150.69162004255011</v>
          </cell>
          <cell r="E23">
            <v>-24.374297844596821</v>
          </cell>
          <cell r="G23">
            <v>33.979013364315243</v>
          </cell>
        </row>
        <row r="24">
          <cell r="B24">
            <v>2033</v>
          </cell>
          <cell r="C24">
            <v>154.13896529719281</v>
          </cell>
          <cell r="E24">
            <v>1.6523764468213056</v>
          </cell>
          <cell r="G24">
            <v>61.387713410433037</v>
          </cell>
        </row>
        <row r="25">
          <cell r="B25">
            <v>2034</v>
          </cell>
          <cell r="C25">
            <v>157.67657366425988</v>
          </cell>
          <cell r="E25">
            <v>1.5342267681474686</v>
          </cell>
          <cell r="G25">
            <v>62.64053587656759</v>
          </cell>
        </row>
        <row r="26">
          <cell r="B26">
            <v>2035</v>
          </cell>
          <cell r="C26">
            <v>161.28974431110888</v>
          </cell>
          <cell r="E26">
            <v>2.2462687502744823</v>
          </cell>
          <cell r="G26">
            <v>64.752833567433882</v>
          </cell>
        </row>
        <row r="27">
          <cell r="B27">
            <v>2036</v>
          </cell>
          <cell r="C27">
            <v>164.99317807038221</v>
          </cell>
          <cell r="E27">
            <v>2.0656473020385682</v>
          </cell>
          <cell r="G27">
            <v>65.957045274731883</v>
          </cell>
        </row>
        <row r="28">
          <cell r="B28">
            <v>2037</v>
          </cell>
          <cell r="C28">
            <v>168.78231768396074</v>
          </cell>
          <cell r="E28">
            <v>1.3749247808790253</v>
          </cell>
          <cell r="G28">
            <v>66.785177152245993</v>
          </cell>
        </row>
        <row r="29">
          <cell r="B29">
            <v>2038</v>
          </cell>
          <cell r="C29">
            <v>172.66172040996355</v>
          </cell>
          <cell r="E29">
            <v>0.83387123417189268</v>
          </cell>
          <cell r="G29">
            <v>67.747555451007145</v>
          </cell>
        </row>
        <row r="30">
          <cell r="B30">
            <v>2039</v>
          </cell>
          <cell r="C30">
            <v>176.63006317345292</v>
          </cell>
          <cell r="E30">
            <v>0.85305027255784605</v>
          </cell>
          <cell r="G30">
            <v>69.304634342990099</v>
          </cell>
        </row>
        <row r="31">
          <cell r="B31">
            <v>2040</v>
          </cell>
          <cell r="C31">
            <v>180.69763655727849</v>
          </cell>
          <cell r="E31">
            <v>0.87267042882667667</v>
          </cell>
          <cell r="G31">
            <v>70.900610394983005</v>
          </cell>
        </row>
        <row r="32">
          <cell r="B32">
            <v>2041</v>
          </cell>
          <cell r="C32">
            <v>184.67391777039478</v>
          </cell>
          <cell r="E32">
            <v>0.8935847275312504</v>
          </cell>
          <cell r="G32">
            <v>72.702275227483582</v>
          </cell>
        </row>
        <row r="33">
          <cell r="B33">
            <v>2042</v>
          </cell>
          <cell r="C33">
            <v>188.74149115422034</v>
          </cell>
          <cell r="E33">
            <v>0.91324359153693779</v>
          </cell>
          <cell r="G33">
            <v>74.30357118313384</v>
          </cell>
        </row>
        <row r="34">
          <cell r="B34">
            <v>2043</v>
          </cell>
          <cell r="C34">
            <v>193.08294105017382</v>
          </cell>
          <cell r="E34">
            <v>0.93424819414228744</v>
          </cell>
          <cell r="G34">
            <v>76.012707145399716</v>
          </cell>
        </row>
        <row r="35">
          <cell r="B35">
            <v>2044</v>
          </cell>
          <cell r="C35">
            <v>0</v>
          </cell>
          <cell r="E35">
            <v>0.95480165441341758</v>
          </cell>
          <cell r="G35">
            <v>0.95480165441341758</v>
          </cell>
        </row>
        <row r="36">
          <cell r="B36">
            <v>2045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2046</v>
          </cell>
          <cell r="C37">
            <v>0</v>
          </cell>
          <cell r="E37" t="e">
            <v>#DIV/0!</v>
          </cell>
          <cell r="G37" t="e">
            <v>#DIV/0!</v>
          </cell>
        </row>
        <row r="38">
          <cell r="B38">
            <v>2047</v>
          </cell>
          <cell r="C38">
            <v>0</v>
          </cell>
          <cell r="E38" t="e">
            <v>#DIV/0!</v>
          </cell>
          <cell r="G38" t="e">
            <v>#DIV/0!</v>
          </cell>
        </row>
        <row r="50">
          <cell r="G50">
            <v>34.650193221828971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>
        <row r="27">
          <cell r="C27">
            <v>33.31</v>
          </cell>
        </row>
      </sheetData>
      <sheetData sheetId="1">
        <row r="13">
          <cell r="B13">
            <v>2021</v>
          </cell>
          <cell r="C13">
            <v>0</v>
          </cell>
          <cell r="D13">
            <v>0</v>
          </cell>
          <cell r="E13">
            <v>23.841562464532633</v>
          </cell>
          <cell r="F13">
            <v>0</v>
          </cell>
          <cell r="G13">
            <v>23.841562464532633</v>
          </cell>
        </row>
        <row r="14">
          <cell r="B14">
            <v>2022</v>
          </cell>
          <cell r="C14">
            <v>0</v>
          </cell>
          <cell r="D14">
            <v>0</v>
          </cell>
          <cell r="E14">
            <v>22.834717226163065</v>
          </cell>
          <cell r="F14">
            <v>0</v>
          </cell>
          <cell r="G14">
            <v>22.834717226163065</v>
          </cell>
        </row>
        <row r="15">
          <cell r="B15">
            <v>2023</v>
          </cell>
          <cell r="C15">
            <v>0</v>
          </cell>
          <cell r="D15">
            <v>0</v>
          </cell>
          <cell r="E15">
            <v>21.796442664348319</v>
          </cell>
          <cell r="F15">
            <v>0</v>
          </cell>
          <cell r="G15">
            <v>21.796442664348319</v>
          </cell>
        </row>
        <row r="16">
          <cell r="B16">
            <v>2024</v>
          </cell>
          <cell r="C16">
            <v>0</v>
          </cell>
          <cell r="D16">
            <v>0</v>
          </cell>
          <cell r="E16">
            <v>16.689350728803131</v>
          </cell>
          <cell r="F16">
            <v>0</v>
          </cell>
          <cell r="G16">
            <v>16.689350728803131</v>
          </cell>
        </row>
        <row r="17">
          <cell r="B17">
            <v>2025</v>
          </cell>
          <cell r="C17">
            <v>0</v>
          </cell>
          <cell r="D17">
            <v>0</v>
          </cell>
          <cell r="E17">
            <v>18.62351687415849</v>
          </cell>
          <cell r="F17">
            <v>0</v>
          </cell>
          <cell r="G17">
            <v>18.62351687415849</v>
          </cell>
        </row>
        <row r="18">
          <cell r="B18">
            <v>2026</v>
          </cell>
          <cell r="C18">
            <v>115.06945068892009</v>
          </cell>
          <cell r="D18">
            <v>0</v>
          </cell>
          <cell r="E18">
            <v>19.946859870481045</v>
          </cell>
          <cell r="F18">
            <v>0</v>
          </cell>
          <cell r="G18">
            <v>33.082641912595221</v>
          </cell>
        </row>
        <row r="19">
          <cell r="B19">
            <v>2027</v>
          </cell>
          <cell r="C19">
            <v>117.94397677568543</v>
          </cell>
          <cell r="D19">
            <v>0</v>
          </cell>
          <cell r="E19">
            <v>21.716536135298782</v>
          </cell>
          <cell r="F19">
            <v>0</v>
          </cell>
          <cell r="G19">
            <v>35.180460424760582</v>
          </cell>
        </row>
        <row r="20">
          <cell r="B20">
            <v>2028</v>
          </cell>
          <cell r="C20">
            <v>120.7703410958304</v>
          </cell>
          <cell r="D20">
            <v>0</v>
          </cell>
          <cell r="E20">
            <v>24.514528954792869</v>
          </cell>
          <cell r="F20">
            <v>0</v>
          </cell>
          <cell r="G20">
            <v>38.263429352769919</v>
          </cell>
        </row>
        <row r="21">
          <cell r="B21">
            <v>2029</v>
          </cell>
          <cell r="C21">
            <v>123.66891180371633</v>
          </cell>
          <cell r="D21">
            <v>0</v>
          </cell>
          <cell r="E21">
            <v>26.562247152566588</v>
          </cell>
          <cell r="F21">
            <v>0</v>
          </cell>
          <cell r="G21">
            <v>40.679702837922335</v>
          </cell>
        </row>
        <row r="22">
          <cell r="B22">
            <v>2030</v>
          </cell>
          <cell r="C22">
            <v>126.53653691685614</v>
          </cell>
          <cell r="D22">
            <v>0</v>
          </cell>
          <cell r="E22">
            <v>25.992959097679858</v>
          </cell>
          <cell r="F22">
            <v>0</v>
          </cell>
          <cell r="G22">
            <v>40.437769248005907</v>
          </cell>
        </row>
        <row r="23">
          <cell r="B23">
            <v>2031</v>
          </cell>
          <cell r="C23">
            <v>129.43510762474207</v>
          </cell>
          <cell r="D23">
            <v>0</v>
          </cell>
          <cell r="E23">
            <v>27.740904284243033</v>
          </cell>
          <cell r="F23">
            <v>0</v>
          </cell>
          <cell r="G23">
            <v>42.516601501679347</v>
          </cell>
        </row>
        <row r="24">
          <cell r="B24">
            <v>2032</v>
          </cell>
          <cell r="C24">
            <v>132.41619991861762</v>
          </cell>
          <cell r="D24">
            <v>0</v>
          </cell>
          <cell r="E24">
            <v>28.780182846505244</v>
          </cell>
          <cell r="F24">
            <v>0</v>
          </cell>
          <cell r="G24">
            <v>43.854886844526376</v>
          </cell>
        </row>
        <row r="25">
          <cell r="B25">
            <v>2033</v>
          </cell>
          <cell r="C25">
            <v>135.46949860023406</v>
          </cell>
          <cell r="D25">
            <v>0</v>
          </cell>
          <cell r="E25">
            <v>30.118517359004922</v>
          </cell>
          <cell r="F25">
            <v>0</v>
          </cell>
          <cell r="G25">
            <v>45.583071993734841</v>
          </cell>
        </row>
        <row r="26">
          <cell r="B26">
            <v>2034</v>
          </cell>
          <cell r="C26">
            <v>138.71878604857594</v>
          </cell>
          <cell r="D26">
            <v>0</v>
          </cell>
          <cell r="E26">
            <v>30.84674468729817</v>
          </cell>
          <cell r="F26">
            <v>0</v>
          </cell>
          <cell r="G26">
            <v>46.682222546724653</v>
          </cell>
        </row>
        <row r="27">
          <cell r="B27">
            <v>2035</v>
          </cell>
          <cell r="C27">
            <v>142.02996468641007</v>
          </cell>
          <cell r="D27">
            <v>0</v>
          </cell>
          <cell r="E27">
            <v>31.694272233880493</v>
          </cell>
          <cell r="F27">
            <v>0</v>
          </cell>
          <cell r="G27">
            <v>47.907738522283466</v>
          </cell>
        </row>
        <row r="28">
          <cell r="B28">
            <v>2036</v>
          </cell>
          <cell r="C28">
            <v>145.29988253124935</v>
          </cell>
          <cell r="D28">
            <v>0</v>
          </cell>
          <cell r="E28">
            <v>33.482164783813232</v>
          </cell>
          <cell r="F28">
            <v>0</v>
          </cell>
          <cell r="G28">
            <v>50.023590390740516</v>
          </cell>
        </row>
        <row r="29">
          <cell r="B29">
            <v>2037</v>
          </cell>
          <cell r="C29">
            <v>148.61106116908343</v>
          </cell>
          <cell r="D29">
            <v>0</v>
          </cell>
          <cell r="E29">
            <v>35.320590466100519</v>
          </cell>
          <cell r="F29">
            <v>0</v>
          </cell>
          <cell r="G29">
            <v>52.285323476269859</v>
          </cell>
        </row>
        <row r="30">
          <cell r="B30">
            <v>2038</v>
          </cell>
          <cell r="C30">
            <v>152.03570698765324</v>
          </cell>
          <cell r="D30">
            <v>0</v>
          </cell>
          <cell r="E30">
            <v>36.477812367157782</v>
          </cell>
          <cell r="F30">
            <v>0</v>
          </cell>
          <cell r="G30">
            <v>53.833486680816819</v>
          </cell>
        </row>
        <row r="31">
          <cell r="B31">
            <v>2039</v>
          </cell>
          <cell r="C31">
            <v>155.54287439221275</v>
          </cell>
          <cell r="D31">
            <v>0</v>
          </cell>
          <cell r="E31" t="e">
            <v>#DIV/0!</v>
          </cell>
          <cell r="F31">
            <v>0</v>
          </cell>
          <cell r="G31" t="e">
            <v>#DIV/0!</v>
          </cell>
        </row>
        <row r="32">
          <cell r="B32">
            <v>2040</v>
          </cell>
          <cell r="C32">
            <v>159.10161778801574</v>
          </cell>
          <cell r="D32">
            <v>0</v>
          </cell>
          <cell r="E32" t="e">
            <v>#DIV/0!</v>
          </cell>
          <cell r="F32">
            <v>0</v>
          </cell>
          <cell r="G32" t="e">
            <v>#DIV/0!</v>
          </cell>
        </row>
        <row r="33">
          <cell r="B33">
            <v>2041</v>
          </cell>
          <cell r="C33">
            <v>162.76351316630581</v>
          </cell>
          <cell r="D33">
            <v>0</v>
          </cell>
          <cell r="E33" t="e">
            <v>#DIV/0!</v>
          </cell>
          <cell r="F33">
            <v>0</v>
          </cell>
          <cell r="G33" t="e">
            <v>#DIV/0!</v>
          </cell>
        </row>
        <row r="34">
          <cell r="B34">
            <v>2042</v>
          </cell>
          <cell r="C34">
            <v>166.67297330256471</v>
          </cell>
          <cell r="D34">
            <v>0</v>
          </cell>
          <cell r="E34" t="e">
            <v>#DIV/0!</v>
          </cell>
          <cell r="F34">
            <v>0</v>
          </cell>
          <cell r="G34" t="e">
            <v>#DIV/0!</v>
          </cell>
        </row>
        <row r="35">
          <cell r="B35">
            <v>2043</v>
          </cell>
          <cell r="C35">
            <v>0</v>
          </cell>
          <cell r="D35">
            <v>0</v>
          </cell>
          <cell r="E35" t="e">
            <v>#DIV/0!</v>
          </cell>
          <cell r="F35">
            <v>0</v>
          </cell>
          <cell r="G35" t="e">
            <v>#DIV/0!</v>
          </cell>
        </row>
        <row r="36">
          <cell r="B36">
            <v>2044</v>
          </cell>
          <cell r="C36">
            <v>0</v>
          </cell>
          <cell r="D36">
            <v>0</v>
          </cell>
          <cell r="E36" t="e">
            <v>#DIV/0!</v>
          </cell>
          <cell r="F36">
            <v>0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D37">
            <v>0</v>
          </cell>
          <cell r="E37" t="e">
            <v>#DIV/0!</v>
          </cell>
          <cell r="F37">
            <v>0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D38">
            <v>0</v>
          </cell>
          <cell r="E38" t="e">
            <v>#DIV/0!</v>
          </cell>
          <cell r="F38">
            <v>0</v>
          </cell>
          <cell r="G38" t="e">
            <v>#DIV/0!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2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>
        <row r="27">
          <cell r="D27">
            <v>18.547291228988776</v>
          </cell>
        </row>
      </sheetData>
      <sheetData sheetId="1">
        <row r="13">
          <cell r="B13">
            <v>2021</v>
          </cell>
          <cell r="C13">
            <v>0</v>
          </cell>
          <cell r="D13">
            <v>0</v>
          </cell>
          <cell r="E13">
            <v>19.020281372549011</v>
          </cell>
          <cell r="F13">
            <v>0</v>
          </cell>
          <cell r="G13">
            <v>19.020281372549011</v>
          </cell>
        </row>
        <row r="14">
          <cell r="B14">
            <v>2022</v>
          </cell>
          <cell r="C14">
            <v>0</v>
          </cell>
          <cell r="D14">
            <v>0</v>
          </cell>
          <cell r="E14">
            <v>18.23854809278378</v>
          </cell>
          <cell r="F14">
            <v>0</v>
          </cell>
          <cell r="G14">
            <v>18.23854809278378</v>
          </cell>
        </row>
        <row r="15">
          <cell r="B15">
            <v>2023</v>
          </cell>
          <cell r="C15">
            <v>0</v>
          </cell>
          <cell r="D15">
            <v>0</v>
          </cell>
          <cell r="E15">
            <v>18.522079840584112</v>
          </cell>
          <cell r="F15">
            <v>0</v>
          </cell>
          <cell r="G15">
            <v>18.522079840584112</v>
          </cell>
        </row>
        <row r="16">
          <cell r="B16">
            <v>2024</v>
          </cell>
          <cell r="C16">
            <v>28.786548091666351</v>
          </cell>
          <cell r="D16">
            <v>0</v>
          </cell>
          <cell r="E16">
            <v>2.4252127210028775</v>
          </cell>
          <cell r="F16">
            <v>0</v>
          </cell>
          <cell r="G16">
            <v>12.761178871433291</v>
          </cell>
        </row>
        <row r="17">
          <cell r="B17">
            <v>2025</v>
          </cell>
          <cell r="C17">
            <v>29.476973277638155</v>
          </cell>
          <cell r="D17">
            <v>0</v>
          </cell>
          <cell r="E17">
            <v>2.6097547003763371</v>
          </cell>
          <cell r="F17">
            <v>0</v>
          </cell>
          <cell r="G17">
            <v>13.275455504287828</v>
          </cell>
        </row>
        <row r="18">
          <cell r="B18">
            <v>2026</v>
          </cell>
          <cell r="C18">
            <v>30.213512390377883</v>
          </cell>
          <cell r="D18">
            <v>0</v>
          </cell>
          <cell r="E18">
            <v>3.0897503813432068</v>
          </cell>
          <cell r="F18">
            <v>0</v>
          </cell>
          <cell r="G18">
            <v>14.076890020601358</v>
          </cell>
        </row>
        <row r="19">
          <cell r="B19">
            <v>2027</v>
          </cell>
          <cell r="C19">
            <v>30.968542024776355</v>
          </cell>
          <cell r="D19">
            <v>0</v>
          </cell>
          <cell r="E19">
            <v>3.7688118417494656</v>
          </cell>
          <cell r="F19">
            <v>0</v>
          </cell>
          <cell r="G19">
            <v>15.087109423841234</v>
          </cell>
        </row>
        <row r="20">
          <cell r="B20">
            <v>2028</v>
          </cell>
          <cell r="C20">
            <v>31.711244644735661</v>
          </cell>
          <cell r="D20">
            <v>0</v>
          </cell>
          <cell r="E20">
            <v>8.3666169547001381</v>
          </cell>
          <cell r="F20">
            <v>0</v>
          </cell>
          <cell r="G20">
            <v>19.983308433869169</v>
          </cell>
        </row>
        <row r="21">
          <cell r="B21">
            <v>2029</v>
          </cell>
          <cell r="C21">
            <v>32.472437786353709</v>
          </cell>
          <cell r="D21">
            <v>0</v>
          </cell>
          <cell r="E21">
            <v>9.3794674962449278</v>
          </cell>
          <cell r="F21">
            <v>0</v>
          </cell>
          <cell r="G21">
            <v>21.36698014813626</v>
          </cell>
        </row>
        <row r="22">
          <cell r="B22">
            <v>2030</v>
          </cell>
          <cell r="C22">
            <v>33.218222159922803</v>
          </cell>
          <cell r="D22">
            <v>0</v>
          </cell>
          <cell r="E22">
            <v>6.7645073801346873</v>
          </cell>
          <cell r="F22">
            <v>0</v>
          </cell>
          <cell r="G22">
            <v>19.088955728612074</v>
          </cell>
        </row>
        <row r="23">
          <cell r="B23">
            <v>2031</v>
          </cell>
          <cell r="C23">
            <v>33.982497055150645</v>
          </cell>
          <cell r="D23">
            <v>0</v>
          </cell>
          <cell r="E23">
            <v>8.2063211886866476</v>
          </cell>
          <cell r="F23">
            <v>0</v>
          </cell>
          <cell r="G23">
            <v>20.877683677854282</v>
          </cell>
        </row>
        <row r="24">
          <cell r="B24">
            <v>2032</v>
          </cell>
          <cell r="C24">
            <v>34.765262472037222</v>
          </cell>
          <cell r="D24">
            <v>0</v>
          </cell>
          <cell r="E24">
            <v>8.5933877936439149</v>
          </cell>
          <cell r="F24">
            <v>0</v>
          </cell>
          <cell r="G24">
            <v>21.586774228761161</v>
          </cell>
        </row>
        <row r="25">
          <cell r="B25">
            <v>2033</v>
          </cell>
          <cell r="C25">
            <v>35.56343665697274</v>
          </cell>
          <cell r="D25">
            <v>0</v>
          </cell>
          <cell r="E25">
            <v>9.4671362476797061</v>
          </cell>
          <cell r="F25">
            <v>0</v>
          </cell>
          <cell r="G25">
            <v>22.861607768556723</v>
          </cell>
        </row>
        <row r="26">
          <cell r="B26">
            <v>2034</v>
          </cell>
          <cell r="C26">
            <v>36.414000653274691</v>
          </cell>
          <cell r="D26">
            <v>0</v>
          </cell>
          <cell r="E26">
            <v>10.154883493445894</v>
          </cell>
          <cell r="F26">
            <v>0</v>
          </cell>
          <cell r="G26">
            <v>23.93862677869123</v>
          </cell>
        </row>
        <row r="27">
          <cell r="B27">
            <v>2035</v>
          </cell>
          <cell r="C27">
            <v>37.286136924845167</v>
          </cell>
          <cell r="D27">
            <v>0</v>
          </cell>
          <cell r="E27">
            <v>10.68773388286807</v>
          </cell>
          <cell r="F27">
            <v>0</v>
          </cell>
          <cell r="G27">
            <v>24.872529815379156</v>
          </cell>
        </row>
        <row r="28">
          <cell r="B28">
            <v>2036</v>
          </cell>
          <cell r="C28">
            <v>38.142864428366693</v>
          </cell>
          <cell r="D28">
            <v>0</v>
          </cell>
          <cell r="E28">
            <v>12.85691438360081</v>
          </cell>
          <cell r="F28">
            <v>0</v>
          </cell>
          <cell r="G28">
            <v>27.401381770421423</v>
          </cell>
        </row>
        <row r="29">
          <cell r="B29">
            <v>2037</v>
          </cell>
          <cell r="C29">
            <v>39.021164207156751</v>
          </cell>
          <cell r="D29">
            <v>0</v>
          </cell>
          <cell r="E29">
            <v>12.876662309486532</v>
          </cell>
          <cell r="F29">
            <v>0</v>
          </cell>
          <cell r="G29">
            <v>27.871085519049785</v>
          </cell>
        </row>
        <row r="30">
          <cell r="B30">
            <v>2038</v>
          </cell>
          <cell r="C30">
            <v>39.921036261215342</v>
          </cell>
          <cell r="D30">
            <v>0</v>
          </cell>
          <cell r="E30">
            <v>7.5183023036174133</v>
          </cell>
          <cell r="F30">
            <v>0</v>
          </cell>
          <cell r="G30">
            <v>22.935600275029021</v>
          </cell>
        </row>
        <row r="31">
          <cell r="B31">
            <v>2039</v>
          </cell>
          <cell r="C31">
            <v>40.839398836932659</v>
          </cell>
          <cell r="D31">
            <v>0</v>
          </cell>
          <cell r="E31" t="e">
            <v>#DIV/0!</v>
          </cell>
          <cell r="F31">
            <v>0</v>
          </cell>
          <cell r="G31" t="e">
            <v>#DIV/0!</v>
          </cell>
        </row>
        <row r="32">
          <cell r="B32">
            <v>2040</v>
          </cell>
          <cell r="C32">
            <v>41.779333687918495</v>
          </cell>
          <cell r="D32">
            <v>0</v>
          </cell>
          <cell r="E32" t="e">
            <v>#DIV/0!</v>
          </cell>
          <cell r="F32">
            <v>0</v>
          </cell>
          <cell r="G32" t="e">
            <v>#DIV/0!</v>
          </cell>
        </row>
        <row r="33">
          <cell r="B33">
            <v>2041</v>
          </cell>
          <cell r="C33">
            <v>42.74084081417287</v>
          </cell>
          <cell r="D33">
            <v>0</v>
          </cell>
          <cell r="E33" t="e">
            <v>#DIV/0!</v>
          </cell>
          <cell r="F33">
            <v>0</v>
          </cell>
          <cell r="G33" t="e">
            <v>#DIV/0!</v>
          </cell>
        </row>
        <row r="34">
          <cell r="B34">
            <v>2042</v>
          </cell>
          <cell r="C34">
            <v>43.767064766232835</v>
          </cell>
          <cell r="D34">
            <v>0</v>
          </cell>
          <cell r="E34" t="e">
            <v>#DIV/0!</v>
          </cell>
          <cell r="F34">
            <v>0</v>
          </cell>
          <cell r="G34" t="e">
            <v>#DIV/0!</v>
          </cell>
        </row>
        <row r="35">
          <cell r="B35">
            <v>2043</v>
          </cell>
          <cell r="C35">
            <v>44.817942747171109</v>
          </cell>
          <cell r="D35">
            <v>0</v>
          </cell>
          <cell r="E35" t="e">
            <v>#DIV/0!</v>
          </cell>
          <cell r="F35">
            <v>0</v>
          </cell>
          <cell r="G35" t="e">
            <v>#DIV/0!</v>
          </cell>
        </row>
        <row r="36">
          <cell r="B36">
            <v>2044</v>
          </cell>
          <cell r="C36">
            <v>0</v>
          </cell>
          <cell r="D36">
            <v>0</v>
          </cell>
          <cell r="E36" t="e">
            <v>#DIV/0!</v>
          </cell>
          <cell r="F36">
            <v>0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D37">
            <v>0</v>
          </cell>
          <cell r="E37" t="e">
            <v>#DIV/0!</v>
          </cell>
          <cell r="F37">
            <v>0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D38">
            <v>0</v>
          </cell>
          <cell r="E38" t="e">
            <v>#DIV/0!</v>
          </cell>
          <cell r="F38">
            <v>0</v>
          </cell>
          <cell r="G38" t="e">
            <v>#DIV/0!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</sheetNames>
    <sheetDataSet>
      <sheetData sheetId="0">
        <row r="27">
          <cell r="E27">
            <v>35.5</v>
          </cell>
        </row>
      </sheetData>
      <sheetData sheetId="1">
        <row r="13">
          <cell r="B13">
            <v>2021</v>
          </cell>
          <cell r="C13">
            <v>0</v>
          </cell>
          <cell r="D13">
            <v>0</v>
          </cell>
          <cell r="E13">
            <v>21.068108598835664</v>
          </cell>
          <cell r="F13">
            <v>0</v>
          </cell>
          <cell r="G13">
            <v>21.068108598835664</v>
          </cell>
        </row>
        <row r="14">
          <cell r="B14">
            <v>2022</v>
          </cell>
          <cell r="C14">
            <v>0</v>
          </cell>
          <cell r="D14">
            <v>0</v>
          </cell>
          <cell r="E14">
            <v>20.885488182948571</v>
          </cell>
          <cell r="F14">
            <v>0</v>
          </cell>
          <cell r="G14">
            <v>20.885488182948571</v>
          </cell>
        </row>
        <row r="15">
          <cell r="B15">
            <v>2023</v>
          </cell>
          <cell r="C15">
            <v>122.85098350109672</v>
          </cell>
          <cell r="D15">
            <v>0</v>
          </cell>
          <cell r="E15">
            <v>-20.204345359238609</v>
          </cell>
          <cell r="F15">
            <v>0</v>
          </cell>
          <cell r="G15">
            <v>27.405581706249269</v>
          </cell>
        </row>
        <row r="16">
          <cell r="B16">
            <v>2024</v>
          </cell>
          <cell r="C16">
            <v>125.67124391016509</v>
          </cell>
          <cell r="D16">
            <v>0</v>
          </cell>
          <cell r="E16">
            <v>-21.267894915665668</v>
          </cell>
          <cell r="F16">
            <v>0</v>
          </cell>
          <cell r="G16">
            <v>27.396610806883981</v>
          </cell>
        </row>
        <row r="17">
          <cell r="B17">
            <v>2025</v>
          </cell>
          <cell r="C17">
            <v>128.64698645363964</v>
          </cell>
          <cell r="D17">
            <v>0</v>
          </cell>
          <cell r="E17">
            <v>-22.065645011050442</v>
          </cell>
          <cell r="F17">
            <v>0</v>
          </cell>
          <cell r="G17">
            <v>27.790477159904022</v>
          </cell>
        </row>
        <row r="18">
          <cell r="B18">
            <v>2026</v>
          </cell>
          <cell r="C18">
            <v>131.78958344760542</v>
          </cell>
          <cell r="D18">
            <v>0</v>
          </cell>
          <cell r="E18">
            <v>-22.246725313393426</v>
          </cell>
          <cell r="F18">
            <v>0</v>
          </cell>
          <cell r="G18">
            <v>28.827285468746606</v>
          </cell>
        </row>
        <row r="19">
          <cell r="B19">
            <v>2027</v>
          </cell>
          <cell r="C19">
            <v>134.99759914682991</v>
          </cell>
          <cell r="D19">
            <v>0</v>
          </cell>
          <cell r="E19">
            <v>-22.386340140254994</v>
          </cell>
          <cell r="F19">
            <v>0</v>
          </cell>
          <cell r="G19">
            <v>29.930911754917339</v>
          </cell>
        </row>
        <row r="20">
          <cell r="B20">
            <v>2028</v>
          </cell>
          <cell r="C20">
            <v>138.20458578776942</v>
          </cell>
          <cell r="D20">
            <v>0</v>
          </cell>
          <cell r="E20">
            <v>-21.092055616544393</v>
          </cell>
          <cell r="F20">
            <v>0</v>
          </cell>
          <cell r="G20">
            <v>32.425818852489144</v>
          </cell>
        </row>
        <row r="21">
          <cell r="B21">
            <v>2029</v>
          </cell>
          <cell r="C21">
            <v>141.47699113396752</v>
          </cell>
          <cell r="D21">
            <v>0</v>
          </cell>
          <cell r="E21">
            <v>-21.43580879705733</v>
          </cell>
          <cell r="F21">
            <v>0</v>
          </cell>
          <cell r="G21">
            <v>33.392480219226677</v>
          </cell>
        </row>
        <row r="22">
          <cell r="B22">
            <v>2030</v>
          </cell>
          <cell r="C22">
            <v>144.72352301471511</v>
          </cell>
          <cell r="D22">
            <v>0</v>
          </cell>
          <cell r="E22">
            <v>-22.342815893272913</v>
          </cell>
          <cell r="F22">
            <v>0</v>
          </cell>
          <cell r="G22">
            <v>33.74364087758012</v>
          </cell>
        </row>
        <row r="23">
          <cell r="B23">
            <v>2031</v>
          </cell>
          <cell r="C23">
            <v>148.05017443336371</v>
          </cell>
          <cell r="D23">
            <v>0</v>
          </cell>
          <cell r="E23">
            <v>-22.680305388811231</v>
          </cell>
          <cell r="F23">
            <v>0</v>
          </cell>
          <cell r="G23">
            <v>34.69536882988379</v>
          </cell>
        </row>
        <row r="24">
          <cell r="B24">
            <v>2032</v>
          </cell>
          <cell r="C24">
            <v>151.45238813179427</v>
          </cell>
          <cell r="D24">
            <v>0</v>
          </cell>
          <cell r="E24">
            <v>-23.771495072690691</v>
          </cell>
          <cell r="F24">
            <v>0</v>
          </cell>
          <cell r="G24">
            <v>34.876413387594333</v>
          </cell>
        </row>
        <row r="25">
          <cell r="B25">
            <v>2033</v>
          </cell>
          <cell r="C25">
            <v>154.9200205354835</v>
          </cell>
          <cell r="D25">
            <v>0</v>
          </cell>
          <cell r="E25">
            <v>2.8508914925266269</v>
          </cell>
          <cell r="F25">
            <v>0</v>
          </cell>
          <cell r="G25">
            <v>62.88892023661402</v>
          </cell>
        </row>
        <row r="26">
          <cell r="B26">
            <v>2034</v>
          </cell>
          <cell r="C26">
            <v>158.58949537135291</v>
          </cell>
          <cell r="D26">
            <v>0</v>
          </cell>
          <cell r="E26">
            <v>2.6545729716940074</v>
          </cell>
          <cell r="F26">
            <v>0</v>
          </cell>
          <cell r="G26">
            <v>64.114677667683168</v>
          </cell>
        </row>
        <row r="27">
          <cell r="B27">
            <v>2035</v>
          </cell>
          <cell r="C27">
            <v>162.34467606152748</v>
          </cell>
          <cell r="D27">
            <v>0</v>
          </cell>
          <cell r="E27">
            <v>3.2674646450331641</v>
          </cell>
          <cell r="F27">
            <v>0</v>
          </cell>
          <cell r="G27">
            <v>66.182859918938959</v>
          </cell>
        </row>
        <row r="28">
          <cell r="B28">
            <v>2036</v>
          </cell>
          <cell r="C28">
            <v>166.06839696984733</v>
          </cell>
          <cell r="D28">
            <v>0</v>
          </cell>
          <cell r="E28">
            <v>3.647642249121009</v>
          </cell>
          <cell r="F28">
            <v>0</v>
          </cell>
          <cell r="G28">
            <v>67.955404337088112</v>
          </cell>
        </row>
        <row r="29">
          <cell r="B29">
            <v>2037</v>
          </cell>
          <cell r="C29">
            <v>169.87782373247234</v>
          </cell>
          <cell r="D29">
            <v>0</v>
          </cell>
          <cell r="E29">
            <v>2.7072419364515894</v>
          </cell>
          <cell r="F29">
            <v>0</v>
          </cell>
          <cell r="G29">
            <v>68.542049012901316</v>
          </cell>
        </row>
        <row r="30">
          <cell r="B30">
            <v>2038</v>
          </cell>
          <cell r="C30">
            <v>173.78765718204497</v>
          </cell>
          <cell r="D30">
            <v>0</v>
          </cell>
          <cell r="E30">
            <v>-3.6606387683014856</v>
          </cell>
          <cell r="F30">
            <v>0</v>
          </cell>
          <cell r="G30">
            <v>63.689393339868865</v>
          </cell>
        </row>
        <row r="31">
          <cell r="B31">
            <v>2039</v>
          </cell>
          <cell r="C31">
            <v>177.78643066910408</v>
          </cell>
          <cell r="D31">
            <v>0</v>
          </cell>
          <cell r="E31" t="e">
            <v>#DIV/0!</v>
          </cell>
          <cell r="F31">
            <v>0</v>
          </cell>
          <cell r="G31" t="e">
            <v>#DIV/0!</v>
          </cell>
        </row>
        <row r="32">
          <cell r="B32">
            <v>2040</v>
          </cell>
          <cell r="C32">
            <v>181.88443477649943</v>
          </cell>
          <cell r="D32">
            <v>0</v>
          </cell>
          <cell r="E32" t="e">
            <v>#DIV/0!</v>
          </cell>
          <cell r="F32">
            <v>0</v>
          </cell>
          <cell r="G32" t="e">
            <v>#DIV/0!</v>
          </cell>
        </row>
        <row r="33">
          <cell r="B33">
            <v>2041</v>
          </cell>
          <cell r="C33">
            <v>186.06358748008083</v>
          </cell>
          <cell r="D33">
            <v>0</v>
          </cell>
          <cell r="E33" t="e">
            <v>#DIV/0!</v>
          </cell>
          <cell r="F33">
            <v>0</v>
          </cell>
          <cell r="G33" t="e">
            <v>#DIV/0!</v>
          </cell>
        </row>
        <row r="34">
          <cell r="B34">
            <v>2042</v>
          </cell>
          <cell r="C34">
            <v>190.52676027031333</v>
          </cell>
          <cell r="D34">
            <v>0</v>
          </cell>
          <cell r="E34" t="e">
            <v>#DIV/0!</v>
          </cell>
          <cell r="F34">
            <v>0</v>
          </cell>
          <cell r="G34" t="e">
            <v>#DIV/0!</v>
          </cell>
        </row>
        <row r="35">
          <cell r="B35">
            <v>2043</v>
          </cell>
          <cell r="C35">
            <v>195.09136880577847</v>
          </cell>
          <cell r="D35">
            <v>0</v>
          </cell>
          <cell r="E35" t="e">
            <v>#DIV/0!</v>
          </cell>
          <cell r="F35">
            <v>0</v>
          </cell>
          <cell r="G35" t="e">
            <v>#DIV/0!</v>
          </cell>
        </row>
        <row r="36">
          <cell r="B36">
            <v>2044</v>
          </cell>
          <cell r="C36">
            <v>0</v>
          </cell>
          <cell r="D36">
            <v>0</v>
          </cell>
          <cell r="E36" t="e">
            <v>#DIV/0!</v>
          </cell>
          <cell r="F36">
            <v>0</v>
          </cell>
          <cell r="G36" t="e">
            <v>#DIV/0!</v>
          </cell>
        </row>
        <row r="37">
          <cell r="B37">
            <v>2045</v>
          </cell>
          <cell r="C37">
            <v>0</v>
          </cell>
          <cell r="D37">
            <v>0</v>
          </cell>
          <cell r="E37" t="e">
            <v>#DIV/0!</v>
          </cell>
          <cell r="F37">
            <v>0</v>
          </cell>
          <cell r="G37" t="e">
            <v>#DIV/0!</v>
          </cell>
        </row>
        <row r="38">
          <cell r="B38">
            <v>2046</v>
          </cell>
          <cell r="C38">
            <v>0</v>
          </cell>
          <cell r="D38">
            <v>0</v>
          </cell>
          <cell r="E38" t="e">
            <v>#DIV/0!</v>
          </cell>
          <cell r="F38">
            <v>0</v>
          </cell>
          <cell r="G38" t="e">
            <v>#DIV/0!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Queue"/>
      <sheetName val="Signed QFs"/>
      <sheetName val="Profile"/>
      <sheetName val="Displacement"/>
      <sheetName val="Displacement Source Base"/>
      <sheetName val="Displacement Source AC"/>
      <sheetName val="Displace 2024 Base "/>
      <sheetName val="Displace 2024 AC"/>
      <sheetName val="Displace 2037 Base"/>
      <sheetName val="Displace 2037 AC"/>
      <sheetName val="IRP Wind"/>
      <sheetName val="IRP Solar"/>
      <sheetName val="ProfileWind1"/>
      <sheetName val="ProfileWind2"/>
      <sheetName val="ProfileWind3"/>
      <sheetName val="Thermal Proxy"/>
    </sheetNames>
    <sheetDataSet>
      <sheetData sheetId="0"/>
      <sheetData sheetId="1"/>
      <sheetData sheetId="2"/>
      <sheetData sheetId="3"/>
      <sheetData sheetId="4">
        <row r="64">
          <cell r="K64">
            <v>1700</v>
          </cell>
        </row>
        <row r="67">
          <cell r="E67">
            <v>1</v>
          </cell>
          <cell r="G67">
            <v>1</v>
          </cell>
        </row>
      </sheetData>
      <sheetData sheetId="5"/>
      <sheetData sheetId="6">
        <row r="1">
          <cell r="C1">
            <v>0</v>
          </cell>
          <cell r="I1" t="str">
            <v>CC</v>
          </cell>
        </row>
        <row r="2">
          <cell r="C2" t="str">
            <v>IRP19Solar_wS_YK_T</v>
          </cell>
          <cell r="I2">
            <v>0.3269329984960806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</row>
        <row r="3">
          <cell r="C3" t="str">
            <v>IRP19Solar_wS_OR_T</v>
          </cell>
          <cell r="I3">
            <v>0.35161226356897352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</row>
        <row r="4">
          <cell r="C4" t="str">
            <v>IRP19Solar_wS_UT_UTN_T</v>
          </cell>
          <cell r="I4">
            <v>0.30222943999568985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</row>
        <row r="5">
          <cell r="C5" t="str">
            <v>IRP19Solar_wS_WY_JB_T</v>
          </cell>
          <cell r="I5">
            <v>0.31403713524649896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</row>
        <row r="6">
          <cell r="C6" t="str">
            <v>IRP19Solar_wS_UT_UTS_T</v>
          </cell>
          <cell r="I6">
            <v>0.30222943999568985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</row>
        <row r="7">
          <cell r="C7" t="str">
            <v>IRP19Solar_wS_UT_UTN_CP_T</v>
          </cell>
          <cell r="I7">
            <v>0.30222943999568985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</row>
        <row r="8">
          <cell r="C8" t="str">
            <v>IRP19Wind_ID_T</v>
          </cell>
          <cell r="I8">
            <v>0.19110185946338937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</row>
        <row r="9">
          <cell r="C9" t="str">
            <v>IRP19Wind_WYAE_T</v>
          </cell>
          <cell r="I9">
            <v>0.1271079447656262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</row>
        <row r="10">
          <cell r="C10" t="str">
            <v>IRP19Wind_UT_CP_T</v>
          </cell>
          <cell r="I10">
            <v>0.17942392948633207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C11" t="str">
            <v>IRP19Wind_wS_YK_T</v>
          </cell>
          <cell r="I11">
            <v>0.76028737403417868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C12" t="str">
            <v>IRP19Wind_wS_ID_T</v>
          </cell>
          <cell r="I12">
            <v>0.38371436341206699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C13" t="str">
            <v>IRP19Battery_UTS</v>
          </cell>
          <cell r="I13">
            <v>0.93926353790613726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C14" t="str">
            <v>IRP19Battery_WYSW</v>
          </cell>
          <cell r="I14">
            <v>0.93926353790613726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C15" t="str">
            <v>IRP19Battery_ID</v>
          </cell>
          <cell r="I15">
            <v>0.93926353790613726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</row>
        <row r="16">
          <cell r="C16" t="str">
            <v>IRP19Battery_OR_SO</v>
          </cell>
          <cell r="I16">
            <v>0.93926353790613726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</row>
        <row r="17">
          <cell r="C17" t="str">
            <v>IRP19Battery_OR_WVP</v>
          </cell>
          <cell r="I17">
            <v>0.93926353790613726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</row>
        <row r="18">
          <cell r="C18">
            <v>0</v>
          </cell>
          <cell r="I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</row>
        <row r="19">
          <cell r="C19" t="str">
            <v>IRP19Battery_WA_WW</v>
          </cell>
          <cell r="I19">
            <v>0.93926353790613726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</row>
        <row r="20">
          <cell r="C20" t="str">
            <v>IRP19Battery_WA_YK</v>
          </cell>
          <cell r="I20">
            <v>0.93926353790613726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</row>
        <row r="21">
          <cell r="C21">
            <v>0</v>
          </cell>
          <cell r="I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</row>
        <row r="22">
          <cell r="C22">
            <v>0</v>
          </cell>
          <cell r="I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</row>
        <row r="23">
          <cell r="C23" t="str">
            <v>IRP19_CCCT_DJ_2037_505MW</v>
          </cell>
          <cell r="I23">
            <v>0.95112444821873654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</row>
        <row r="24">
          <cell r="C24" t="str">
            <v>IRP19_SCCT_NTN_2026_185MW</v>
          </cell>
          <cell r="I24">
            <v>0.96944331644387627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100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</row>
        <row r="25">
          <cell r="C25" t="str">
            <v>IRP19_SCCT_NTN_2030_185MW_1</v>
          </cell>
          <cell r="I25">
            <v>0.96944331644387627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</row>
        <row r="26">
          <cell r="C26" t="str">
            <v>IRP19_SCCT_NTN_2030_185MW_2</v>
          </cell>
          <cell r="I26">
            <v>0.96944331644387627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</row>
        <row r="27">
          <cell r="C27" t="str">
            <v>IRP19_SCCT_WYSW_2037_185MW_1</v>
          </cell>
          <cell r="I27">
            <v>0.94928101718294189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</row>
        <row r="28">
          <cell r="C28" t="str">
            <v>IRP19_SCCT_WYSW_2037_185MW_2</v>
          </cell>
          <cell r="I28">
            <v>0.94928101718294189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</row>
        <row r="29">
          <cell r="C29" t="str">
            <v>IRP19_SCCT_WV_2037_221MW_1</v>
          </cell>
          <cell r="I29">
            <v>0.94015787498379655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</row>
        <row r="30">
          <cell r="C30" t="str">
            <v>IRP19_SCCT_WV_2037_221MW_2</v>
          </cell>
          <cell r="I30">
            <v>0.94015787498379655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</row>
        <row r="35">
          <cell r="C35" t="str">
            <v>QF Name</v>
          </cell>
          <cell r="I35" t="str">
            <v>Capacity Contribution</v>
          </cell>
          <cell r="DR35">
            <v>2017</v>
          </cell>
          <cell r="DS35">
            <v>2018</v>
          </cell>
          <cell r="DT35">
            <v>2019</v>
          </cell>
          <cell r="DU35">
            <v>2020</v>
          </cell>
          <cell r="DV35">
            <v>2021</v>
          </cell>
          <cell r="DW35">
            <v>2022</v>
          </cell>
          <cell r="DX35">
            <v>2023</v>
          </cell>
          <cell r="DY35">
            <v>2024</v>
          </cell>
          <cell r="DZ35">
            <v>2025</v>
          </cell>
          <cell r="EA35">
            <v>2026</v>
          </cell>
          <cell r="EB35">
            <v>2027</v>
          </cell>
          <cell r="EC35">
            <v>2028</v>
          </cell>
          <cell r="ED35">
            <v>2029</v>
          </cell>
          <cell r="EE35">
            <v>2030</v>
          </cell>
          <cell r="EF35">
            <v>2031</v>
          </cell>
          <cell r="EG35">
            <v>2032</v>
          </cell>
          <cell r="EH35">
            <v>2033</v>
          </cell>
          <cell r="EI35">
            <v>2034</v>
          </cell>
          <cell r="EJ35">
            <v>2035</v>
          </cell>
          <cell r="EK35">
            <v>2036</v>
          </cell>
          <cell r="EL35">
            <v>2037</v>
          </cell>
          <cell r="EM35">
            <v>2038</v>
          </cell>
          <cell r="EN35">
            <v>2039</v>
          </cell>
          <cell r="EO35">
            <v>2040</v>
          </cell>
        </row>
        <row r="36">
          <cell r="C36" t="str">
            <v>Placeholder - Signed</v>
          </cell>
        </row>
        <row r="37">
          <cell r="C37">
            <v>0</v>
          </cell>
          <cell r="I37">
            <v>0</v>
          </cell>
        </row>
        <row r="38">
          <cell r="C38" t="str">
            <v>Cypress Creek Renewables - Merrill Solar LLC</v>
          </cell>
          <cell r="I38">
            <v>0.14899999999999999</v>
          </cell>
        </row>
        <row r="39">
          <cell r="C39" t="str">
            <v>OR Solar 7, LLC (Jacksonville)</v>
          </cell>
          <cell r="I39">
            <v>0.14899999999999999</v>
          </cell>
        </row>
        <row r="40">
          <cell r="C40" t="str">
            <v>Graphite Solar I</v>
          </cell>
          <cell r="I40">
            <v>7.0999999999999994E-2</v>
          </cell>
        </row>
        <row r="41">
          <cell r="C41" t="str">
            <v>Mariah Wind</v>
          </cell>
          <cell r="I41">
            <v>0.57499999999999996</v>
          </cell>
        </row>
        <row r="42">
          <cell r="C42" t="str">
            <v>Orem Family wind</v>
          </cell>
          <cell r="I42">
            <v>0.57499999999999996</v>
          </cell>
        </row>
        <row r="43">
          <cell r="C43" t="str">
            <v>Horseshoe Solar</v>
          </cell>
          <cell r="I43">
            <v>8.3000000000000004E-2</v>
          </cell>
        </row>
        <row r="44">
          <cell r="C44" t="str">
            <v>Rocket Solar</v>
          </cell>
          <cell r="I44">
            <v>8.2000000000000003E-2</v>
          </cell>
        </row>
        <row r="45">
          <cell r="C45" t="str">
            <v>Skysol Solar QF</v>
          </cell>
          <cell r="I45">
            <v>0.11600000000000001</v>
          </cell>
        </row>
        <row r="46">
          <cell r="C46" t="str">
            <v>Appaloosa Solar I-A</v>
          </cell>
          <cell r="I46">
            <v>7.0999999999999994E-2</v>
          </cell>
        </row>
        <row r="47">
          <cell r="C47" t="str">
            <v>Appaloosa Solar I-B</v>
          </cell>
          <cell r="I47">
            <v>7.0999999999999994E-2</v>
          </cell>
        </row>
        <row r="48">
          <cell r="C48" t="str">
            <v>Birch Creek Hydro QF PPA  (pending commission approval)</v>
          </cell>
          <cell r="I48">
            <v>0.53100000000000003</v>
          </cell>
        </row>
        <row r="49">
          <cell r="C49" t="str">
            <v>Fall Creek Rural Electric Co-op QF PPA (pending commission approval)</v>
          </cell>
          <cell r="I49">
            <v>0.53100000000000003</v>
          </cell>
        </row>
        <row r="50">
          <cell r="C50" t="str">
            <v>Captain Jack Solar QF PPA</v>
          </cell>
          <cell r="I50">
            <v>0.14799999999999999</v>
          </cell>
        </row>
        <row r="51">
          <cell r="C51" t="str">
            <v>Elektron Solar PPA 1</v>
          </cell>
          <cell r="I51">
            <v>0.1</v>
          </cell>
        </row>
        <row r="52">
          <cell r="C52" t="str">
            <v>Elektron Solar PPA 2</v>
          </cell>
          <cell r="I52">
            <v>9.9000000000000005E-2</v>
          </cell>
        </row>
        <row r="53">
          <cell r="C53" t="str">
            <v>Castle Solar, LLC, PPA</v>
          </cell>
          <cell r="I53">
            <v>0.1</v>
          </cell>
        </row>
        <row r="54">
          <cell r="C54" t="str">
            <v>Tesoro Non Firm</v>
          </cell>
          <cell r="I54">
            <v>0</v>
          </cell>
        </row>
        <row r="55">
          <cell r="C55" t="str">
            <v>Kennecott Smelter Non Firm</v>
          </cell>
          <cell r="I55">
            <v>0</v>
          </cell>
        </row>
        <row r="56">
          <cell r="C56" t="str">
            <v>Kennecott Refinery Non Firm</v>
          </cell>
          <cell r="I56">
            <v>0</v>
          </cell>
        </row>
        <row r="57">
          <cell r="C57" t="str">
            <v>Exxon Mobil</v>
          </cell>
          <cell r="I57">
            <v>0</v>
          </cell>
        </row>
        <row r="58">
          <cell r="C58" t="str">
            <v>US MagCorp Non-Firm</v>
          </cell>
          <cell r="I58">
            <v>0</v>
          </cell>
        </row>
        <row r="59">
          <cell r="C59" t="str">
            <v>Yakima Tieton Cowiche</v>
          </cell>
          <cell r="I59">
            <v>0.26500000000000001</v>
          </cell>
        </row>
        <row r="60">
          <cell r="C60" t="str">
            <v>Yakima Tieton Orchard</v>
          </cell>
          <cell r="I60">
            <v>0.24299999999999999</v>
          </cell>
        </row>
        <row r="61">
          <cell r="C61">
            <v>0</v>
          </cell>
          <cell r="I61">
            <v>0</v>
          </cell>
        </row>
        <row r="62">
          <cell r="C62">
            <v>0</v>
          </cell>
          <cell r="I62">
            <v>0</v>
          </cell>
        </row>
        <row r="63">
          <cell r="C63">
            <v>0</v>
          </cell>
          <cell r="I63">
            <v>0</v>
          </cell>
        </row>
        <row r="64">
          <cell r="C64">
            <v>0</v>
          </cell>
          <cell r="I64">
            <v>0</v>
          </cell>
        </row>
        <row r="65">
          <cell r="C65">
            <v>0</v>
          </cell>
          <cell r="I65">
            <v>0</v>
          </cell>
        </row>
        <row r="66">
          <cell r="C66">
            <v>0</v>
          </cell>
          <cell r="I66">
            <v>0</v>
          </cell>
        </row>
        <row r="67">
          <cell r="C67">
            <v>0</v>
          </cell>
          <cell r="I67">
            <v>0</v>
          </cell>
        </row>
        <row r="68">
          <cell r="C68">
            <v>0</v>
          </cell>
          <cell r="I68">
            <v>0</v>
          </cell>
        </row>
        <row r="69">
          <cell r="C69">
            <v>0</v>
          </cell>
          <cell r="I69">
            <v>0</v>
          </cell>
        </row>
        <row r="70">
          <cell r="C70">
            <v>0</v>
          </cell>
          <cell r="I70">
            <v>0</v>
          </cell>
        </row>
        <row r="71">
          <cell r="C71">
            <v>0</v>
          </cell>
          <cell r="I71">
            <v>0</v>
          </cell>
        </row>
        <row r="72">
          <cell r="C72">
            <v>0</v>
          </cell>
          <cell r="I72">
            <v>0</v>
          </cell>
        </row>
        <row r="73">
          <cell r="C73" t="str">
            <v>Placeholder - Potential</v>
          </cell>
        </row>
        <row r="74">
          <cell r="C74" t="str">
            <v>Piney Flats Solar</v>
          </cell>
          <cell r="I74">
            <v>0.13</v>
          </cell>
        </row>
        <row r="75">
          <cell r="C75" t="str">
            <v>Cisco Energy Cogen</v>
          </cell>
          <cell r="I75">
            <v>1</v>
          </cell>
        </row>
        <row r="76">
          <cell r="C76" t="str">
            <v>Riverton PV1 xGWS</v>
          </cell>
          <cell r="I76">
            <v>9.1999999999999998E-2</v>
          </cell>
        </row>
        <row r="77">
          <cell r="C77" t="str">
            <v>Jeffrey City xGWS</v>
          </cell>
          <cell r="I77">
            <v>9.7000000000000003E-2</v>
          </cell>
        </row>
        <row r="78">
          <cell r="C78" t="str">
            <v>Opal Wind WY</v>
          </cell>
          <cell r="I78">
            <v>0.12</v>
          </cell>
        </row>
        <row r="79">
          <cell r="C79" t="str">
            <v>Black Rock Solar 80MW_4Hr_60MW_BESS</v>
          </cell>
          <cell r="I79">
            <v>0.02</v>
          </cell>
        </row>
        <row r="80">
          <cell r="C80">
            <v>0</v>
          </cell>
          <cell r="I80">
            <v>0</v>
          </cell>
        </row>
        <row r="81">
          <cell r="C81">
            <v>0</v>
          </cell>
          <cell r="I81">
            <v>0</v>
          </cell>
        </row>
        <row r="82">
          <cell r="C82">
            <v>0</v>
          </cell>
          <cell r="I82">
            <v>0</v>
          </cell>
        </row>
        <row r="83">
          <cell r="C83">
            <v>0</v>
          </cell>
          <cell r="I83">
            <v>0</v>
          </cell>
        </row>
        <row r="84">
          <cell r="C84">
            <v>0</v>
          </cell>
          <cell r="I84">
            <v>0</v>
          </cell>
        </row>
        <row r="85">
          <cell r="C85">
            <v>0</v>
          </cell>
          <cell r="I85">
            <v>0</v>
          </cell>
        </row>
        <row r="86">
          <cell r="C86">
            <v>0</v>
          </cell>
          <cell r="I86">
            <v>0</v>
          </cell>
        </row>
        <row r="87">
          <cell r="C87">
            <v>0</v>
          </cell>
          <cell r="I87">
            <v>0</v>
          </cell>
        </row>
        <row r="88">
          <cell r="C88">
            <v>0</v>
          </cell>
          <cell r="I88">
            <v>0</v>
          </cell>
        </row>
        <row r="89">
          <cell r="C89">
            <v>0</v>
          </cell>
          <cell r="I89">
            <v>0</v>
          </cell>
        </row>
        <row r="90">
          <cell r="C90">
            <v>0</v>
          </cell>
          <cell r="I90">
            <v>0</v>
          </cell>
        </row>
        <row r="91">
          <cell r="C91">
            <v>0</v>
          </cell>
          <cell r="I91">
            <v>0</v>
          </cell>
        </row>
        <row r="92">
          <cell r="C92">
            <v>0</v>
          </cell>
          <cell r="I92">
            <v>0</v>
          </cell>
        </row>
        <row r="93">
          <cell r="C93">
            <v>0</v>
          </cell>
          <cell r="I93">
            <v>0</v>
          </cell>
        </row>
        <row r="94">
          <cell r="C94">
            <v>0</v>
          </cell>
          <cell r="I94">
            <v>0</v>
          </cell>
        </row>
        <row r="95">
          <cell r="C95">
            <v>0</v>
          </cell>
          <cell r="I95">
            <v>0</v>
          </cell>
        </row>
        <row r="96">
          <cell r="C96">
            <v>0</v>
          </cell>
          <cell r="I96">
            <v>0</v>
          </cell>
        </row>
        <row r="97">
          <cell r="C97">
            <v>0</v>
          </cell>
          <cell r="I97">
            <v>0</v>
          </cell>
        </row>
        <row r="98">
          <cell r="C98">
            <v>0</v>
          </cell>
          <cell r="I98">
            <v>0</v>
          </cell>
        </row>
        <row r="99">
          <cell r="C99">
            <v>0</v>
          </cell>
          <cell r="I99">
            <v>0</v>
          </cell>
        </row>
        <row r="100">
          <cell r="C100">
            <v>0</v>
          </cell>
          <cell r="I100">
            <v>0</v>
          </cell>
        </row>
        <row r="101">
          <cell r="C101">
            <v>0</v>
          </cell>
          <cell r="I101">
            <v>0</v>
          </cell>
        </row>
        <row r="102">
          <cell r="C102">
            <v>0</v>
          </cell>
          <cell r="I102">
            <v>0</v>
          </cell>
        </row>
        <row r="103">
          <cell r="C103">
            <v>0</v>
          </cell>
          <cell r="I103">
            <v>0</v>
          </cell>
        </row>
        <row r="104">
          <cell r="C104">
            <v>0</v>
          </cell>
          <cell r="I104">
            <v>0</v>
          </cell>
        </row>
        <row r="105">
          <cell r="C105">
            <v>0</v>
          </cell>
          <cell r="I105">
            <v>0</v>
          </cell>
        </row>
        <row r="106">
          <cell r="C106">
            <v>0</v>
          </cell>
          <cell r="I106">
            <v>0</v>
          </cell>
        </row>
        <row r="107">
          <cell r="C107">
            <v>0</v>
          </cell>
          <cell r="I107">
            <v>0</v>
          </cell>
        </row>
        <row r="108">
          <cell r="C108">
            <v>0</v>
          </cell>
          <cell r="I108">
            <v>0</v>
          </cell>
        </row>
        <row r="109">
          <cell r="C109">
            <v>0</v>
          </cell>
          <cell r="I109">
            <v>0</v>
          </cell>
        </row>
        <row r="110">
          <cell r="C110">
            <v>0</v>
          </cell>
          <cell r="I110">
            <v>0</v>
          </cell>
        </row>
        <row r="111">
          <cell r="C111">
            <v>0</v>
          </cell>
          <cell r="I111">
            <v>0</v>
          </cell>
        </row>
        <row r="112">
          <cell r="C112">
            <v>0</v>
          </cell>
          <cell r="I112">
            <v>0</v>
          </cell>
        </row>
        <row r="113">
          <cell r="C113">
            <v>0</v>
          </cell>
          <cell r="I113">
            <v>0</v>
          </cell>
        </row>
        <row r="114">
          <cell r="C114">
            <v>0</v>
          </cell>
          <cell r="I114">
            <v>0</v>
          </cell>
        </row>
        <row r="115">
          <cell r="C115" t="str">
            <v>Utah 2021.Q2</v>
          </cell>
          <cell r="I115">
            <v>1</v>
          </cell>
        </row>
        <row r="116">
          <cell r="C116" t="str">
            <v>Placeholder - insert entries above</v>
          </cell>
          <cell r="I116">
            <v>0</v>
          </cell>
        </row>
        <row r="117">
          <cell r="C117">
            <v>0</v>
          </cell>
          <cell r="I117">
            <v>0</v>
          </cell>
        </row>
        <row r="118">
          <cell r="C118">
            <v>0</v>
          </cell>
          <cell r="I118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3ACsummary"/>
      <sheetName val="Table 5"/>
      <sheetName val="Table 3 UT CP Wind_2023"/>
      <sheetName val="Table 3 WYAE Wind_2024"/>
      <sheetName val="Table 3 ID Wind_2030"/>
      <sheetName val="Table 3 PV wS UTS_2024"/>
      <sheetName val="Table 3 PV wS UTS_2030"/>
      <sheetName val="Table 3 PV wS JB_2024"/>
      <sheetName val="Table 3 PV wS JB_2029"/>
      <sheetName val="Table 3 PV wS SO_2024"/>
      <sheetName val="Table 3 PV wS YK_2024"/>
      <sheetName val="Table 3 PV wS UTN_2024"/>
      <sheetName val="Table 3 185 MW (NTN) 2026)"/>
      <sheetName val="Table 3 YK Wind wS_2029"/>
      <sheetName val="Table 3 ID Wind wS_2032"/>
      <sheetName val="Table 3 TransCost"/>
      <sheetName val="61 - Opal Wind WY - 1 - Avoided"/>
    </sheetNames>
    <sheetDataSet>
      <sheetData sheetId="0">
        <row r="9">
          <cell r="G9">
            <v>0.44157743102047359</v>
          </cell>
        </row>
        <row r="13">
          <cell r="E13">
            <v>15.382669744046385</v>
          </cell>
        </row>
        <row r="14">
          <cell r="E14">
            <v>16.758197064729956</v>
          </cell>
        </row>
        <row r="15">
          <cell r="E15">
            <v>17.145147088353156</v>
          </cell>
        </row>
        <row r="16">
          <cell r="E16">
            <v>18.470334598346337</v>
          </cell>
        </row>
        <row r="17">
          <cell r="E17">
            <v>21.816661024888099</v>
          </cell>
        </row>
        <row r="18">
          <cell r="E18">
            <v>22.464648080233552</v>
          </cell>
        </row>
        <row r="19">
          <cell r="E19">
            <v>18.748442302629662</v>
          </cell>
        </row>
        <row r="20">
          <cell r="E20">
            <v>20.080095631776306</v>
          </cell>
        </row>
        <row r="21">
          <cell r="E21">
            <v>21.081029368702389</v>
          </cell>
        </row>
        <row r="22">
          <cell r="E22">
            <v>22.597127813309644</v>
          </cell>
        </row>
        <row r="23">
          <cell r="E23">
            <v>23.504670437834665</v>
          </cell>
        </row>
        <row r="24">
          <cell r="E24">
            <v>24.989971424985292</v>
          </cell>
        </row>
        <row r="25">
          <cell r="E25">
            <v>27.660507962712568</v>
          </cell>
        </row>
        <row r="26">
          <cell r="E26">
            <v>29.988909160070452</v>
          </cell>
        </row>
        <row r="27">
          <cell r="E27">
            <v>33.503579104902471</v>
          </cell>
        </row>
        <row r="28">
          <cell r="E28">
            <v>30.277242888887645</v>
          </cell>
        </row>
      </sheetData>
      <sheetData sheetId="1"/>
      <sheetData sheetId="2">
        <row r="5">
          <cell r="H5">
            <v>44377</v>
          </cell>
        </row>
      </sheetData>
      <sheetData sheetId="3"/>
      <sheetData sheetId="4">
        <row r="4">
          <cell r="M4" t="str">
            <v>Opal Wind WY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M6" t="str">
            <v>$/kW-yr</v>
          </cell>
        </row>
      </sheetData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3ACsummary"/>
      <sheetName val="Table 3 TransCost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5"/>
      <sheetName val="Table 3 UT CP Wind_2023"/>
      <sheetName val="Table 3 WYAE Wind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13">
          <cell r="B13">
            <v>2020</v>
          </cell>
        </row>
        <row r="39">
          <cell r="I39">
            <v>6.9199999999999998E-2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">
          <cell r="M6">
            <v>100</v>
          </cell>
        </row>
        <row r="7">
          <cell r="M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>
        <row r="39">
          <cell r="F39" t="str">
            <v>PP-GC</v>
          </cell>
        </row>
      </sheetData>
      <sheetData sheetId="2" refreshError="1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2022</v>
          </cell>
          <cell r="C7">
            <v>27.91542094783696</v>
          </cell>
          <cell r="D7">
            <v>36.982500290902308</v>
          </cell>
          <cell r="E7">
            <v>25.39241307585478</v>
          </cell>
          <cell r="F7">
            <v>21.658938977263308</v>
          </cell>
          <cell r="G7">
            <v>16.97045712259867</v>
          </cell>
          <cell r="H7">
            <v>16.274366509896371</v>
          </cell>
          <cell r="I7">
            <v>21.066471208397711</v>
          </cell>
          <cell r="J7">
            <v>59.328750747188685</v>
          </cell>
          <cell r="K7">
            <v>43.92161063202667</v>
          </cell>
          <cell r="L7">
            <v>28.603520794314434</v>
          </cell>
          <cell r="M7">
            <v>19.631792357665919</v>
          </cell>
          <cell r="N7">
            <v>20.510334554539579</v>
          </cell>
          <cell r="O7">
            <v>23.609058854121876</v>
          </cell>
        </row>
        <row r="8">
          <cell r="B8">
            <v>2023</v>
          </cell>
          <cell r="C8">
            <v>25.612713691464844</v>
          </cell>
          <cell r="D8">
            <v>21.087868664034552</v>
          </cell>
          <cell r="E8">
            <v>21.934143031795422</v>
          </cell>
          <cell r="F8">
            <v>19.901335808416647</v>
          </cell>
          <cell r="G8">
            <v>16.282839181747494</v>
          </cell>
          <cell r="H8">
            <v>15.789122323330531</v>
          </cell>
          <cell r="I8">
            <v>17.989621759697172</v>
          </cell>
          <cell r="J8">
            <v>59.653587404222741</v>
          </cell>
          <cell r="K8">
            <v>42.969140623975747</v>
          </cell>
          <cell r="L8">
            <v>28.100088095329909</v>
          </cell>
          <cell r="M8">
            <v>18.809494051487455</v>
          </cell>
          <cell r="N8">
            <v>19.913265633175769</v>
          </cell>
          <cell r="O8">
            <v>23.915581846978835</v>
          </cell>
        </row>
        <row r="9">
          <cell r="B9">
            <v>2024</v>
          </cell>
          <cell r="C9">
            <v>17.913173967358031</v>
          </cell>
          <cell r="D9">
            <v>19.897781584757752</v>
          </cell>
          <cell r="E9">
            <v>16.077815434309684</v>
          </cell>
          <cell r="F9">
            <v>11.184724607566993</v>
          </cell>
          <cell r="G9">
            <v>9.0629593863607276</v>
          </cell>
          <cell r="H9">
            <v>9.3235055193787701</v>
          </cell>
          <cell r="I9">
            <v>13.256823475570728</v>
          </cell>
          <cell r="J9">
            <v>47.395293069261534</v>
          </cell>
          <cell r="K9">
            <v>24.76111151227467</v>
          </cell>
          <cell r="L9">
            <v>18.15671065546303</v>
          </cell>
          <cell r="M9">
            <v>13.630017014268025</v>
          </cell>
          <cell r="N9">
            <v>14.796073759123477</v>
          </cell>
          <cell r="O9">
            <v>16.768470117090452</v>
          </cell>
        </row>
        <row r="10">
          <cell r="B10">
            <v>2025</v>
          </cell>
          <cell r="C10">
            <v>19.009189854718233</v>
          </cell>
          <cell r="D10">
            <v>20.192508559415657</v>
          </cell>
          <cell r="E10">
            <v>18.156780058364383</v>
          </cell>
          <cell r="F10">
            <v>13.665039424509692</v>
          </cell>
          <cell r="G10">
            <v>12.193264625688395</v>
          </cell>
          <cell r="H10">
            <v>12.342281358594535</v>
          </cell>
          <cell r="I10">
            <v>15.353286989236043</v>
          </cell>
          <cell r="J10">
            <v>37.776639089811674</v>
          </cell>
          <cell r="K10">
            <v>24.27099159559295</v>
          </cell>
          <cell r="L10">
            <v>19.699891985310657</v>
          </cell>
          <cell r="M10">
            <v>15.750436844078283</v>
          </cell>
          <cell r="N10">
            <v>18.786578216235466</v>
          </cell>
          <cell r="O10">
            <v>19.517387026181066</v>
          </cell>
        </row>
        <row r="11">
          <cell r="B11">
            <v>2026</v>
          </cell>
          <cell r="C11">
            <v>19.30453636004609</v>
          </cell>
          <cell r="D11">
            <v>18.798495353359169</v>
          </cell>
          <cell r="E11">
            <v>20.097455525680534</v>
          </cell>
          <cell r="F11">
            <v>16.872921313975926</v>
          </cell>
          <cell r="G11">
            <v>13.961059471732213</v>
          </cell>
          <cell r="H11">
            <v>12.146877207630263</v>
          </cell>
          <cell r="I11">
            <v>17.742300620904608</v>
          </cell>
          <cell r="J11">
            <v>23.967730068878062</v>
          </cell>
          <cell r="K11">
            <v>22.962268538922071</v>
          </cell>
          <cell r="L11">
            <v>25.502533047404967</v>
          </cell>
          <cell r="M11">
            <v>17.905830384187642</v>
          </cell>
          <cell r="N11">
            <v>20.267392371541096</v>
          </cell>
          <cell r="O11">
            <v>21.514536854019688</v>
          </cell>
        </row>
        <row r="12">
          <cell r="B12">
            <v>2027</v>
          </cell>
          <cell r="C12">
            <v>20.752836178002838</v>
          </cell>
          <cell r="D12">
            <v>20.866572664966906</v>
          </cell>
          <cell r="E12">
            <v>21.394369284271352</v>
          </cell>
          <cell r="F12">
            <v>18.098790542462702</v>
          </cell>
          <cell r="G12">
            <v>14.913607520144847</v>
          </cell>
          <cell r="H12">
            <v>12.739634485641114</v>
          </cell>
          <cell r="I12">
            <v>18.202080239270916</v>
          </cell>
          <cell r="J12">
            <v>24.719922386644988</v>
          </cell>
          <cell r="K12">
            <v>26.619107091718863</v>
          </cell>
          <cell r="L12">
            <v>26.591489773289819</v>
          </cell>
          <cell r="M12">
            <v>18.957123555327136</v>
          </cell>
          <cell r="N12">
            <v>21.754192709348061</v>
          </cell>
          <cell r="O12">
            <v>24.189228555493816</v>
          </cell>
        </row>
        <row r="13">
          <cell r="B13">
            <v>2028</v>
          </cell>
          <cell r="C13">
            <v>24.02984440008175</v>
          </cell>
          <cell r="D13">
            <v>24.478539542178872</v>
          </cell>
          <cell r="E13">
            <v>26.049381685431875</v>
          </cell>
          <cell r="F13">
            <v>21.976725985004258</v>
          </cell>
          <cell r="G13">
            <v>17.788324396826535</v>
          </cell>
          <cell r="H13">
            <v>16.005350368529037</v>
          </cell>
          <cell r="I13">
            <v>21.500207961857527</v>
          </cell>
          <cell r="J13">
            <v>27.313259970725625</v>
          </cell>
          <cell r="K13">
            <v>27.192106114921149</v>
          </cell>
          <cell r="L13">
            <v>30.456826472063032</v>
          </cell>
          <cell r="M13">
            <v>22.230954056026075</v>
          </cell>
          <cell r="N13">
            <v>24.891016687330481</v>
          </cell>
          <cell r="O13">
            <v>28.557893511326682</v>
          </cell>
        </row>
        <row r="14">
          <cell r="B14">
            <v>2029</v>
          </cell>
          <cell r="C14">
            <v>26.804290698869043</v>
          </cell>
          <cell r="D14">
            <v>28.156355154074287</v>
          </cell>
          <cell r="E14">
            <v>27.341873319232171</v>
          </cell>
          <cell r="F14">
            <v>24.687500991714938</v>
          </cell>
          <cell r="G14">
            <v>18.674271177452265</v>
          </cell>
          <cell r="H14">
            <v>16.57028983790708</v>
          </cell>
          <cell r="I14">
            <v>21.229953464586288</v>
          </cell>
          <cell r="J14">
            <v>30.92542156172696</v>
          </cell>
          <cell r="K14">
            <v>34.37064598405874</v>
          </cell>
          <cell r="L14">
            <v>33.235521815780963</v>
          </cell>
          <cell r="M14">
            <v>25.637611402364907</v>
          </cell>
          <cell r="N14">
            <v>28.710616768660852</v>
          </cell>
          <cell r="O14">
            <v>31.990328466673532</v>
          </cell>
        </row>
        <row r="15">
          <cell r="B15">
            <v>2030</v>
          </cell>
          <cell r="C15">
            <v>24.880413455271285</v>
          </cell>
          <cell r="D15">
            <v>25.173978627261615</v>
          </cell>
          <cell r="E15">
            <v>25.759971517802526</v>
          </cell>
          <cell r="F15">
            <v>21.611351849398705</v>
          </cell>
          <cell r="G15">
            <v>17.660806650521028</v>
          </cell>
          <cell r="H15">
            <v>14.14148272497299</v>
          </cell>
          <cell r="I15">
            <v>19.581867680290507</v>
          </cell>
          <cell r="J15">
            <v>29.443526381406411</v>
          </cell>
          <cell r="K15">
            <v>32.208382678674432</v>
          </cell>
          <cell r="L15">
            <v>32.411148466628461</v>
          </cell>
          <cell r="M15">
            <v>24.099950220176691</v>
          </cell>
          <cell r="N15">
            <v>25.831804279545324</v>
          </cell>
          <cell r="O15">
            <v>30.595614497655582</v>
          </cell>
        </row>
        <row r="16">
          <cell r="B16">
            <v>2031</v>
          </cell>
          <cell r="C16">
            <v>26.373680683040455</v>
          </cell>
          <cell r="D16">
            <v>27.755467253093038</v>
          </cell>
          <cell r="E16">
            <v>28.045030853416151</v>
          </cell>
          <cell r="F16">
            <v>23.215052776622077</v>
          </cell>
          <cell r="G16">
            <v>19.107953068048797</v>
          </cell>
          <cell r="H16">
            <v>14.188221344661208</v>
          </cell>
          <cell r="I16">
            <v>21.996997155270851</v>
          </cell>
          <cell r="J16">
            <v>30.965949313811638</v>
          </cell>
          <cell r="K16">
            <v>33.858363188456302</v>
          </cell>
          <cell r="L16">
            <v>33.032983479860135</v>
          </cell>
          <cell r="M16">
            <v>25.30272099013991</v>
          </cell>
          <cell r="N16">
            <v>26.519419292687335</v>
          </cell>
          <cell r="O16">
            <v>32.501708860252933</v>
          </cell>
        </row>
        <row r="17">
          <cell r="B17">
            <v>2032</v>
          </cell>
          <cell r="C17">
            <v>27.208631659718485</v>
          </cell>
          <cell r="D17">
            <v>28.733812467864045</v>
          </cell>
          <cell r="E17">
            <v>27.138569061578647</v>
          </cell>
          <cell r="F17">
            <v>22.193444784015458</v>
          </cell>
          <cell r="G17">
            <v>17.826980930187844</v>
          </cell>
          <cell r="H17">
            <v>14.430544556228705</v>
          </cell>
          <cell r="I17">
            <v>23.027509366876551</v>
          </cell>
          <cell r="J17">
            <v>31.93040902335277</v>
          </cell>
          <cell r="K17">
            <v>34.513728257725717</v>
          </cell>
          <cell r="L17">
            <v>34.189168912087673</v>
          </cell>
          <cell r="M17">
            <v>28.633865563430053</v>
          </cell>
          <cell r="N17">
            <v>27.956104246327861</v>
          </cell>
          <cell r="O17">
            <v>35.736704412120922</v>
          </cell>
        </row>
        <row r="18">
          <cell r="B18">
            <v>2033</v>
          </cell>
          <cell r="C18">
            <v>28.290669202726182</v>
          </cell>
          <cell r="D18">
            <v>31.151972864381367</v>
          </cell>
          <cell r="E18">
            <v>29.982879285817035</v>
          </cell>
          <cell r="F18">
            <v>24.089567208195167</v>
          </cell>
          <cell r="G18">
            <v>17.773082414359681</v>
          </cell>
          <cell r="H18">
            <v>15.282675227321965</v>
          </cell>
          <cell r="I18">
            <v>23.163042717960352</v>
          </cell>
          <cell r="J18">
            <v>32.799698119199562</v>
          </cell>
          <cell r="K18">
            <v>34.839537734592795</v>
          </cell>
          <cell r="L18">
            <v>34.254188448666078</v>
          </cell>
          <cell r="M18">
            <v>28.033042762841909</v>
          </cell>
          <cell r="N18">
            <v>30.724585583029107</v>
          </cell>
          <cell r="O18">
            <v>37.323721053524402</v>
          </cell>
        </row>
        <row r="19">
          <cell r="B19">
            <v>2034</v>
          </cell>
          <cell r="C19">
            <v>29.027128604562588</v>
          </cell>
          <cell r="D19">
            <v>32.84445960238596</v>
          </cell>
          <cell r="E19">
            <v>31.304504775595188</v>
          </cell>
          <cell r="F19">
            <v>25.800488101741678</v>
          </cell>
          <cell r="G19">
            <v>18.401875209680036</v>
          </cell>
          <cell r="H19">
            <v>15.786929525966727</v>
          </cell>
          <cell r="I19">
            <v>24.162782289291215</v>
          </cell>
          <cell r="J19">
            <v>33.638863179086037</v>
          </cell>
          <cell r="K19">
            <v>35.755821404845243</v>
          </cell>
          <cell r="L19">
            <v>34.730580258736801</v>
          </cell>
          <cell r="M19">
            <v>28.135314445492401</v>
          </cell>
          <cell r="N19">
            <v>30.460564134305137</v>
          </cell>
          <cell r="O19">
            <v>37.254309230430195</v>
          </cell>
        </row>
        <row r="20">
          <cell r="B20">
            <v>2035</v>
          </cell>
          <cell r="C20">
            <v>30.004419348048838</v>
          </cell>
          <cell r="D20">
            <v>33.731494194848203</v>
          </cell>
          <cell r="E20">
            <v>31.733610566010963</v>
          </cell>
          <cell r="F20">
            <v>25.249514925487098</v>
          </cell>
          <cell r="G20">
            <v>18.783113507898733</v>
          </cell>
          <cell r="H20">
            <v>16.480765081064234</v>
          </cell>
          <cell r="I20">
            <v>23.622765395767988</v>
          </cell>
          <cell r="J20">
            <v>34.729458486034027</v>
          </cell>
          <cell r="K20">
            <v>38.968577107120183</v>
          </cell>
          <cell r="L20">
            <v>37.7117996423855</v>
          </cell>
          <cell r="M20">
            <v>29.896988188717515</v>
          </cell>
          <cell r="N20">
            <v>30.725192321002897</v>
          </cell>
          <cell r="O20">
            <v>38.291132345050372</v>
          </cell>
        </row>
        <row r="21">
          <cell r="B21">
            <v>2036</v>
          </cell>
          <cell r="C21">
            <v>31.595310482374089</v>
          </cell>
          <cell r="D21">
            <v>35.895320778071323</v>
          </cell>
          <cell r="E21">
            <v>33.70069988492898</v>
          </cell>
          <cell r="F21">
            <v>26.878869505123667</v>
          </cell>
          <cell r="G21">
            <v>19.868041343274836</v>
          </cell>
          <cell r="H21">
            <v>16.151377172628717</v>
          </cell>
          <cell r="I21">
            <v>23.756369514533837</v>
          </cell>
          <cell r="J21">
            <v>37.167825175901093</v>
          </cell>
          <cell r="K21">
            <v>39.191994149780641</v>
          </cell>
          <cell r="L21">
            <v>39.193689289106473</v>
          </cell>
          <cell r="M21">
            <v>32.739941923757513</v>
          </cell>
          <cell r="N21">
            <v>32.939516220188594</v>
          </cell>
          <cell r="O21">
            <v>41.45321480676612</v>
          </cell>
        </row>
        <row r="22">
          <cell r="B22">
            <v>2037</v>
          </cell>
          <cell r="C22">
            <v>33.397473410819494</v>
          </cell>
          <cell r="D22">
            <v>41.217957031821975</v>
          </cell>
          <cell r="E22">
            <v>37.249997292097127</v>
          </cell>
          <cell r="F22">
            <v>31.447262123251754</v>
          </cell>
          <cell r="G22">
            <v>20.095338114041216</v>
          </cell>
          <cell r="H22">
            <v>16.739675278308731</v>
          </cell>
          <cell r="I22">
            <v>25.908461115081277</v>
          </cell>
          <cell r="J22">
            <v>37.109852972855812</v>
          </cell>
          <cell r="K22">
            <v>40.209112595342177</v>
          </cell>
          <cell r="L22">
            <v>39.291861976645059</v>
          </cell>
          <cell r="M22">
            <v>32.032408376997438</v>
          </cell>
          <cell r="N22">
            <v>34.571393837826946</v>
          </cell>
          <cell r="O22">
            <v>44.82651289440291</v>
          </cell>
        </row>
        <row r="23">
          <cell r="B23">
            <v>2038</v>
          </cell>
          <cell r="C23">
            <v>33.887919025427948</v>
          </cell>
          <cell r="D23">
            <v>42.69350700430612</v>
          </cell>
          <cell r="E23">
            <v>37.222814625861304</v>
          </cell>
          <cell r="F23">
            <v>31.322177662628313</v>
          </cell>
          <cell r="G23">
            <v>17.451387873021471</v>
          </cell>
          <cell r="H23">
            <v>14.806646846232596</v>
          </cell>
          <cell r="I23">
            <v>26.229193829335895</v>
          </cell>
          <cell r="J23">
            <v>37.194803237321395</v>
          </cell>
          <cell r="K23">
            <v>41.278822212924638</v>
          </cell>
          <cell r="L23">
            <v>38.513786116858739</v>
          </cell>
          <cell r="M23">
            <v>34.899423933929654</v>
          </cell>
          <cell r="N23">
            <v>37.436272540951357</v>
          </cell>
          <cell r="O23">
            <v>47.415342455950153</v>
          </cell>
        </row>
        <row r="24">
          <cell r="B24">
            <v>2039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2022-2031</v>
          </cell>
          <cell r="F3">
            <v>44562</v>
          </cell>
          <cell r="G3">
            <v>44593</v>
          </cell>
          <cell r="H3">
            <v>44621</v>
          </cell>
          <cell r="I3">
            <v>44652</v>
          </cell>
          <cell r="J3">
            <v>44682</v>
          </cell>
          <cell r="K3">
            <v>44713</v>
          </cell>
          <cell r="L3">
            <v>44743</v>
          </cell>
          <cell r="M3">
            <v>44774</v>
          </cell>
          <cell r="N3">
            <v>44805</v>
          </cell>
          <cell r="O3">
            <v>44835</v>
          </cell>
          <cell r="P3">
            <v>44866</v>
          </cell>
          <cell r="Q3">
            <v>44896</v>
          </cell>
          <cell r="R3">
            <v>2023</v>
          </cell>
          <cell r="S3">
            <v>44927</v>
          </cell>
          <cell r="T3">
            <v>44958</v>
          </cell>
          <cell r="U3">
            <v>44986</v>
          </cell>
          <cell r="V3">
            <v>45017</v>
          </cell>
          <cell r="W3">
            <v>45047</v>
          </cell>
          <cell r="X3">
            <v>45078</v>
          </cell>
          <cell r="Y3">
            <v>45108</v>
          </cell>
          <cell r="Z3">
            <v>45139</v>
          </cell>
          <cell r="AA3">
            <v>45170</v>
          </cell>
          <cell r="AB3">
            <v>45200</v>
          </cell>
          <cell r="AC3">
            <v>45231</v>
          </cell>
          <cell r="AD3">
            <v>45261</v>
          </cell>
          <cell r="AE3">
            <v>2024</v>
          </cell>
          <cell r="AF3">
            <v>45292</v>
          </cell>
          <cell r="AG3">
            <v>45323</v>
          </cell>
          <cell r="AH3">
            <v>45352</v>
          </cell>
          <cell r="AI3">
            <v>45383</v>
          </cell>
          <cell r="AJ3">
            <v>45413</v>
          </cell>
          <cell r="AK3">
            <v>45444</v>
          </cell>
          <cell r="AL3">
            <v>45474</v>
          </cell>
          <cell r="AM3">
            <v>45505</v>
          </cell>
          <cell r="AN3">
            <v>45536</v>
          </cell>
          <cell r="AO3">
            <v>45566</v>
          </cell>
          <cell r="AP3">
            <v>45597</v>
          </cell>
          <cell r="AQ3">
            <v>45627</v>
          </cell>
          <cell r="AR3">
            <v>2025</v>
          </cell>
          <cell r="AS3">
            <v>45658</v>
          </cell>
          <cell r="AT3">
            <v>45689</v>
          </cell>
          <cell r="AU3">
            <v>45717</v>
          </cell>
          <cell r="AV3">
            <v>45748</v>
          </cell>
          <cell r="AW3">
            <v>45778</v>
          </cell>
          <cell r="AX3">
            <v>45809</v>
          </cell>
          <cell r="AY3">
            <v>45839</v>
          </cell>
          <cell r="AZ3">
            <v>45870</v>
          </cell>
          <cell r="BA3">
            <v>45901</v>
          </cell>
          <cell r="BB3">
            <v>45931</v>
          </cell>
          <cell r="BC3">
            <v>45962</v>
          </cell>
          <cell r="BD3">
            <v>45992</v>
          </cell>
          <cell r="BE3">
            <v>2026</v>
          </cell>
          <cell r="BF3">
            <v>46023</v>
          </cell>
          <cell r="BG3">
            <v>46054</v>
          </cell>
          <cell r="BH3">
            <v>46082</v>
          </cell>
          <cell r="BI3">
            <v>46113</v>
          </cell>
          <cell r="BJ3">
            <v>46143</v>
          </cell>
          <cell r="BK3">
            <v>46174</v>
          </cell>
          <cell r="BL3">
            <v>46204</v>
          </cell>
          <cell r="BM3">
            <v>46235</v>
          </cell>
          <cell r="BN3">
            <v>46266</v>
          </cell>
          <cell r="BO3">
            <v>46296</v>
          </cell>
          <cell r="BP3">
            <v>46327</v>
          </cell>
          <cell r="BQ3">
            <v>46357</v>
          </cell>
          <cell r="BR3">
            <v>2027</v>
          </cell>
          <cell r="BS3">
            <v>46388</v>
          </cell>
          <cell r="BT3">
            <v>46419</v>
          </cell>
          <cell r="BU3">
            <v>46447</v>
          </cell>
          <cell r="BV3">
            <v>46478</v>
          </cell>
          <cell r="BW3">
            <v>46508</v>
          </cell>
          <cell r="BX3">
            <v>46539</v>
          </cell>
          <cell r="BY3">
            <v>46569</v>
          </cell>
          <cell r="BZ3">
            <v>46600</v>
          </cell>
          <cell r="CA3">
            <v>46631</v>
          </cell>
          <cell r="CB3">
            <v>46661</v>
          </cell>
          <cell r="CC3">
            <v>46692</v>
          </cell>
          <cell r="CD3">
            <v>46722</v>
          </cell>
          <cell r="CE3">
            <v>2028</v>
          </cell>
          <cell r="CF3">
            <v>46753</v>
          </cell>
          <cell r="CG3">
            <v>46784</v>
          </cell>
          <cell r="CH3">
            <v>46813</v>
          </cell>
          <cell r="CI3">
            <v>46844</v>
          </cell>
          <cell r="CJ3">
            <v>46874</v>
          </cell>
          <cell r="CK3">
            <v>46905</v>
          </cell>
          <cell r="CL3">
            <v>46935</v>
          </cell>
          <cell r="CM3">
            <v>46966</v>
          </cell>
          <cell r="CN3">
            <v>46997</v>
          </cell>
          <cell r="CO3">
            <v>47027</v>
          </cell>
          <cell r="CP3">
            <v>47058</v>
          </cell>
          <cell r="CQ3">
            <v>47088</v>
          </cell>
          <cell r="CR3">
            <v>2029</v>
          </cell>
          <cell r="CS3">
            <v>47119</v>
          </cell>
          <cell r="CT3">
            <v>47150</v>
          </cell>
          <cell r="CU3">
            <v>47178</v>
          </cell>
          <cell r="CV3">
            <v>47209</v>
          </cell>
          <cell r="CW3">
            <v>47239</v>
          </cell>
          <cell r="CX3">
            <v>47270</v>
          </cell>
          <cell r="CY3">
            <v>47300</v>
          </cell>
          <cell r="CZ3">
            <v>47331</v>
          </cell>
          <cell r="DA3">
            <v>47362</v>
          </cell>
          <cell r="DB3">
            <v>47392</v>
          </cell>
          <cell r="DC3">
            <v>47423</v>
          </cell>
          <cell r="DD3">
            <v>47453</v>
          </cell>
          <cell r="DE3">
            <v>2030</v>
          </cell>
          <cell r="DF3">
            <v>47484</v>
          </cell>
          <cell r="DG3">
            <v>47515</v>
          </cell>
          <cell r="DH3">
            <v>47543</v>
          </cell>
          <cell r="DI3">
            <v>47574</v>
          </cell>
          <cell r="DJ3">
            <v>47604</v>
          </cell>
          <cell r="DK3">
            <v>47635</v>
          </cell>
          <cell r="DL3">
            <v>47665</v>
          </cell>
          <cell r="DM3">
            <v>47696</v>
          </cell>
          <cell r="DN3">
            <v>47727</v>
          </cell>
          <cell r="DO3">
            <v>47757</v>
          </cell>
          <cell r="DP3">
            <v>47788</v>
          </cell>
          <cell r="DQ3">
            <v>47818</v>
          </cell>
          <cell r="DR3">
            <v>2031</v>
          </cell>
          <cell r="DS3">
            <v>47849</v>
          </cell>
          <cell r="DT3">
            <v>47880</v>
          </cell>
          <cell r="DU3">
            <v>47908</v>
          </cell>
          <cell r="DV3">
            <v>47939</v>
          </cell>
          <cell r="DW3">
            <v>47969</v>
          </cell>
          <cell r="DX3">
            <v>48000</v>
          </cell>
          <cell r="DY3">
            <v>48030</v>
          </cell>
          <cell r="DZ3">
            <v>48061</v>
          </cell>
          <cell r="EA3">
            <v>48092</v>
          </cell>
          <cell r="EB3">
            <v>48122</v>
          </cell>
          <cell r="EC3">
            <v>48153</v>
          </cell>
          <cell r="ED3">
            <v>48183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696.70000000018626</v>
          </cell>
          <cell r="H32">
            <v>0</v>
          </cell>
          <cell r="I32">
            <v>0</v>
          </cell>
          <cell r="J32">
            <v>2372.7999999998137</v>
          </cell>
          <cell r="K32">
            <v>5770</v>
          </cell>
          <cell r="L32">
            <v>-3826</v>
          </cell>
          <cell r="M32">
            <v>57910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42911.899999991059</v>
          </cell>
          <cell r="S32">
            <v>0</v>
          </cell>
          <cell r="T32">
            <v>210.40000000037253</v>
          </cell>
          <cell r="U32">
            <v>0</v>
          </cell>
          <cell r="V32">
            <v>0</v>
          </cell>
          <cell r="W32">
            <v>0</v>
          </cell>
          <cell r="X32">
            <v>1998</v>
          </cell>
          <cell r="Y32">
            <v>-2358</v>
          </cell>
          <cell r="Z32">
            <v>37623</v>
          </cell>
          <cell r="AA32">
            <v>5438.5</v>
          </cell>
          <cell r="AB32">
            <v>0</v>
          </cell>
          <cell r="AC32">
            <v>0</v>
          </cell>
          <cell r="AD32">
            <v>0</v>
          </cell>
          <cell r="AE32">
            <v>26565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7020</v>
          </cell>
          <cell r="AM32">
            <v>9351</v>
          </cell>
          <cell r="AN32">
            <v>10194</v>
          </cell>
          <cell r="AO32">
            <v>0</v>
          </cell>
          <cell r="AP32">
            <v>0</v>
          </cell>
          <cell r="AQ32">
            <v>0</v>
          </cell>
          <cell r="AR32">
            <v>53475.70000000298</v>
          </cell>
          <cell r="AS32">
            <v>0</v>
          </cell>
          <cell r="AT32">
            <v>69.299999999813735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6159</v>
          </cell>
          <cell r="AZ32">
            <v>20368.400000000373</v>
          </cell>
          <cell r="BA32">
            <v>26879</v>
          </cell>
          <cell r="BB32">
            <v>0</v>
          </cell>
          <cell r="BC32">
            <v>0</v>
          </cell>
          <cell r="BD32">
            <v>0</v>
          </cell>
          <cell r="BE32">
            <v>21759.30000000447</v>
          </cell>
          <cell r="BF32">
            <v>0</v>
          </cell>
          <cell r="BG32">
            <v>686.40000000037253</v>
          </cell>
          <cell r="BH32">
            <v>0</v>
          </cell>
          <cell r="BI32">
            <v>0</v>
          </cell>
          <cell r="BJ32">
            <v>17335.600000000093</v>
          </cell>
          <cell r="BK32">
            <v>2350.7999999998137</v>
          </cell>
          <cell r="BL32">
            <v>1447.2000000001863</v>
          </cell>
          <cell r="BM32">
            <v>-60.700000000186265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19153.70000000298</v>
          </cell>
          <cell r="BS32">
            <v>0</v>
          </cell>
          <cell r="BT32">
            <v>1177.7000000001863</v>
          </cell>
          <cell r="BU32">
            <v>0</v>
          </cell>
          <cell r="BV32">
            <v>3277.7000000001863</v>
          </cell>
          <cell r="BW32">
            <v>9587.8000000000466</v>
          </cell>
          <cell r="BX32">
            <v>3235</v>
          </cell>
          <cell r="BY32">
            <v>2162.2000000001863</v>
          </cell>
          <cell r="BZ32">
            <v>-140.20000000018626</v>
          </cell>
          <cell r="CA32">
            <v>-146.5</v>
          </cell>
          <cell r="CB32">
            <v>0</v>
          </cell>
          <cell r="CC32">
            <v>0</v>
          </cell>
          <cell r="CD32">
            <v>0</v>
          </cell>
          <cell r="CE32">
            <v>84835.19999999553</v>
          </cell>
          <cell r="CF32">
            <v>0</v>
          </cell>
          <cell r="CG32">
            <v>4715.2999999998137</v>
          </cell>
          <cell r="CH32">
            <v>26036.799999999814</v>
          </cell>
          <cell r="CI32">
            <v>17891.300000000047</v>
          </cell>
          <cell r="CJ32">
            <v>7317.7999999998137</v>
          </cell>
          <cell r="CK32">
            <v>14838</v>
          </cell>
          <cell r="CL32">
            <v>14106.299999999814</v>
          </cell>
          <cell r="CM32">
            <v>-70.299999999813735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193194.80000000447</v>
          </cell>
          <cell r="CS32">
            <v>0</v>
          </cell>
          <cell r="CT32">
            <v>2360.5</v>
          </cell>
          <cell r="CU32">
            <v>12562</v>
          </cell>
          <cell r="CV32">
            <v>17327</v>
          </cell>
          <cell r="CW32">
            <v>16971.200000000186</v>
          </cell>
          <cell r="CX32">
            <v>27956.09999999986</v>
          </cell>
          <cell r="CY32">
            <v>22824</v>
          </cell>
          <cell r="CZ32">
            <v>3992</v>
          </cell>
          <cell r="DA32">
            <v>0</v>
          </cell>
          <cell r="DB32">
            <v>0</v>
          </cell>
          <cell r="DC32">
            <v>89202</v>
          </cell>
          <cell r="DD32">
            <v>0</v>
          </cell>
          <cell r="DE32">
            <v>68808.39999999851</v>
          </cell>
          <cell r="DF32">
            <v>0</v>
          </cell>
          <cell r="DG32">
            <v>5037.2999999998137</v>
          </cell>
          <cell r="DH32">
            <v>1620.7999999998137</v>
          </cell>
          <cell r="DI32">
            <v>2242.0999999998603</v>
          </cell>
          <cell r="DJ32">
            <v>12550.799999999814</v>
          </cell>
          <cell r="DK32">
            <v>24322.200000000186</v>
          </cell>
          <cell r="DL32">
            <v>21212.700000000186</v>
          </cell>
          <cell r="DM32">
            <v>1851</v>
          </cell>
          <cell r="DN32">
            <v>-28.5</v>
          </cell>
          <cell r="DO32">
            <v>0</v>
          </cell>
          <cell r="DP32">
            <v>0</v>
          </cell>
          <cell r="DQ32">
            <v>0</v>
          </cell>
          <cell r="DR32">
            <v>90774.29999999702</v>
          </cell>
          <cell r="DS32">
            <v>0</v>
          </cell>
          <cell r="DT32">
            <v>198.79999999981374</v>
          </cell>
          <cell r="DU32">
            <v>0</v>
          </cell>
          <cell r="DV32">
            <v>1076.3000000000466</v>
          </cell>
          <cell r="DW32">
            <v>28113.700000000186</v>
          </cell>
          <cell r="DX32">
            <v>23902.700000000186</v>
          </cell>
          <cell r="DY32">
            <v>22253.299999999814</v>
          </cell>
          <cell r="DZ32">
            <v>-43</v>
          </cell>
          <cell r="EA32">
            <v>-484</v>
          </cell>
          <cell r="EB32">
            <v>0</v>
          </cell>
          <cell r="EC32">
            <v>15756.5</v>
          </cell>
          <cell r="ED32">
            <v>0</v>
          </cell>
        </row>
        <row r="33">
          <cell r="F33">
            <v>145011</v>
          </cell>
          <cell r="G33">
            <v>128188</v>
          </cell>
          <cell r="H33">
            <v>17110.600000000093</v>
          </cell>
          <cell r="I33">
            <v>1739.2000000001863</v>
          </cell>
          <cell r="J33">
            <v>2472.7199999999721</v>
          </cell>
          <cell r="K33">
            <v>0</v>
          </cell>
          <cell r="L33">
            <v>46896</v>
          </cell>
          <cell r="M33">
            <v>12272</v>
          </cell>
          <cell r="N33">
            <v>36566</v>
          </cell>
          <cell r="O33">
            <v>22684</v>
          </cell>
          <cell r="P33">
            <v>106012</v>
          </cell>
          <cell r="Q33">
            <v>173894</v>
          </cell>
          <cell r="R33">
            <v>833776.89999999851</v>
          </cell>
          <cell r="S33">
            <v>166323.5</v>
          </cell>
          <cell r="T33">
            <v>154873.79999999981</v>
          </cell>
          <cell r="U33">
            <v>69366</v>
          </cell>
          <cell r="V33">
            <v>11132.700000000186</v>
          </cell>
          <cell r="W33">
            <v>23169.800000000047</v>
          </cell>
          <cell r="X33">
            <v>287</v>
          </cell>
          <cell r="Y33">
            <v>45046</v>
          </cell>
          <cell r="Z33">
            <v>17072</v>
          </cell>
          <cell r="AA33">
            <v>0</v>
          </cell>
          <cell r="AB33">
            <v>33241</v>
          </cell>
          <cell r="AC33">
            <v>95597.799999999814</v>
          </cell>
          <cell r="AD33">
            <v>217667.29999999981</v>
          </cell>
          <cell r="AE33">
            <v>239211.39999999851</v>
          </cell>
          <cell r="AF33">
            <v>19962.5</v>
          </cell>
          <cell r="AG33">
            <v>31289.5</v>
          </cell>
          <cell r="AH33">
            <v>9425.7999999998137</v>
          </cell>
          <cell r="AI33">
            <v>12467</v>
          </cell>
          <cell r="AJ33">
            <v>8558.5999999998603</v>
          </cell>
          <cell r="AK33">
            <v>0</v>
          </cell>
          <cell r="AL33">
            <v>4789</v>
          </cell>
          <cell r="AM33">
            <v>0</v>
          </cell>
          <cell r="AN33">
            <v>0</v>
          </cell>
          <cell r="AO33">
            <v>38908.5</v>
          </cell>
          <cell r="AP33">
            <v>44991</v>
          </cell>
          <cell r="AQ33">
            <v>68819.5</v>
          </cell>
          <cell r="AR33">
            <v>441283.10000000149</v>
          </cell>
          <cell r="AS33">
            <v>64681.5</v>
          </cell>
          <cell r="AT33">
            <v>77961.700000000186</v>
          </cell>
          <cell r="AU33">
            <v>18144</v>
          </cell>
          <cell r="AV33">
            <v>18606</v>
          </cell>
          <cell r="AW33">
            <v>7256.3999999999069</v>
          </cell>
          <cell r="AX33">
            <v>0</v>
          </cell>
          <cell r="AY33">
            <v>24201</v>
          </cell>
          <cell r="AZ33">
            <v>27236</v>
          </cell>
          <cell r="BA33">
            <v>23229.5</v>
          </cell>
          <cell r="BB33">
            <v>72807</v>
          </cell>
          <cell r="BC33">
            <v>29079</v>
          </cell>
          <cell r="BD33">
            <v>78081</v>
          </cell>
          <cell r="BE33">
            <v>479271.69999999553</v>
          </cell>
          <cell r="BF33">
            <v>34241</v>
          </cell>
          <cell r="BG33">
            <v>51312.799999999814</v>
          </cell>
          <cell r="BH33">
            <v>64976.5</v>
          </cell>
          <cell r="BI33">
            <v>39651.100000000093</v>
          </cell>
          <cell r="BJ33">
            <v>18688.399999999907</v>
          </cell>
          <cell r="BK33">
            <v>5345.7999999998137</v>
          </cell>
          <cell r="BL33">
            <v>3996.2000000001863</v>
          </cell>
          <cell r="BM33">
            <v>11928.200000000186</v>
          </cell>
          <cell r="BN33">
            <v>1038.5</v>
          </cell>
          <cell r="BO33">
            <v>96502.700000000186</v>
          </cell>
          <cell r="BP33">
            <v>63403</v>
          </cell>
          <cell r="BQ33">
            <v>88187.5</v>
          </cell>
          <cell r="BR33">
            <v>523584.39999999851</v>
          </cell>
          <cell r="BS33">
            <v>86757.5</v>
          </cell>
          <cell r="BT33">
            <v>47612.200000000186</v>
          </cell>
          <cell r="BU33">
            <v>62398</v>
          </cell>
          <cell r="BV33">
            <v>56857</v>
          </cell>
          <cell r="BW33">
            <v>20927.699999999953</v>
          </cell>
          <cell r="BX33">
            <v>2834</v>
          </cell>
          <cell r="BY33">
            <v>-22</v>
          </cell>
          <cell r="BZ33">
            <v>7598</v>
          </cell>
          <cell r="CA33">
            <v>0</v>
          </cell>
          <cell r="CB33">
            <v>97713.5</v>
          </cell>
          <cell r="CC33">
            <v>40412</v>
          </cell>
          <cell r="CD33">
            <v>100496.5</v>
          </cell>
          <cell r="CE33">
            <v>668876.5</v>
          </cell>
          <cell r="CF33">
            <v>65107.5</v>
          </cell>
          <cell r="CG33">
            <v>45911.799999999814</v>
          </cell>
          <cell r="CH33">
            <v>132766.5</v>
          </cell>
          <cell r="CI33">
            <v>62250.800000000047</v>
          </cell>
          <cell r="CJ33">
            <v>42788.699999999953</v>
          </cell>
          <cell r="CK33">
            <v>8496.4000000003725</v>
          </cell>
          <cell r="CL33">
            <v>16322.799999999814</v>
          </cell>
          <cell r="CM33">
            <v>30358.799999999814</v>
          </cell>
          <cell r="CN33">
            <v>685</v>
          </cell>
          <cell r="CO33">
            <v>101777.20000000019</v>
          </cell>
          <cell r="CP33">
            <v>79587</v>
          </cell>
          <cell r="CQ33">
            <v>82824</v>
          </cell>
          <cell r="CR33">
            <v>882977.79999999702</v>
          </cell>
          <cell r="CS33">
            <v>134489</v>
          </cell>
          <cell r="CT33">
            <v>36011</v>
          </cell>
          <cell r="CU33">
            <v>90420.699999999953</v>
          </cell>
          <cell r="CV33">
            <v>77748.199999999953</v>
          </cell>
          <cell r="CW33">
            <v>87271.799999999814</v>
          </cell>
          <cell r="CX33">
            <v>63273.299999999814</v>
          </cell>
          <cell r="CY33">
            <v>15829.299999999814</v>
          </cell>
          <cell r="CZ33">
            <v>45695.700000000186</v>
          </cell>
          <cell r="DA33">
            <v>23563</v>
          </cell>
          <cell r="DB33">
            <v>121575.5</v>
          </cell>
          <cell r="DC33">
            <v>115078</v>
          </cell>
          <cell r="DD33">
            <v>72022.299999999814</v>
          </cell>
          <cell r="DE33">
            <v>818969.89999999851</v>
          </cell>
          <cell r="DF33">
            <v>93098</v>
          </cell>
          <cell r="DG33">
            <v>62910</v>
          </cell>
          <cell r="DH33">
            <v>163341.20000000019</v>
          </cell>
          <cell r="DI33">
            <v>65770.5</v>
          </cell>
          <cell r="DJ33">
            <v>41594.09999999986</v>
          </cell>
          <cell r="DK33">
            <v>17600.5</v>
          </cell>
          <cell r="DL33">
            <v>33840.799999999814</v>
          </cell>
          <cell r="DM33">
            <v>37167.799999999814</v>
          </cell>
          <cell r="DN33">
            <v>4046</v>
          </cell>
          <cell r="DO33">
            <v>105072</v>
          </cell>
          <cell r="DP33">
            <v>103201</v>
          </cell>
          <cell r="DQ33">
            <v>91328</v>
          </cell>
          <cell r="DR33">
            <v>548102.20000000298</v>
          </cell>
          <cell r="DS33">
            <v>45275</v>
          </cell>
          <cell r="DT33">
            <v>34495.700000000186</v>
          </cell>
          <cell r="DU33">
            <v>109819.59999999963</v>
          </cell>
          <cell r="DV33">
            <v>37978.299999999814</v>
          </cell>
          <cell r="DW33">
            <v>29461.09999999986</v>
          </cell>
          <cell r="DX33">
            <v>25737</v>
          </cell>
          <cell r="DY33">
            <v>16615.5</v>
          </cell>
          <cell r="DZ33">
            <v>30140</v>
          </cell>
          <cell r="EA33">
            <v>5836</v>
          </cell>
          <cell r="EB33">
            <v>52684.5</v>
          </cell>
          <cell r="EC33">
            <v>69546</v>
          </cell>
          <cell r="ED33">
            <v>90513.5</v>
          </cell>
        </row>
        <row r="34">
          <cell r="F34">
            <v>-716370</v>
          </cell>
          <cell r="G34">
            <v>3455</v>
          </cell>
          <cell r="H34">
            <v>113850.5</v>
          </cell>
          <cell r="I34">
            <v>63766.200000000186</v>
          </cell>
          <cell r="J34">
            <v>46358.899999999907</v>
          </cell>
          <cell r="K34">
            <v>121829.70000000019</v>
          </cell>
          <cell r="L34">
            <v>14676</v>
          </cell>
          <cell r="M34">
            <v>394251</v>
          </cell>
          <cell r="N34">
            <v>265217</v>
          </cell>
          <cell r="O34">
            <v>71309.5</v>
          </cell>
          <cell r="P34">
            <v>13698.5</v>
          </cell>
          <cell r="Q34">
            <v>23348</v>
          </cell>
          <cell r="R34">
            <v>-1077221.5</v>
          </cell>
          <cell r="S34">
            <v>-1735763.5</v>
          </cell>
          <cell r="T34">
            <v>6849</v>
          </cell>
          <cell r="U34">
            <v>19469</v>
          </cell>
          <cell r="V34">
            <v>46003</v>
          </cell>
          <cell r="W34">
            <v>58028</v>
          </cell>
          <cell r="X34">
            <v>77524.90000000014</v>
          </cell>
          <cell r="Y34">
            <v>27318</v>
          </cell>
          <cell r="Z34">
            <v>238563.5</v>
          </cell>
          <cell r="AA34">
            <v>112079.5</v>
          </cell>
          <cell r="AB34">
            <v>57917.5</v>
          </cell>
          <cell r="AC34">
            <v>5160.5999999996275</v>
          </cell>
          <cell r="AD34">
            <v>9629</v>
          </cell>
          <cell r="AE34">
            <v>483656.70000000298</v>
          </cell>
          <cell r="AF34">
            <v>-53161</v>
          </cell>
          <cell r="AG34">
            <v>53403</v>
          </cell>
          <cell r="AH34">
            <v>46907.5</v>
          </cell>
          <cell r="AI34">
            <v>20443</v>
          </cell>
          <cell r="AJ34">
            <v>38757.5</v>
          </cell>
          <cell r="AK34">
            <v>105213.20000000019</v>
          </cell>
          <cell r="AL34">
            <v>-38900</v>
          </cell>
          <cell r="AM34">
            <v>128093</v>
          </cell>
          <cell r="AN34">
            <v>85163</v>
          </cell>
          <cell r="AO34">
            <v>76027</v>
          </cell>
          <cell r="AP34">
            <v>8199</v>
          </cell>
          <cell r="AQ34">
            <v>13511.5</v>
          </cell>
          <cell r="AR34">
            <v>806071.20000000298</v>
          </cell>
          <cell r="AS34">
            <v>-46375.5</v>
          </cell>
          <cell r="AT34">
            <v>40178.299999999814</v>
          </cell>
          <cell r="AU34">
            <v>94807.5</v>
          </cell>
          <cell r="AV34">
            <v>79785.5</v>
          </cell>
          <cell r="AW34">
            <v>83591.5</v>
          </cell>
          <cell r="AX34">
            <v>130642.5</v>
          </cell>
          <cell r="AY34">
            <v>-11893.5</v>
          </cell>
          <cell r="AZ34">
            <v>232240</v>
          </cell>
          <cell r="BA34">
            <v>89561.5</v>
          </cell>
          <cell r="BB34">
            <v>62436.5</v>
          </cell>
          <cell r="BC34">
            <v>41640.400000000373</v>
          </cell>
          <cell r="BD34">
            <v>9456.5</v>
          </cell>
          <cell r="BE34">
            <v>574570.29999998957</v>
          </cell>
          <cell r="BF34">
            <v>0</v>
          </cell>
          <cell r="BG34">
            <v>19326</v>
          </cell>
          <cell r="BH34">
            <v>144327</v>
          </cell>
          <cell r="BI34">
            <v>84973.200000000186</v>
          </cell>
          <cell r="BJ34">
            <v>52822</v>
          </cell>
          <cell r="BK34">
            <v>67730</v>
          </cell>
          <cell r="BL34">
            <v>39226</v>
          </cell>
          <cell r="BM34">
            <v>64806</v>
          </cell>
          <cell r="BN34">
            <v>-2619</v>
          </cell>
          <cell r="BO34">
            <v>54142.5</v>
          </cell>
          <cell r="BP34">
            <v>33344.599999999627</v>
          </cell>
          <cell r="BQ34">
            <v>16492</v>
          </cell>
          <cell r="BR34">
            <v>504570.70000000298</v>
          </cell>
          <cell r="BS34">
            <v>7584</v>
          </cell>
          <cell r="BT34">
            <v>27785</v>
          </cell>
          <cell r="BU34">
            <v>83366.599999999627</v>
          </cell>
          <cell r="BV34">
            <v>83560.399999999907</v>
          </cell>
          <cell r="BW34">
            <v>47663.400000000023</v>
          </cell>
          <cell r="BX34">
            <v>61570.800000000279</v>
          </cell>
          <cell r="BY34">
            <v>31395.5</v>
          </cell>
          <cell r="BZ34">
            <v>71809</v>
          </cell>
          <cell r="CA34">
            <v>4738</v>
          </cell>
          <cell r="CB34">
            <v>37370</v>
          </cell>
          <cell r="CC34">
            <v>29806.5</v>
          </cell>
          <cell r="CD34">
            <v>17921.5</v>
          </cell>
          <cell r="CE34">
            <v>707264.04999999702</v>
          </cell>
          <cell r="CF34">
            <v>29126</v>
          </cell>
          <cell r="CG34">
            <v>58354.5</v>
          </cell>
          <cell r="CH34">
            <v>79625.5</v>
          </cell>
          <cell r="CI34">
            <v>70975.399999999907</v>
          </cell>
          <cell r="CJ34">
            <v>50668.449999999953</v>
          </cell>
          <cell r="CK34">
            <v>40039.299999999814</v>
          </cell>
          <cell r="CL34">
            <v>37376</v>
          </cell>
          <cell r="CM34">
            <v>111154.20000000019</v>
          </cell>
          <cell r="CN34">
            <v>47115</v>
          </cell>
          <cell r="CO34">
            <v>78232</v>
          </cell>
          <cell r="CP34">
            <v>62173.700000000186</v>
          </cell>
          <cell r="CQ34">
            <v>42424</v>
          </cell>
          <cell r="CR34">
            <v>912157.38000000268</v>
          </cell>
          <cell r="CS34">
            <v>59804</v>
          </cell>
          <cell r="CT34">
            <v>53864.5</v>
          </cell>
          <cell r="CU34">
            <v>134471.70000000019</v>
          </cell>
          <cell r="CV34">
            <v>75497.40000000014</v>
          </cell>
          <cell r="CW34">
            <v>32273.870000000054</v>
          </cell>
          <cell r="CX34">
            <v>38928.559999999998</v>
          </cell>
          <cell r="CY34">
            <v>96446</v>
          </cell>
          <cell r="CZ34">
            <v>63919</v>
          </cell>
          <cell r="DA34">
            <v>56767.5</v>
          </cell>
          <cell r="DB34">
            <v>159286.5</v>
          </cell>
          <cell r="DC34">
            <v>42055.349999999977</v>
          </cell>
          <cell r="DD34">
            <v>98843</v>
          </cell>
          <cell r="DE34">
            <v>684898.71999999881</v>
          </cell>
          <cell r="DF34">
            <v>25942.5</v>
          </cell>
          <cell r="DG34">
            <v>60309.5</v>
          </cell>
          <cell r="DH34">
            <v>75963</v>
          </cell>
          <cell r="DI34">
            <v>83306.199999999953</v>
          </cell>
          <cell r="DJ34">
            <v>32060.219999999972</v>
          </cell>
          <cell r="DK34">
            <v>28348.5</v>
          </cell>
          <cell r="DL34">
            <v>87402</v>
          </cell>
          <cell r="DM34">
            <v>87284</v>
          </cell>
          <cell r="DN34">
            <v>47650</v>
          </cell>
          <cell r="DO34">
            <v>62898.5</v>
          </cell>
          <cell r="DP34">
            <v>34025.800000000047</v>
          </cell>
          <cell r="DQ34">
            <v>59708.5</v>
          </cell>
          <cell r="DR34">
            <v>584250.1799999997</v>
          </cell>
          <cell r="DS34">
            <v>29236</v>
          </cell>
          <cell r="DT34">
            <v>54606.5</v>
          </cell>
          <cell r="DU34">
            <v>62012.599999999627</v>
          </cell>
          <cell r="DV34">
            <v>68489.100000000093</v>
          </cell>
          <cell r="DW34">
            <v>23597.430000000051</v>
          </cell>
          <cell r="DX34">
            <v>46605.949999999953</v>
          </cell>
          <cell r="DY34">
            <v>29318</v>
          </cell>
          <cell r="DZ34">
            <v>48344.5</v>
          </cell>
          <cell r="EA34">
            <v>21158</v>
          </cell>
          <cell r="EB34">
            <v>103599</v>
          </cell>
          <cell r="EC34">
            <v>25521.599999999977</v>
          </cell>
          <cell r="ED34">
            <v>71761.5</v>
          </cell>
        </row>
        <row r="35">
          <cell r="F35">
            <v>25003</v>
          </cell>
          <cell r="G35">
            <v>42174.200000000186</v>
          </cell>
          <cell r="H35">
            <v>11963.100000000093</v>
          </cell>
          <cell r="I35">
            <v>11250.800000000047</v>
          </cell>
          <cell r="J35">
            <v>8583.9799999999814</v>
          </cell>
          <cell r="K35">
            <v>30469.5</v>
          </cell>
          <cell r="L35">
            <v>18736</v>
          </cell>
          <cell r="M35">
            <v>103136</v>
          </cell>
          <cell r="N35">
            <v>103414.80000000075</v>
          </cell>
          <cell r="O35">
            <v>48215.700000000186</v>
          </cell>
          <cell r="P35">
            <v>93687.099999999627</v>
          </cell>
          <cell r="Q35">
            <v>131007.69999999925</v>
          </cell>
          <cell r="R35">
            <v>649163.41000001132</v>
          </cell>
          <cell r="S35">
            <v>37611.599999999627</v>
          </cell>
          <cell r="T35">
            <v>24080.700000000186</v>
          </cell>
          <cell r="U35">
            <v>66713.5</v>
          </cell>
          <cell r="V35">
            <v>22700.460000000196</v>
          </cell>
          <cell r="W35">
            <v>16269.25</v>
          </cell>
          <cell r="X35">
            <v>1240</v>
          </cell>
          <cell r="Y35">
            <v>5214.2000000001863</v>
          </cell>
          <cell r="Z35">
            <v>125213.5</v>
          </cell>
          <cell r="AA35">
            <v>53346</v>
          </cell>
          <cell r="AB35">
            <v>20522.499999999069</v>
          </cell>
          <cell r="AC35">
            <v>94316.299999999814</v>
          </cell>
          <cell r="AD35">
            <v>181935.39999999991</v>
          </cell>
          <cell r="AE35">
            <v>342376.15999998897</v>
          </cell>
          <cell r="AF35">
            <v>11548.799999999814</v>
          </cell>
          <cell r="AG35">
            <v>42019.700000000186</v>
          </cell>
          <cell r="AH35">
            <v>18815.200000000186</v>
          </cell>
          <cell r="AI35">
            <v>24326.459999999963</v>
          </cell>
          <cell r="AJ35">
            <v>17926.800000000047</v>
          </cell>
          <cell r="AK35">
            <v>0</v>
          </cell>
          <cell r="AL35">
            <v>18142.599999999627</v>
          </cell>
          <cell r="AM35">
            <v>27412</v>
          </cell>
          <cell r="AN35">
            <v>17641.199999999255</v>
          </cell>
          <cell r="AO35">
            <v>55890.800000000279</v>
          </cell>
          <cell r="AP35">
            <v>48244.200000000186</v>
          </cell>
          <cell r="AQ35">
            <v>60408.399999999907</v>
          </cell>
          <cell r="AR35">
            <v>482201.27400000393</v>
          </cell>
          <cell r="AS35">
            <v>58448</v>
          </cell>
          <cell r="AT35">
            <v>63782.600000000093</v>
          </cell>
          <cell r="AU35">
            <v>39147.300000000047</v>
          </cell>
          <cell r="AV35">
            <v>32645</v>
          </cell>
          <cell r="AW35">
            <v>37650.029999999795</v>
          </cell>
          <cell r="AX35">
            <v>5253.6000000005588</v>
          </cell>
          <cell r="AY35">
            <v>20371.09999999986</v>
          </cell>
          <cell r="AZ35">
            <v>6808.4440000000177</v>
          </cell>
          <cell r="BA35">
            <v>32122.100000000559</v>
          </cell>
          <cell r="BB35">
            <v>62738.699999999255</v>
          </cell>
          <cell r="BC35">
            <v>57601.100000000093</v>
          </cell>
          <cell r="BD35">
            <v>65633.299999999814</v>
          </cell>
          <cell r="BE35">
            <v>360253.10699999705</v>
          </cell>
          <cell r="BF35">
            <v>15916.799999999814</v>
          </cell>
          <cell r="BG35">
            <v>26815.099999999627</v>
          </cell>
          <cell r="BH35">
            <v>43477.199999999953</v>
          </cell>
          <cell r="BI35">
            <v>21065.270000000019</v>
          </cell>
          <cell r="BJ35">
            <v>39787.709999999963</v>
          </cell>
          <cell r="BK35">
            <v>15785.899999999907</v>
          </cell>
          <cell r="BL35">
            <v>262.43400000000838</v>
          </cell>
          <cell r="BM35">
            <v>5875.9929999999003</v>
          </cell>
          <cell r="BN35">
            <v>11588.5</v>
          </cell>
          <cell r="BO35">
            <v>46935.500000000233</v>
          </cell>
          <cell r="BP35">
            <v>61068.199999999721</v>
          </cell>
          <cell r="BQ35">
            <v>71674.5</v>
          </cell>
          <cell r="BR35">
            <v>459075.91100000218</v>
          </cell>
          <cell r="BS35">
            <v>67767.200000000186</v>
          </cell>
          <cell r="BT35">
            <v>39313.899999999907</v>
          </cell>
          <cell r="BU35">
            <v>39750.320000000065</v>
          </cell>
          <cell r="BV35">
            <v>29186.290000000037</v>
          </cell>
          <cell r="BW35">
            <v>29264.900000000023</v>
          </cell>
          <cell r="BX35">
            <v>11976.199999999721</v>
          </cell>
          <cell r="BY35">
            <v>1566.9480000000913</v>
          </cell>
          <cell r="BZ35">
            <v>2901.6330000001471</v>
          </cell>
          <cell r="CA35">
            <v>6958.359999999404</v>
          </cell>
          <cell r="CB35">
            <v>76698</v>
          </cell>
          <cell r="CC35">
            <v>56703.760000000242</v>
          </cell>
          <cell r="CD35">
            <v>96988.400000000373</v>
          </cell>
          <cell r="CE35">
            <v>440821.30000000075</v>
          </cell>
          <cell r="CF35">
            <v>30668.700000000186</v>
          </cell>
          <cell r="CG35">
            <v>30771.600000000559</v>
          </cell>
          <cell r="CH35">
            <v>37027.460000000196</v>
          </cell>
          <cell r="CI35">
            <v>18928.479999999981</v>
          </cell>
          <cell r="CJ35">
            <v>38503.839999999967</v>
          </cell>
          <cell r="CK35">
            <v>14403.399999999907</v>
          </cell>
          <cell r="CL35">
            <v>1777.655999999959</v>
          </cell>
          <cell r="CM35">
            <v>12206.523999999976</v>
          </cell>
          <cell r="CN35">
            <v>11336.439999999478</v>
          </cell>
          <cell r="CO35">
            <v>85538.5</v>
          </cell>
          <cell r="CP35">
            <v>58103.200000000186</v>
          </cell>
          <cell r="CQ35">
            <v>101555.5</v>
          </cell>
          <cell r="CR35">
            <v>449406.42599999905</v>
          </cell>
          <cell r="CS35">
            <v>28921.099999999627</v>
          </cell>
          <cell r="CT35">
            <v>28387.899999999907</v>
          </cell>
          <cell r="CU35">
            <v>50971.40000000014</v>
          </cell>
          <cell r="CV35">
            <v>24333.77999999997</v>
          </cell>
          <cell r="CW35">
            <v>40565.340000000084</v>
          </cell>
          <cell r="CX35">
            <v>35211.799999999814</v>
          </cell>
          <cell r="CY35">
            <v>5574.6200000001118</v>
          </cell>
          <cell r="CZ35">
            <v>11831.065999999875</v>
          </cell>
          <cell r="DA35">
            <v>15957.560000000522</v>
          </cell>
          <cell r="DB35">
            <v>49944.360000000335</v>
          </cell>
          <cell r="DC35">
            <v>116337.39999999991</v>
          </cell>
          <cell r="DD35">
            <v>41370.099999999627</v>
          </cell>
          <cell r="DE35">
            <v>498923.79500000179</v>
          </cell>
          <cell r="DF35">
            <v>59465.799999999814</v>
          </cell>
          <cell r="DG35">
            <v>47836.100000000559</v>
          </cell>
          <cell r="DH35">
            <v>58628.90000000014</v>
          </cell>
          <cell r="DI35">
            <v>34536.830000000075</v>
          </cell>
          <cell r="DJ35">
            <v>51081.179999999935</v>
          </cell>
          <cell r="DK35">
            <v>16043.600000000093</v>
          </cell>
          <cell r="DL35">
            <v>7461.6699999999255</v>
          </cell>
          <cell r="DM35">
            <v>11861.495000000112</v>
          </cell>
          <cell r="DN35">
            <v>19351.5</v>
          </cell>
          <cell r="DO35">
            <v>82932.219999999739</v>
          </cell>
          <cell r="DP35">
            <v>55665.899999999907</v>
          </cell>
          <cell r="DQ35">
            <v>54058.599999999627</v>
          </cell>
          <cell r="DR35">
            <v>377920.74599999934</v>
          </cell>
          <cell r="DS35">
            <v>3403.7000000001863</v>
          </cell>
          <cell r="DT35">
            <v>32079.899999999907</v>
          </cell>
          <cell r="DU35">
            <v>66776.350000000093</v>
          </cell>
          <cell r="DV35">
            <v>48478.25</v>
          </cell>
          <cell r="DW35">
            <v>29299.149999999907</v>
          </cell>
          <cell r="DX35">
            <v>25138.600000000093</v>
          </cell>
          <cell r="DY35">
            <v>3411.2460000000428</v>
          </cell>
          <cell r="DZ35">
            <v>11810.850000000093</v>
          </cell>
          <cell r="EA35">
            <v>923.70000000018626</v>
          </cell>
          <cell r="EB35">
            <v>50235.700000000186</v>
          </cell>
          <cell r="EC35">
            <v>80013.199999999721</v>
          </cell>
          <cell r="ED35">
            <v>26350.099999999627</v>
          </cell>
        </row>
        <row r="36">
          <cell r="F36">
            <v>89</v>
          </cell>
          <cell r="G36">
            <v>293</v>
          </cell>
          <cell r="H36">
            <v>4552.5</v>
          </cell>
          <cell r="I36">
            <v>819.79999999981374</v>
          </cell>
          <cell r="J36">
            <v>75.5</v>
          </cell>
          <cell r="K36">
            <v>0</v>
          </cell>
          <cell r="L36">
            <v>1718</v>
          </cell>
          <cell r="M36">
            <v>5340</v>
          </cell>
          <cell r="N36">
            <v>0</v>
          </cell>
          <cell r="O36">
            <v>18.5</v>
          </cell>
          <cell r="P36">
            <v>86.320000000006985</v>
          </cell>
          <cell r="Q36">
            <v>661.80999999999767</v>
          </cell>
          <cell r="R36">
            <v>9658.3800000003539</v>
          </cell>
          <cell r="S36">
            <v>0</v>
          </cell>
          <cell r="T36">
            <v>0</v>
          </cell>
          <cell r="U36">
            <v>176.38000000000466</v>
          </cell>
          <cell r="V36">
            <v>93.189999999973224</v>
          </cell>
          <cell r="W36">
            <v>90.630000000004657</v>
          </cell>
          <cell r="X36">
            <v>0</v>
          </cell>
          <cell r="Y36">
            <v>5009.5999999999767</v>
          </cell>
          <cell r="Z36">
            <v>3843.8999999999069</v>
          </cell>
          <cell r="AA36">
            <v>0</v>
          </cell>
          <cell r="AB36">
            <v>61.970000000001164</v>
          </cell>
          <cell r="AC36">
            <v>172.98999999999069</v>
          </cell>
          <cell r="AD36">
            <v>209.72000000000116</v>
          </cell>
          <cell r="AE36">
            <v>3294.9950000001118</v>
          </cell>
          <cell r="AF36">
            <v>24.855000000010477</v>
          </cell>
          <cell r="AG36">
            <v>23.169999999998254</v>
          </cell>
          <cell r="AH36">
            <v>39.069999999977881</v>
          </cell>
          <cell r="AI36">
            <v>30.920000000012806</v>
          </cell>
          <cell r="AJ36">
            <v>13.450000000011642</v>
          </cell>
          <cell r="AK36">
            <v>0</v>
          </cell>
          <cell r="AL36">
            <v>1854.75</v>
          </cell>
          <cell r="AM36">
            <v>0</v>
          </cell>
          <cell r="AN36">
            <v>978.96000000002095</v>
          </cell>
          <cell r="AO36">
            <v>29.150000000023283</v>
          </cell>
          <cell r="AP36">
            <v>0</v>
          </cell>
          <cell r="AQ36">
            <v>300.67000000001281</v>
          </cell>
          <cell r="AR36">
            <v>9813.4059999994934</v>
          </cell>
          <cell r="AS36">
            <v>13.419999999998254</v>
          </cell>
          <cell r="AT36">
            <v>0</v>
          </cell>
          <cell r="AU36">
            <v>57.209999999991851</v>
          </cell>
          <cell r="AV36">
            <v>106.35599999999977</v>
          </cell>
          <cell r="AW36">
            <v>67.200000000011642</v>
          </cell>
          <cell r="AX36">
            <v>0</v>
          </cell>
          <cell r="AY36">
            <v>4033.3799999999464</v>
          </cell>
          <cell r="AZ36">
            <v>3179.3300000000163</v>
          </cell>
          <cell r="BA36">
            <v>2136.8099999999977</v>
          </cell>
          <cell r="BB36">
            <v>203.82999999998719</v>
          </cell>
          <cell r="BC36">
            <v>15.870000000024447</v>
          </cell>
          <cell r="BD36">
            <v>0</v>
          </cell>
          <cell r="BE36">
            <v>2351.9000000001397</v>
          </cell>
          <cell r="BF36">
            <v>12.5</v>
          </cell>
          <cell r="BG36">
            <v>165.11000000000058</v>
          </cell>
          <cell r="BH36">
            <v>189.82999999998719</v>
          </cell>
          <cell r="BI36">
            <v>153.75</v>
          </cell>
          <cell r="BJ36">
            <v>32.690000000002328</v>
          </cell>
          <cell r="BK36">
            <v>0</v>
          </cell>
          <cell r="BL36">
            <v>460.62999999997555</v>
          </cell>
          <cell r="BM36">
            <v>1032.1700000000128</v>
          </cell>
          <cell r="BN36">
            <v>5</v>
          </cell>
          <cell r="BO36">
            <v>203.98000000001048</v>
          </cell>
          <cell r="BP36">
            <v>29.799999999988358</v>
          </cell>
          <cell r="BQ36">
            <v>66.440000000002328</v>
          </cell>
          <cell r="BR36">
            <v>996.2300000002142</v>
          </cell>
          <cell r="BS36">
            <v>25.809999999997672</v>
          </cell>
          <cell r="BT36">
            <v>72.980000000010477</v>
          </cell>
          <cell r="BU36">
            <v>180.23000000001048</v>
          </cell>
          <cell r="BV36">
            <v>97.539999999993597</v>
          </cell>
          <cell r="BW36">
            <v>25.730000000010477</v>
          </cell>
          <cell r="BX36">
            <v>0</v>
          </cell>
          <cell r="BY36">
            <v>0</v>
          </cell>
          <cell r="BZ36">
            <v>293.69000000000233</v>
          </cell>
          <cell r="CA36">
            <v>0</v>
          </cell>
          <cell r="CB36">
            <v>117.5</v>
          </cell>
          <cell r="CC36">
            <v>117.61000000001513</v>
          </cell>
          <cell r="CD36">
            <v>65.14000000001397</v>
          </cell>
          <cell r="CE36">
            <v>8382.2710000001825</v>
          </cell>
          <cell r="CF36">
            <v>97.769999999989523</v>
          </cell>
          <cell r="CG36">
            <v>154.25</v>
          </cell>
          <cell r="CH36">
            <v>238.10999999998603</v>
          </cell>
          <cell r="CI36">
            <v>269.64099999998871</v>
          </cell>
          <cell r="CJ36">
            <v>154.91000000000349</v>
          </cell>
          <cell r="CK36">
            <v>0</v>
          </cell>
          <cell r="CL36">
            <v>3864.6999999999825</v>
          </cell>
          <cell r="CM36">
            <v>2788.8699999999953</v>
          </cell>
          <cell r="CN36">
            <v>0</v>
          </cell>
          <cell r="CO36">
            <v>382.8300000000163</v>
          </cell>
          <cell r="CP36">
            <v>163.73000000001048</v>
          </cell>
          <cell r="CQ36">
            <v>267.45999999999185</v>
          </cell>
          <cell r="CR36">
            <v>9819.8100000000559</v>
          </cell>
          <cell r="CS36">
            <v>129.9199999999837</v>
          </cell>
          <cell r="CT36">
            <v>174.86000000000058</v>
          </cell>
          <cell r="CU36">
            <v>556.83999999999651</v>
          </cell>
          <cell r="CV36">
            <v>537.67999999999302</v>
          </cell>
          <cell r="CW36">
            <v>254.08999999999651</v>
          </cell>
          <cell r="CX36">
            <v>663.64999999999418</v>
          </cell>
          <cell r="CY36">
            <v>2264.1499999999942</v>
          </cell>
          <cell r="CZ36">
            <v>3136.4100000000035</v>
          </cell>
          <cell r="DA36">
            <v>-60.21999999997206</v>
          </cell>
          <cell r="DB36">
            <v>734.02999999999884</v>
          </cell>
          <cell r="DC36">
            <v>676.86000000001513</v>
          </cell>
          <cell r="DD36">
            <v>751.54000000000815</v>
          </cell>
          <cell r="DE36">
            <v>9559.75</v>
          </cell>
          <cell r="DF36">
            <v>45.589999999996508</v>
          </cell>
          <cell r="DG36">
            <v>214.68999999998778</v>
          </cell>
          <cell r="DH36">
            <v>186.42000000001281</v>
          </cell>
          <cell r="DI36">
            <v>173.86000000001513</v>
          </cell>
          <cell r="DJ36">
            <v>19.320000000006985</v>
          </cell>
          <cell r="DK36">
            <v>40.110000000015134</v>
          </cell>
          <cell r="DL36">
            <v>4135.1299999999756</v>
          </cell>
          <cell r="DM36">
            <v>3572.6300000000047</v>
          </cell>
          <cell r="DN36">
            <v>693.40000000002328</v>
          </cell>
          <cell r="DO36">
            <v>336.5</v>
          </cell>
          <cell r="DP36">
            <v>26.110000000015134</v>
          </cell>
          <cell r="DQ36">
            <v>115.98999999999069</v>
          </cell>
          <cell r="DR36">
            <v>6105.4610000005923</v>
          </cell>
          <cell r="DS36">
            <v>273.92000000001281</v>
          </cell>
          <cell r="DT36">
            <v>241.64099999998871</v>
          </cell>
          <cell r="DU36">
            <v>178.27999999999884</v>
          </cell>
          <cell r="DV36">
            <v>294.90999999997439</v>
          </cell>
          <cell r="DW36">
            <v>85.279999999998836</v>
          </cell>
          <cell r="DX36">
            <v>0</v>
          </cell>
          <cell r="DY36">
            <v>3247.859999999986</v>
          </cell>
          <cell r="DZ36">
            <v>1108.6199999999953</v>
          </cell>
          <cell r="EA36">
            <v>0</v>
          </cell>
          <cell r="EB36">
            <v>240.39000000001397</v>
          </cell>
          <cell r="EC36">
            <v>258.82999999998719</v>
          </cell>
          <cell r="ED36">
            <v>175.73000000003958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-266.77593000000343</v>
          </cell>
          <cell r="H38">
            <v>0</v>
          </cell>
          <cell r="I38">
            <v>0</v>
          </cell>
          <cell r="J38">
            <v>-502.09875000000466</v>
          </cell>
          <cell r="K38">
            <v>-1109.9997999999905</v>
          </cell>
          <cell r="L38">
            <v>173.00569999986328</v>
          </cell>
          <cell r="M38">
            <v>-2030.6127799998503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-1885.9719700003043</v>
          </cell>
          <cell r="S38">
            <v>0</v>
          </cell>
          <cell r="T38">
            <v>-136.54311999998754</v>
          </cell>
          <cell r="U38">
            <v>0</v>
          </cell>
          <cell r="V38">
            <v>0</v>
          </cell>
          <cell r="W38">
            <v>0</v>
          </cell>
          <cell r="X38">
            <v>-679.50674999994226</v>
          </cell>
          <cell r="Y38">
            <v>106.92629999993369</v>
          </cell>
          <cell r="Z38">
            <v>-1032.6069000000134</v>
          </cell>
          <cell r="AA38">
            <v>-144.24150000012014</v>
          </cell>
          <cell r="AB38">
            <v>0</v>
          </cell>
          <cell r="AC38">
            <v>0</v>
          </cell>
          <cell r="AD38">
            <v>0</v>
          </cell>
          <cell r="AE38">
            <v>-1131.9077000021935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-277.6480000000447</v>
          </cell>
          <cell r="AM38">
            <v>-502.90030000009574</v>
          </cell>
          <cell r="AN38">
            <v>-351.35940000007395</v>
          </cell>
          <cell r="AO38">
            <v>0</v>
          </cell>
          <cell r="AP38">
            <v>0</v>
          </cell>
          <cell r="AQ38">
            <v>0</v>
          </cell>
          <cell r="AR38">
            <v>-3377.9876600001007</v>
          </cell>
          <cell r="AS38">
            <v>0</v>
          </cell>
          <cell r="AT38">
            <v>-17.755860000092071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-436.24300000001676</v>
          </cell>
          <cell r="AZ38">
            <v>-1190.9948000002187</v>
          </cell>
          <cell r="BA38">
            <v>-1732.9940000000643</v>
          </cell>
          <cell r="BB38">
            <v>0</v>
          </cell>
          <cell r="BC38">
            <v>0</v>
          </cell>
          <cell r="BD38">
            <v>0</v>
          </cell>
          <cell r="BE38">
            <v>-3927.7322800010443</v>
          </cell>
          <cell r="BF38">
            <v>0</v>
          </cell>
          <cell r="BG38">
            <v>-194.4178799999645</v>
          </cell>
          <cell r="BH38">
            <v>0</v>
          </cell>
          <cell r="BI38">
            <v>0</v>
          </cell>
          <cell r="BJ38">
            <v>-2840.9655999999377</v>
          </cell>
          <cell r="BK38">
            <v>-611.70120000012685</v>
          </cell>
          <cell r="BL38">
            <v>-283.62859999993816</v>
          </cell>
          <cell r="BM38">
            <v>2.9810000001452863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-3449.8738299990073</v>
          </cell>
          <cell r="BS38">
            <v>0</v>
          </cell>
          <cell r="BT38">
            <v>-430.24932000006083</v>
          </cell>
          <cell r="BU38">
            <v>0</v>
          </cell>
          <cell r="BV38">
            <v>-262.97669999999925</v>
          </cell>
          <cell r="BW38">
            <v>-1523.2831499999738</v>
          </cell>
          <cell r="BX38">
            <v>-828.75629999977536</v>
          </cell>
          <cell r="BY38">
            <v>-421.64385999995284</v>
          </cell>
          <cell r="BZ38">
            <v>6.1217000000178814</v>
          </cell>
          <cell r="CA38">
            <v>10.913800000096671</v>
          </cell>
          <cell r="CB38">
            <v>0</v>
          </cell>
          <cell r="CC38">
            <v>0</v>
          </cell>
          <cell r="CD38">
            <v>0</v>
          </cell>
          <cell r="CE38">
            <v>-10890.79426000081</v>
          </cell>
          <cell r="CF38">
            <v>0</v>
          </cell>
          <cell r="CG38">
            <v>-328.40493999992032</v>
          </cell>
          <cell r="CH38">
            <v>-1621.4448199999752</v>
          </cell>
          <cell r="CI38">
            <v>-1507.6415999999153</v>
          </cell>
          <cell r="CJ38">
            <v>-919.77700000000186</v>
          </cell>
          <cell r="CK38">
            <v>-3574.9916999998968</v>
          </cell>
          <cell r="CL38">
            <v>-2941.6526999999769</v>
          </cell>
          <cell r="CM38">
            <v>3.1185000000987202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-24217.319170000032</v>
          </cell>
          <cell r="CS38">
            <v>0</v>
          </cell>
          <cell r="CT38">
            <v>-161.26874999998836</v>
          </cell>
          <cell r="CU38">
            <v>-836.98709999996936</v>
          </cell>
          <cell r="CV38">
            <v>-1630.6276000000653</v>
          </cell>
          <cell r="CW38">
            <v>-2307.8435000000754</v>
          </cell>
          <cell r="CX38">
            <v>-8831.2580999999773</v>
          </cell>
          <cell r="CY38">
            <v>-4191.519920000108</v>
          </cell>
          <cell r="CZ38">
            <v>-584.02120000007562</v>
          </cell>
          <cell r="DA38">
            <v>0</v>
          </cell>
          <cell r="DB38">
            <v>0</v>
          </cell>
          <cell r="DC38">
            <v>-5673.7930000000051</v>
          </cell>
          <cell r="DD38">
            <v>0</v>
          </cell>
          <cell r="DE38">
            <v>-13064.146560000256</v>
          </cell>
          <cell r="DF38">
            <v>0</v>
          </cell>
          <cell r="DG38">
            <v>-403.62192000006326</v>
          </cell>
          <cell r="DH38">
            <v>-86.339760000060778</v>
          </cell>
          <cell r="DI38">
            <v>-343.50264000002062</v>
          </cell>
          <cell r="DJ38">
            <v>-1799.7096000000602</v>
          </cell>
          <cell r="DK38">
            <v>-6338.4551999999676</v>
          </cell>
          <cell r="DL38">
            <v>-3843.7146000000648</v>
          </cell>
          <cell r="DM38">
            <v>-252.06984000001103</v>
          </cell>
          <cell r="DN38">
            <v>3.2669999999925494</v>
          </cell>
          <cell r="DO38">
            <v>0</v>
          </cell>
          <cell r="DP38">
            <v>0</v>
          </cell>
          <cell r="DQ38">
            <v>0</v>
          </cell>
          <cell r="DR38">
            <v>-15219.195270000026</v>
          </cell>
          <cell r="DS38">
            <v>0</v>
          </cell>
          <cell r="DT38">
            <v>-49.445000000006985</v>
          </cell>
          <cell r="DU38">
            <v>0</v>
          </cell>
          <cell r="DV38">
            <v>-95.735089999972843</v>
          </cell>
          <cell r="DW38">
            <v>-3992.3328500001226</v>
          </cell>
          <cell r="DX38">
            <v>-6001.6288000000641</v>
          </cell>
          <cell r="DY38">
            <v>-4052.7516799999867</v>
          </cell>
          <cell r="DZ38">
            <v>3.4048000001348555</v>
          </cell>
          <cell r="EA38">
            <v>23.95519999996759</v>
          </cell>
          <cell r="EB38">
            <v>0</v>
          </cell>
          <cell r="EC38">
            <v>-1054.6618499999167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-546267</v>
          </cell>
          <cell r="G41">
            <v>174540.1240699999</v>
          </cell>
          <cell r="H41">
            <v>147476.69999999925</v>
          </cell>
          <cell r="I41">
            <v>77576</v>
          </cell>
          <cell r="J41">
            <v>59361.801249999553</v>
          </cell>
          <cell r="K41">
            <v>156959.20019999892</v>
          </cell>
          <cell r="L41">
            <v>78373.00569999963</v>
          </cell>
          <cell r="M41">
            <v>570878.38722000271</v>
          </cell>
          <cell r="N41">
            <v>405197.79999999702</v>
          </cell>
          <cell r="O41">
            <v>142227.69999999925</v>
          </cell>
          <cell r="P41">
            <v>213483.92000000179</v>
          </cell>
          <cell r="Q41">
            <v>328911.51000000164</v>
          </cell>
          <cell r="R41">
            <v>456403.11803001165</v>
          </cell>
          <cell r="S41">
            <v>-1531828.3999999985</v>
          </cell>
          <cell r="T41">
            <v>185877.35687999986</v>
          </cell>
          <cell r="U41">
            <v>155724.88000000082</v>
          </cell>
          <cell r="V41">
            <v>79929.35000000149</v>
          </cell>
          <cell r="W41">
            <v>97557.679999999702</v>
          </cell>
          <cell r="X41">
            <v>80370.393249999732</v>
          </cell>
          <cell r="Y41">
            <v>80336.726299993694</v>
          </cell>
          <cell r="Z41">
            <v>421283.2930999957</v>
          </cell>
          <cell r="AA41">
            <v>170719.75850000232</v>
          </cell>
          <cell r="AB41">
            <v>111742.97000000253</v>
          </cell>
          <cell r="AC41">
            <v>195247.69000000134</v>
          </cell>
          <cell r="AD41">
            <v>409441.42000000179</v>
          </cell>
          <cell r="AE41">
            <v>1093972.3473000228</v>
          </cell>
          <cell r="AF41">
            <v>-21624.844999998808</v>
          </cell>
          <cell r="AG41">
            <v>126735.37000000104</v>
          </cell>
          <cell r="AH41">
            <v>75187.570000000298</v>
          </cell>
          <cell r="AI41">
            <v>57267.38000000082</v>
          </cell>
          <cell r="AJ41">
            <v>65256.35000000149</v>
          </cell>
          <cell r="AK41">
            <v>105213.19999999925</v>
          </cell>
          <cell r="AL41">
            <v>-7371.2980000041425</v>
          </cell>
          <cell r="AM41">
            <v>164353.09970000014</v>
          </cell>
          <cell r="AN41">
            <v>113625.80060000345</v>
          </cell>
          <cell r="AO41">
            <v>170855.44999999925</v>
          </cell>
          <cell r="AP41">
            <v>101434.19999999925</v>
          </cell>
          <cell r="AQ41">
            <v>143040.0700000003</v>
          </cell>
          <cell r="AR41">
            <v>1789466.6923399568</v>
          </cell>
          <cell r="AS41">
            <v>76767.420000001788</v>
          </cell>
          <cell r="AT41">
            <v>181974.14413999952</v>
          </cell>
          <cell r="AU41">
            <v>152156.00999999978</v>
          </cell>
          <cell r="AV41">
            <v>131142.85599999875</v>
          </cell>
          <cell r="AW41">
            <v>128565.12999999896</v>
          </cell>
          <cell r="AX41">
            <v>135896.10000000149</v>
          </cell>
          <cell r="AY41">
            <v>42434.736999999732</v>
          </cell>
          <cell r="AZ41">
            <v>288641.17919999734</v>
          </cell>
          <cell r="BA41">
            <v>172195.91599999741</v>
          </cell>
          <cell r="BB41">
            <v>198186.03000000119</v>
          </cell>
          <cell r="BC41">
            <v>128336.36999999732</v>
          </cell>
          <cell r="BD41">
            <v>153170.79999999702</v>
          </cell>
          <cell r="BE41">
            <v>1434278.5747200251</v>
          </cell>
          <cell r="BF41">
            <v>50170.300000000745</v>
          </cell>
          <cell r="BG41">
            <v>98110.992120001465</v>
          </cell>
          <cell r="BH41">
            <v>252970.53000000119</v>
          </cell>
          <cell r="BI41">
            <v>145843.3200000003</v>
          </cell>
          <cell r="BJ41">
            <v>125825.43439999968</v>
          </cell>
          <cell r="BK41">
            <v>90600.798800000921</v>
          </cell>
          <cell r="BL41">
            <v>45108.835399996489</v>
          </cell>
          <cell r="BM41">
            <v>83584.643999999389</v>
          </cell>
          <cell r="BN41">
            <v>10013</v>
          </cell>
          <cell r="BO41">
            <v>197784.6799999997</v>
          </cell>
          <cell r="BP41">
            <v>157845.60000000335</v>
          </cell>
          <cell r="BQ41">
            <v>176420.44000000134</v>
          </cell>
          <cell r="BR41">
            <v>1503931.0671699643</v>
          </cell>
          <cell r="BS41">
            <v>162134.51000000164</v>
          </cell>
          <cell r="BT41">
            <v>115531.53067999892</v>
          </cell>
          <cell r="BU41">
            <v>185695.14999999851</v>
          </cell>
          <cell r="BV41">
            <v>172715.95330000017</v>
          </cell>
          <cell r="BW41">
            <v>105946.24685000163</v>
          </cell>
          <cell r="BX41">
            <v>78787.243700001389</v>
          </cell>
          <cell r="BY41">
            <v>34681.004139997065</v>
          </cell>
          <cell r="BZ41">
            <v>82468.244699997827</v>
          </cell>
          <cell r="CA41">
            <v>11560.773800000548</v>
          </cell>
          <cell r="CB41">
            <v>211899</v>
          </cell>
          <cell r="CC41">
            <v>127039.87000000104</v>
          </cell>
          <cell r="CD41">
            <v>215471.53999999911</v>
          </cell>
          <cell r="CE41">
            <v>1899288.5267399848</v>
          </cell>
          <cell r="CF41">
            <v>124999.96999999881</v>
          </cell>
          <cell r="CG41">
            <v>139579.04506000131</v>
          </cell>
          <cell r="CH41">
            <v>274072.92517999932</v>
          </cell>
          <cell r="CI41">
            <v>168807.97940000053</v>
          </cell>
          <cell r="CJ41">
            <v>138513.92300000042</v>
          </cell>
          <cell r="CK41">
            <v>74202.108299998567</v>
          </cell>
          <cell r="CL41">
            <v>70505.803300000727</v>
          </cell>
          <cell r="CM41">
            <v>156441.21249999665</v>
          </cell>
          <cell r="CN41">
            <v>59136.439999997616</v>
          </cell>
          <cell r="CO41">
            <v>265930.53000000119</v>
          </cell>
          <cell r="CP41">
            <v>200027.62999999896</v>
          </cell>
          <cell r="CQ41">
            <v>227070.96000000089</v>
          </cell>
          <cell r="CR41">
            <v>2423338.8968299627</v>
          </cell>
          <cell r="CS41">
            <v>223344.01999999955</v>
          </cell>
          <cell r="CT41">
            <v>120637.49124999903</v>
          </cell>
          <cell r="CU41">
            <v>288145.65289999731</v>
          </cell>
          <cell r="CV41">
            <v>193813.43239999935</v>
          </cell>
          <cell r="CW41">
            <v>175028.45650000032</v>
          </cell>
          <cell r="CX41">
            <v>157202.15189999901</v>
          </cell>
          <cell r="CY41">
            <v>138746.55008000508</v>
          </cell>
          <cell r="CZ41">
            <v>127990.15479999781</v>
          </cell>
          <cell r="DA41">
            <v>96227.840000003576</v>
          </cell>
          <cell r="DB41">
            <v>331540.38999999687</v>
          </cell>
          <cell r="DC41">
            <v>357675.81700000167</v>
          </cell>
          <cell r="DD41">
            <v>212986.94000000134</v>
          </cell>
          <cell r="DE41">
            <v>2068096.4184400141</v>
          </cell>
          <cell r="DF41">
            <v>178551.8900000006</v>
          </cell>
          <cell r="DG41">
            <v>175903.96808000095</v>
          </cell>
          <cell r="DH41">
            <v>299653.98024000041</v>
          </cell>
          <cell r="DI41">
            <v>185685.98736000154</v>
          </cell>
          <cell r="DJ41">
            <v>135505.91039999947</v>
          </cell>
          <cell r="DK41">
            <v>80016.454800002277</v>
          </cell>
          <cell r="DL41">
            <v>150208.58539999649</v>
          </cell>
          <cell r="DM41">
            <v>141484.85516000167</v>
          </cell>
          <cell r="DN41">
            <v>71715.666999999434</v>
          </cell>
          <cell r="DO41">
            <v>251239.21999999881</v>
          </cell>
          <cell r="DP41">
            <v>192918.81000000238</v>
          </cell>
          <cell r="DQ41">
            <v>205211.08999999985</v>
          </cell>
          <cell r="DR41">
            <v>1591933.6917299926</v>
          </cell>
          <cell r="DS41">
            <v>78188.620000001043</v>
          </cell>
          <cell r="DT41">
            <v>121573.09599999711</v>
          </cell>
          <cell r="DU41">
            <v>238786.83000000007</v>
          </cell>
          <cell r="DV41">
            <v>156221.12490999978</v>
          </cell>
          <cell r="DW41">
            <v>106564.32714999933</v>
          </cell>
          <cell r="DX41">
            <v>115382.62120000087</v>
          </cell>
          <cell r="DY41">
            <v>70793.154320005327</v>
          </cell>
          <cell r="DZ41">
            <v>91364.37480000034</v>
          </cell>
          <cell r="EA41">
            <v>27457.655200000852</v>
          </cell>
          <cell r="EB41">
            <v>206759.58999999985</v>
          </cell>
          <cell r="EC41">
            <v>190041.46815000102</v>
          </cell>
          <cell r="ED41">
            <v>188800.83000000194</v>
          </cell>
        </row>
        <row r="43">
          <cell r="A43" t="str">
            <v>Total Special Sales For Resale</v>
          </cell>
          <cell r="F43">
            <v>-546267</v>
          </cell>
          <cell r="G43">
            <v>174540.12406999618</v>
          </cell>
          <cell r="H43">
            <v>147476.69999999925</v>
          </cell>
          <cell r="I43">
            <v>77576</v>
          </cell>
          <cell r="J43">
            <v>59361.801249999553</v>
          </cell>
          <cell r="K43">
            <v>156959.20019999892</v>
          </cell>
          <cell r="L43">
            <v>78373.00569999963</v>
          </cell>
          <cell r="M43">
            <v>570878.38722000271</v>
          </cell>
          <cell r="N43">
            <v>405197.79999999702</v>
          </cell>
          <cell r="O43">
            <v>142227.69999999925</v>
          </cell>
          <cell r="P43">
            <v>213483.92000000179</v>
          </cell>
          <cell r="Q43">
            <v>328911.51000000164</v>
          </cell>
          <cell r="R43">
            <v>456403.11802998185</v>
          </cell>
          <cell r="S43">
            <v>-1531828.3999999985</v>
          </cell>
          <cell r="T43">
            <v>185877.35687999986</v>
          </cell>
          <cell r="U43">
            <v>155724.87999999896</v>
          </cell>
          <cell r="V43">
            <v>79929.35000000149</v>
          </cell>
          <cell r="W43">
            <v>97557.679999999702</v>
          </cell>
          <cell r="X43">
            <v>80370.393249999732</v>
          </cell>
          <cell r="Y43">
            <v>80336.726299993694</v>
          </cell>
          <cell r="Z43">
            <v>421283.2930999957</v>
          </cell>
          <cell r="AA43">
            <v>170719.75850000232</v>
          </cell>
          <cell r="AB43">
            <v>111742.97000000253</v>
          </cell>
          <cell r="AC43">
            <v>195247.69000000134</v>
          </cell>
          <cell r="AD43">
            <v>409441.42000000179</v>
          </cell>
          <cell r="AE43">
            <v>1093972.3473000228</v>
          </cell>
          <cell r="AF43">
            <v>-21624.844999998808</v>
          </cell>
          <cell r="AG43">
            <v>126735.37000000104</v>
          </cell>
          <cell r="AH43">
            <v>75187.570000000298</v>
          </cell>
          <cell r="AI43">
            <v>57267.38000000082</v>
          </cell>
          <cell r="AJ43">
            <v>65256.35000000149</v>
          </cell>
          <cell r="AK43">
            <v>105213.19999999925</v>
          </cell>
          <cell r="AL43">
            <v>-7371.2980000041425</v>
          </cell>
          <cell r="AM43">
            <v>164353.09970000014</v>
          </cell>
          <cell r="AN43">
            <v>113625.80060000345</v>
          </cell>
          <cell r="AO43">
            <v>170855.44999999925</v>
          </cell>
          <cell r="AP43">
            <v>101434.19999999925</v>
          </cell>
          <cell r="AQ43">
            <v>143040.0700000003</v>
          </cell>
          <cell r="AR43">
            <v>1789466.6923399568</v>
          </cell>
          <cell r="AS43">
            <v>76767.420000001788</v>
          </cell>
          <cell r="AT43">
            <v>181974.14413999952</v>
          </cell>
          <cell r="AU43">
            <v>152156.00999999978</v>
          </cell>
          <cell r="AV43">
            <v>131142.85599999875</v>
          </cell>
          <cell r="AW43">
            <v>128565.12999999896</v>
          </cell>
          <cell r="AX43">
            <v>135896.10000000149</v>
          </cell>
          <cell r="AY43">
            <v>42434.736999999732</v>
          </cell>
          <cell r="AZ43">
            <v>288641.17919999734</v>
          </cell>
          <cell r="BA43">
            <v>172195.91599999741</v>
          </cell>
          <cell r="BB43">
            <v>198186.03000000119</v>
          </cell>
          <cell r="BC43">
            <v>128336.36999999732</v>
          </cell>
          <cell r="BD43">
            <v>153170.79999999702</v>
          </cell>
          <cell r="BE43">
            <v>1434278.5747200251</v>
          </cell>
          <cell r="BF43">
            <v>50170.300000000745</v>
          </cell>
          <cell r="BG43">
            <v>98110.992120001465</v>
          </cell>
          <cell r="BH43">
            <v>252970.53000000119</v>
          </cell>
          <cell r="BI43">
            <v>145843.3200000003</v>
          </cell>
          <cell r="BJ43">
            <v>125825.43439999968</v>
          </cell>
          <cell r="BK43">
            <v>90600.798800000921</v>
          </cell>
          <cell r="BL43">
            <v>45108.835399996489</v>
          </cell>
          <cell r="BM43">
            <v>83584.643999999389</v>
          </cell>
          <cell r="BN43">
            <v>10013</v>
          </cell>
          <cell r="BO43">
            <v>197784.6799999997</v>
          </cell>
          <cell r="BP43">
            <v>157845.60000000335</v>
          </cell>
          <cell r="BQ43">
            <v>176420.44000000134</v>
          </cell>
          <cell r="BR43">
            <v>1503931.0671699643</v>
          </cell>
          <cell r="BS43">
            <v>162134.51000000164</v>
          </cell>
          <cell r="BT43">
            <v>115531.53067999892</v>
          </cell>
          <cell r="BU43">
            <v>185695.14999999851</v>
          </cell>
          <cell r="BV43">
            <v>172715.95330000017</v>
          </cell>
          <cell r="BW43">
            <v>105946.24685000163</v>
          </cell>
          <cell r="BX43">
            <v>78787.243700001389</v>
          </cell>
          <cell r="BY43">
            <v>34681.004139997065</v>
          </cell>
          <cell r="BZ43">
            <v>82468.244699997827</v>
          </cell>
          <cell r="CA43">
            <v>11560.773800000548</v>
          </cell>
          <cell r="CB43">
            <v>211899</v>
          </cell>
          <cell r="CC43">
            <v>127039.87000000104</v>
          </cell>
          <cell r="CD43">
            <v>215471.53999999911</v>
          </cell>
          <cell r="CE43">
            <v>1899288.5267399848</v>
          </cell>
          <cell r="CF43">
            <v>124999.96999999881</v>
          </cell>
          <cell r="CG43">
            <v>139579.04506000131</v>
          </cell>
          <cell r="CH43">
            <v>274072.92517999932</v>
          </cell>
          <cell r="CI43">
            <v>168807.97940000053</v>
          </cell>
          <cell r="CJ43">
            <v>138513.92300000042</v>
          </cell>
          <cell r="CK43">
            <v>74202.108299998567</v>
          </cell>
          <cell r="CL43">
            <v>70505.803300000727</v>
          </cell>
          <cell r="CM43">
            <v>156441.21249999665</v>
          </cell>
          <cell r="CN43">
            <v>59136.439999997616</v>
          </cell>
          <cell r="CO43">
            <v>265930.53000000119</v>
          </cell>
          <cell r="CP43">
            <v>200027.62999999896</v>
          </cell>
          <cell r="CQ43">
            <v>227070.96000000089</v>
          </cell>
          <cell r="CR43">
            <v>2423338.8968299627</v>
          </cell>
          <cell r="CS43">
            <v>223344.01999999955</v>
          </cell>
          <cell r="CT43">
            <v>120637.49124999903</v>
          </cell>
          <cell r="CU43">
            <v>288145.65289999731</v>
          </cell>
          <cell r="CV43">
            <v>193813.43239999935</v>
          </cell>
          <cell r="CW43">
            <v>175028.45650000032</v>
          </cell>
          <cell r="CX43">
            <v>157202.15189999901</v>
          </cell>
          <cell r="CY43">
            <v>138746.55008000508</v>
          </cell>
          <cell r="CZ43">
            <v>127990.15479999781</v>
          </cell>
          <cell r="DA43">
            <v>96227.840000003576</v>
          </cell>
          <cell r="DB43">
            <v>331540.38999999687</v>
          </cell>
          <cell r="DC43">
            <v>357675.81700000167</v>
          </cell>
          <cell r="DD43">
            <v>212986.94000000134</v>
          </cell>
          <cell r="DE43">
            <v>2068096.4184400141</v>
          </cell>
          <cell r="DF43">
            <v>178551.8900000006</v>
          </cell>
          <cell r="DG43">
            <v>175903.96808000095</v>
          </cell>
          <cell r="DH43">
            <v>299653.98024000041</v>
          </cell>
          <cell r="DI43">
            <v>185685.98736000154</v>
          </cell>
          <cell r="DJ43">
            <v>135505.91039999947</v>
          </cell>
          <cell r="DK43">
            <v>80016.454800002277</v>
          </cell>
          <cell r="DL43">
            <v>150208.58539999649</v>
          </cell>
          <cell r="DM43">
            <v>141484.85516000167</v>
          </cell>
          <cell r="DN43">
            <v>71715.666999999434</v>
          </cell>
          <cell r="DO43">
            <v>251239.21999999881</v>
          </cell>
          <cell r="DP43">
            <v>192918.81000000238</v>
          </cell>
          <cell r="DQ43">
            <v>205211.08999999985</v>
          </cell>
          <cell r="DR43">
            <v>1591933.6917299926</v>
          </cell>
          <cell r="DS43">
            <v>78188.620000001043</v>
          </cell>
          <cell r="DT43">
            <v>121573.09599999711</v>
          </cell>
          <cell r="DU43">
            <v>238786.83000000007</v>
          </cell>
          <cell r="DV43">
            <v>156221.12490999978</v>
          </cell>
          <cell r="DW43">
            <v>106564.32714999933</v>
          </cell>
          <cell r="DX43">
            <v>115382.62120000087</v>
          </cell>
          <cell r="DY43">
            <v>70793.154320005327</v>
          </cell>
          <cell r="DZ43">
            <v>91364.37480000034</v>
          </cell>
          <cell r="EA43">
            <v>27457.655200000852</v>
          </cell>
          <cell r="EB43">
            <v>206759.58999999985</v>
          </cell>
          <cell r="EC43">
            <v>190041.46815000102</v>
          </cell>
          <cell r="ED43">
            <v>188800.83000000194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-10858.828472528607</v>
          </cell>
          <cell r="DS50">
            <v>-759.3876123004593</v>
          </cell>
          <cell r="DT50">
            <v>-356.85713700018823</v>
          </cell>
          <cell r="DU50">
            <v>-1503.6661748997867</v>
          </cell>
          <cell r="DV50">
            <v>-2434.6385441999882</v>
          </cell>
          <cell r="DW50">
            <v>-1487.3359738499857</v>
          </cell>
          <cell r="DX50">
            <v>-391.44610998011194</v>
          </cell>
          <cell r="DY50">
            <v>-250.2398301998619</v>
          </cell>
          <cell r="DZ50">
            <v>-201.56437099992763</v>
          </cell>
          <cell r="EA50">
            <v>-607.677363099996</v>
          </cell>
          <cell r="EB50">
            <v>-1800.2010429999791</v>
          </cell>
          <cell r="EC50">
            <v>-462.49214099999517</v>
          </cell>
          <cell r="ED50">
            <v>-603.32217199960724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14093.846254464239</v>
          </cell>
          <cell r="AF51">
            <v>401.06652067496907</v>
          </cell>
          <cell r="AG51">
            <v>872.81050976295955</v>
          </cell>
          <cell r="AH51">
            <v>2013.2207778310403</v>
          </cell>
          <cell r="AI51">
            <v>2853.2438695111778</v>
          </cell>
          <cell r="AJ51">
            <v>1915.6046724237967</v>
          </cell>
          <cell r="AK51">
            <v>1081.294046069961</v>
          </cell>
          <cell r="AL51">
            <v>0</v>
          </cell>
          <cell r="AM51">
            <v>795.52558290492743</v>
          </cell>
          <cell r="AN51">
            <v>664.8740817499347</v>
          </cell>
          <cell r="AO51">
            <v>1523.4479362479178</v>
          </cell>
          <cell r="AP51">
            <v>1265.312915618415</v>
          </cell>
          <cell r="AQ51">
            <v>707.44534166995436</v>
          </cell>
          <cell r="AR51">
            <v>6593.9965183828026</v>
          </cell>
          <cell r="AS51">
            <v>88.125502340029925</v>
          </cell>
          <cell r="AT51">
            <v>18.918419260066003</v>
          </cell>
          <cell r="AU51">
            <v>1855.3954395488836</v>
          </cell>
          <cell r="AV51">
            <v>2072.2462096200325</v>
          </cell>
          <cell r="AW51">
            <v>1155.7289418298751</v>
          </cell>
          <cell r="AX51">
            <v>355.4387657311745</v>
          </cell>
          <cell r="AY51">
            <v>34.534901931881905</v>
          </cell>
          <cell r="AZ51">
            <v>568.99089600006118</v>
          </cell>
          <cell r="BA51">
            <v>253.07509730011225</v>
          </cell>
          <cell r="BB51">
            <v>1.7869672600645572</v>
          </cell>
          <cell r="BC51">
            <v>189.75537756003905</v>
          </cell>
          <cell r="BD51">
            <v>0</v>
          </cell>
          <cell r="BE51">
            <v>6916.1218237560242</v>
          </cell>
          <cell r="BF51">
            <v>246.90327379002701</v>
          </cell>
          <cell r="BG51">
            <v>0</v>
          </cell>
          <cell r="BH51">
            <v>431.94541097502224</v>
          </cell>
          <cell r="BI51">
            <v>2688.0571738900617</v>
          </cell>
          <cell r="BJ51">
            <v>0</v>
          </cell>
          <cell r="BK51">
            <v>493.77342608990148</v>
          </cell>
          <cell r="BL51">
            <v>1476.9295499399304</v>
          </cell>
          <cell r="BM51">
            <v>178.92054784018546</v>
          </cell>
          <cell r="BN51">
            <v>288.35378009988926</v>
          </cell>
          <cell r="BO51">
            <v>338.82258932001423</v>
          </cell>
          <cell r="BP51">
            <v>0</v>
          </cell>
          <cell r="BQ51">
            <v>772.41607181006111</v>
          </cell>
          <cell r="BR51">
            <v>3392.4512343984097</v>
          </cell>
          <cell r="BS51">
            <v>0</v>
          </cell>
          <cell r="BT51">
            <v>231.94902632001322</v>
          </cell>
          <cell r="BU51">
            <v>339.10789160989225</v>
          </cell>
          <cell r="BV51">
            <v>1053.2087010999676</v>
          </cell>
          <cell r="BW51">
            <v>287.9257327800151</v>
          </cell>
          <cell r="BX51">
            <v>0</v>
          </cell>
          <cell r="BY51">
            <v>486.67350394884124</v>
          </cell>
          <cell r="BZ51">
            <v>259.19524252298288</v>
          </cell>
          <cell r="CA51">
            <v>248.91818529507145</v>
          </cell>
          <cell r="CB51">
            <v>261.05217573000118</v>
          </cell>
          <cell r="CC51">
            <v>0</v>
          </cell>
          <cell r="CD51">
            <v>224.420775089995</v>
          </cell>
          <cell r="CE51">
            <v>3668.9977289550006</v>
          </cell>
          <cell r="CF51">
            <v>170.12751202995423</v>
          </cell>
          <cell r="CG51">
            <v>0</v>
          </cell>
          <cell r="CH51">
            <v>0</v>
          </cell>
          <cell r="CI51">
            <v>1256.1463804699015</v>
          </cell>
          <cell r="CJ51">
            <v>0</v>
          </cell>
          <cell r="CK51">
            <v>0</v>
          </cell>
          <cell r="CL51">
            <v>698.02550114993937</v>
          </cell>
          <cell r="CM51">
            <v>0</v>
          </cell>
          <cell r="CN51">
            <v>784.78666097996756</v>
          </cell>
          <cell r="CO51">
            <v>482.64401141402777</v>
          </cell>
          <cell r="CP51">
            <v>0</v>
          </cell>
          <cell r="CQ51">
            <v>277.26766290992964</v>
          </cell>
          <cell r="CR51">
            <v>470.72289184480906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188.08820186997764</v>
          </cell>
          <cell r="CX51">
            <v>0</v>
          </cell>
          <cell r="CY51">
            <v>0</v>
          </cell>
          <cell r="CZ51">
            <v>0</v>
          </cell>
          <cell r="DA51">
            <v>220.43104097503237</v>
          </cell>
          <cell r="DB51">
            <v>62.203649000031874</v>
          </cell>
          <cell r="DC51">
            <v>0</v>
          </cell>
          <cell r="DD51">
            <v>0</v>
          </cell>
          <cell r="DE51">
            <v>826.75329012237489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243.82765239989385</v>
          </cell>
          <cell r="DK51">
            <v>0</v>
          </cell>
          <cell r="DL51">
            <v>0</v>
          </cell>
          <cell r="DM51">
            <v>82.261098150163889</v>
          </cell>
          <cell r="DN51">
            <v>0</v>
          </cell>
          <cell r="DO51">
            <v>500.66453957010526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229.77855000000028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229.77855000000028</v>
          </cell>
          <cell r="AC52">
            <v>0</v>
          </cell>
          <cell r="AD52">
            <v>0</v>
          </cell>
          <cell r="AE52">
            <v>14309.528974499961</v>
          </cell>
          <cell r="AF52">
            <v>644.05732999999873</v>
          </cell>
          <cell r="AG52">
            <v>1640.3322049999997</v>
          </cell>
          <cell r="AH52">
            <v>2853.3505899999909</v>
          </cell>
          <cell r="AI52">
            <v>1828.8194149999945</v>
          </cell>
          <cell r="AJ52">
            <v>1349.7751199999911</v>
          </cell>
          <cell r="AK52">
            <v>827.2782674999853</v>
          </cell>
          <cell r="AL52">
            <v>28.301879999999073</v>
          </cell>
          <cell r="AM52">
            <v>320.55577499999254</v>
          </cell>
          <cell r="AN52">
            <v>2130.7579550000028</v>
          </cell>
          <cell r="AO52">
            <v>876.32947599999534</v>
          </cell>
          <cell r="AP52">
            <v>592.33819499999572</v>
          </cell>
          <cell r="AQ52">
            <v>1217.6327659999934</v>
          </cell>
          <cell r="AR52">
            <v>16703.971231499963</v>
          </cell>
          <cell r="AS52">
            <v>1336.476457499999</v>
          </cell>
          <cell r="AT52">
            <v>299.26632499999789</v>
          </cell>
          <cell r="AU52">
            <v>2793.3028554999983</v>
          </cell>
          <cell r="AV52">
            <v>4027.3956254999921</v>
          </cell>
          <cell r="AW52">
            <v>2186.051203</v>
          </cell>
          <cell r="AX52">
            <v>945.680309999987</v>
          </cell>
          <cell r="AY52">
            <v>30.34701500000665</v>
          </cell>
          <cell r="AZ52">
            <v>473.83062499999005</v>
          </cell>
          <cell r="BA52">
            <v>1912.8300600000093</v>
          </cell>
          <cell r="BB52">
            <v>1373.5930499999959</v>
          </cell>
          <cell r="BC52">
            <v>683.82409999999959</v>
          </cell>
          <cell r="BD52">
            <v>641.37360499999704</v>
          </cell>
          <cell r="BE52">
            <v>8298.0834512999863</v>
          </cell>
          <cell r="BF52">
            <v>473.12342999999919</v>
          </cell>
          <cell r="BG52">
            <v>0</v>
          </cell>
          <cell r="BH52">
            <v>1552.8036423000003</v>
          </cell>
          <cell r="BI52">
            <v>2550.5038524999982</v>
          </cell>
          <cell r="BJ52">
            <v>511.87743000000228</v>
          </cell>
          <cell r="BK52">
            <v>82.45718500000271</v>
          </cell>
          <cell r="BL52">
            <v>92.006390000005013</v>
          </cell>
          <cell r="BM52">
            <v>652.77046999999402</v>
          </cell>
          <cell r="BN52">
            <v>648.69073149998985</v>
          </cell>
          <cell r="BO52">
            <v>1146.6281599999968</v>
          </cell>
          <cell r="BP52">
            <v>207.66324000000108</v>
          </cell>
          <cell r="BQ52">
            <v>379.55891999999835</v>
          </cell>
          <cell r="BR52">
            <v>7960.4959284999786</v>
          </cell>
          <cell r="BS52">
            <v>508.32058499999994</v>
          </cell>
          <cell r="BT52">
            <v>140.21691500000048</v>
          </cell>
          <cell r="BU52">
            <v>223.56815850000135</v>
          </cell>
          <cell r="BV52">
            <v>3044.399259999982</v>
          </cell>
          <cell r="BW52">
            <v>421.86942499998509</v>
          </cell>
          <cell r="BX52">
            <v>1076.9316899999981</v>
          </cell>
          <cell r="BY52">
            <v>826.99909000000571</v>
          </cell>
          <cell r="BZ52">
            <v>0</v>
          </cell>
          <cell r="CA52">
            <v>140.71182499999804</v>
          </cell>
          <cell r="CB52">
            <v>1263.4930500000028</v>
          </cell>
          <cell r="CC52">
            <v>0</v>
          </cell>
          <cell r="CD52">
            <v>313.98593000000278</v>
          </cell>
          <cell r="CE52">
            <v>3337.9287419999691</v>
          </cell>
          <cell r="CF52">
            <v>311.91307999999395</v>
          </cell>
          <cell r="CG52">
            <v>0</v>
          </cell>
          <cell r="CH52">
            <v>284.04074500000127</v>
          </cell>
          <cell r="CI52">
            <v>1041.7095449999913</v>
          </cell>
          <cell r="CJ52">
            <v>0</v>
          </cell>
          <cell r="CK52">
            <v>0</v>
          </cell>
          <cell r="CL52">
            <v>250.70000499999833</v>
          </cell>
          <cell r="CM52">
            <v>0</v>
          </cell>
          <cell r="CN52">
            <v>619.77619999999479</v>
          </cell>
          <cell r="CO52">
            <v>394.51860999999417</v>
          </cell>
          <cell r="CP52">
            <v>0</v>
          </cell>
          <cell r="CQ52">
            <v>435.27055699999767</v>
          </cell>
          <cell r="CR52">
            <v>521.87978199999486</v>
          </cell>
          <cell r="CS52">
            <v>0</v>
          </cell>
          <cell r="CT52">
            <v>0</v>
          </cell>
          <cell r="CU52">
            <v>98.464659999999355</v>
          </cell>
          <cell r="CV52">
            <v>257.88218499999783</v>
          </cell>
          <cell r="CW52">
            <v>25.482787000000755</v>
          </cell>
          <cell r="CX52">
            <v>0</v>
          </cell>
          <cell r="CY52">
            <v>0</v>
          </cell>
          <cell r="CZ52">
            <v>0</v>
          </cell>
          <cell r="DA52">
            <v>77.399464999998401</v>
          </cell>
          <cell r="DB52">
            <v>62.650684999998532</v>
          </cell>
          <cell r="DC52">
            <v>0</v>
          </cell>
          <cell r="DD52">
            <v>0</v>
          </cell>
          <cell r="DE52">
            <v>309.76797399999555</v>
          </cell>
          <cell r="DF52">
            <v>0</v>
          </cell>
          <cell r="DG52">
            <v>0</v>
          </cell>
          <cell r="DH52">
            <v>78.956200000002127</v>
          </cell>
          <cell r="DI52">
            <v>0</v>
          </cell>
          <cell r="DJ52">
            <v>27.95238900000178</v>
          </cell>
          <cell r="DK52">
            <v>0</v>
          </cell>
          <cell r="DL52">
            <v>0</v>
          </cell>
          <cell r="DM52">
            <v>73.444459999991309</v>
          </cell>
          <cell r="DN52">
            <v>0</v>
          </cell>
          <cell r="DO52">
            <v>129.41492500000049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30.356921799946576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2322.7933588810265</v>
          </cell>
          <cell r="S53">
            <v>0</v>
          </cell>
          <cell r="T53">
            <v>0</v>
          </cell>
          <cell r="U53">
            <v>285.80974415992387</v>
          </cell>
          <cell r="V53">
            <v>1040.9125524800038</v>
          </cell>
          <cell r="W53">
            <v>0</v>
          </cell>
          <cell r="X53">
            <v>0</v>
          </cell>
          <cell r="Y53">
            <v>407.88708017999306</v>
          </cell>
          <cell r="Z53">
            <v>0</v>
          </cell>
          <cell r="AA53">
            <v>0</v>
          </cell>
          <cell r="AB53">
            <v>588.18398206005804</v>
          </cell>
          <cell r="AC53">
            <v>0</v>
          </cell>
          <cell r="AD53">
            <v>0</v>
          </cell>
          <cell r="AE53">
            <v>19286.565925760195</v>
          </cell>
          <cell r="AF53">
            <v>2128.4129193999688</v>
          </cell>
          <cell r="AG53">
            <v>3461.2967043720419</v>
          </cell>
          <cell r="AH53">
            <v>2170.0996427726932</v>
          </cell>
          <cell r="AI53">
            <v>1073.8507670857944</v>
          </cell>
          <cell r="AJ53">
            <v>1543.4649201380089</v>
          </cell>
          <cell r="AK53">
            <v>1846.9703106599627</v>
          </cell>
          <cell r="AL53">
            <v>477.36674292001408</v>
          </cell>
          <cell r="AM53">
            <v>406.48929319996387</v>
          </cell>
          <cell r="AN53">
            <v>2134.4272445959505</v>
          </cell>
          <cell r="AO53">
            <v>956.82204846001696</v>
          </cell>
          <cell r="AP53">
            <v>1224.6400306344731</v>
          </cell>
          <cell r="AQ53">
            <v>1862.7253015203751</v>
          </cell>
          <cell r="AR53">
            <v>16203.013250290416</v>
          </cell>
          <cell r="AS53">
            <v>1694.9052714819554</v>
          </cell>
          <cell r="AT53">
            <v>1307.2345877400367</v>
          </cell>
          <cell r="AU53">
            <v>3232.8273627359886</v>
          </cell>
          <cell r="AV53">
            <v>1094.3783890019404</v>
          </cell>
          <cell r="AW53">
            <v>1776.1299825919559</v>
          </cell>
          <cell r="AX53">
            <v>1015.18504596001</v>
          </cell>
          <cell r="AY53">
            <v>104.10756671463605</v>
          </cell>
          <cell r="AZ53">
            <v>947.17314480000641</v>
          </cell>
          <cell r="BA53">
            <v>1469.9923340480309</v>
          </cell>
          <cell r="BB53">
            <v>2137.3914823200321</v>
          </cell>
          <cell r="BC53">
            <v>211.99742939602584</v>
          </cell>
          <cell r="BD53">
            <v>1211.6906535000307</v>
          </cell>
          <cell r="BE53">
            <v>13239.826333991252</v>
          </cell>
          <cell r="BF53">
            <v>993.31803486397257</v>
          </cell>
          <cell r="BG53">
            <v>244.60496383998543</v>
          </cell>
          <cell r="BH53">
            <v>1838.9389337719185</v>
          </cell>
          <cell r="BI53">
            <v>3229.6680862900103</v>
          </cell>
          <cell r="BJ53">
            <v>1217.2325332200853</v>
          </cell>
          <cell r="BK53">
            <v>1459.5795582600404</v>
          </cell>
          <cell r="BL53">
            <v>21.742129059974104</v>
          </cell>
          <cell r="BM53">
            <v>838.25978782598395</v>
          </cell>
          <cell r="BN53">
            <v>1135.9322687280364</v>
          </cell>
          <cell r="BO53">
            <v>1640.5244383299723</v>
          </cell>
          <cell r="BP53">
            <v>219.16598941996926</v>
          </cell>
          <cell r="BQ53">
            <v>400.85961038002279</v>
          </cell>
          <cell r="BR53">
            <v>12049.592554436997</v>
          </cell>
          <cell r="BS53">
            <v>669.81650245998753</v>
          </cell>
          <cell r="BT53">
            <v>350.24273231998086</v>
          </cell>
          <cell r="BU53">
            <v>2569.6610739479074</v>
          </cell>
          <cell r="BV53">
            <v>1786.0270142469089</v>
          </cell>
          <cell r="BW53">
            <v>1345.585244219983</v>
          </cell>
          <cell r="BX53">
            <v>324.98796884005424</v>
          </cell>
          <cell r="BY53">
            <v>139.1093527599005</v>
          </cell>
          <cell r="BZ53">
            <v>0</v>
          </cell>
          <cell r="CA53">
            <v>595.35488313797396</v>
          </cell>
          <cell r="CB53">
            <v>2587.9613551540533</v>
          </cell>
          <cell r="CC53">
            <v>0</v>
          </cell>
          <cell r="CD53">
            <v>1680.8464273499558</v>
          </cell>
          <cell r="CE53">
            <v>9535.086598101072</v>
          </cell>
          <cell r="CF53">
            <v>1015.8720375416451</v>
          </cell>
          <cell r="CG53">
            <v>0</v>
          </cell>
          <cell r="CH53">
            <v>240.55458928004373</v>
          </cell>
          <cell r="CI53">
            <v>3378.8936286000535</v>
          </cell>
          <cell r="CJ53">
            <v>824.58826305996627</v>
          </cell>
          <cell r="CK53">
            <v>710.64386519999243</v>
          </cell>
          <cell r="CL53">
            <v>0</v>
          </cell>
          <cell r="CM53">
            <v>366.04543977603316</v>
          </cell>
          <cell r="CN53">
            <v>406.07244657992851</v>
          </cell>
          <cell r="CO53">
            <v>1718.3342224400258</v>
          </cell>
          <cell r="CP53">
            <v>686.66546376398765</v>
          </cell>
          <cell r="CQ53">
            <v>187.41664186003618</v>
          </cell>
          <cell r="CR53">
            <v>2982.4538615643978</v>
          </cell>
          <cell r="CS53">
            <v>0</v>
          </cell>
          <cell r="CT53">
            <v>0</v>
          </cell>
          <cell r="CU53">
            <v>645.13658774003852</v>
          </cell>
          <cell r="CV53">
            <v>827.75500068801921</v>
          </cell>
          <cell r="CW53">
            <v>622.88749216008</v>
          </cell>
          <cell r="CX53">
            <v>0</v>
          </cell>
          <cell r="CY53">
            <v>0</v>
          </cell>
          <cell r="CZ53">
            <v>556.01623489998747</v>
          </cell>
          <cell r="DA53">
            <v>11.409080875921063</v>
          </cell>
          <cell r="DB53">
            <v>319.24946520000231</v>
          </cell>
          <cell r="DC53">
            <v>0</v>
          </cell>
          <cell r="DD53">
            <v>0</v>
          </cell>
          <cell r="DE53">
            <v>1298.2666676193476</v>
          </cell>
          <cell r="DF53">
            <v>0</v>
          </cell>
          <cell r="DG53">
            <v>0</v>
          </cell>
          <cell r="DH53">
            <v>70.030760679976083</v>
          </cell>
          <cell r="DI53">
            <v>0</v>
          </cell>
          <cell r="DJ53">
            <v>0</v>
          </cell>
          <cell r="DK53">
            <v>0</v>
          </cell>
          <cell r="DL53">
            <v>28.709387399954721</v>
          </cell>
          <cell r="DM53">
            <v>0</v>
          </cell>
          <cell r="DN53">
            <v>0</v>
          </cell>
          <cell r="DO53">
            <v>1199.5265195399988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6405.6885575172491</v>
          </cell>
          <cell r="AF54">
            <v>1.11621852935059</v>
          </cell>
          <cell r="AG54">
            <v>375.76066470998921</v>
          </cell>
          <cell r="AH54">
            <v>1499.5034489639802</v>
          </cell>
          <cell r="AI54">
            <v>633.87678338438855</v>
          </cell>
          <cell r="AJ54">
            <v>1052.6836378290027</v>
          </cell>
          <cell r="AK54">
            <v>1333.8868134699878</v>
          </cell>
          <cell r="AL54">
            <v>0</v>
          </cell>
          <cell r="AM54">
            <v>129.54656494001392</v>
          </cell>
          <cell r="AN54">
            <v>0</v>
          </cell>
          <cell r="AO54">
            <v>1072.9826679620019</v>
          </cell>
          <cell r="AP54">
            <v>306.33175772899995</v>
          </cell>
          <cell r="AQ54">
            <v>0</v>
          </cell>
          <cell r="AR54">
            <v>8350.5991423372179</v>
          </cell>
          <cell r="AS54">
            <v>349.90797730800114</v>
          </cell>
          <cell r="AT54">
            <v>0</v>
          </cell>
          <cell r="AU54">
            <v>962.42808676999994</v>
          </cell>
          <cell r="AV54">
            <v>4431.7166306191939</v>
          </cell>
          <cell r="AW54">
            <v>408.02790490997722</v>
          </cell>
          <cell r="AX54">
            <v>804.96952014998533</v>
          </cell>
          <cell r="AY54">
            <v>77.263487460033502</v>
          </cell>
          <cell r="AZ54">
            <v>0</v>
          </cell>
          <cell r="BA54">
            <v>427.38613203098066</v>
          </cell>
          <cell r="BB54">
            <v>694.5898415199772</v>
          </cell>
          <cell r="BC54">
            <v>194.30956157000037</v>
          </cell>
          <cell r="BD54">
            <v>0</v>
          </cell>
          <cell r="BE54">
            <v>6813.614807266742</v>
          </cell>
          <cell r="BF54">
            <v>294.01143197935016</v>
          </cell>
          <cell r="BG54">
            <v>0</v>
          </cell>
          <cell r="BH54">
            <v>0</v>
          </cell>
          <cell r="BI54">
            <v>2240.7196677100146</v>
          </cell>
          <cell r="BJ54">
            <v>1292.8409270799602</v>
          </cell>
          <cell r="BK54">
            <v>0</v>
          </cell>
          <cell r="BL54">
            <v>672.55619103496429</v>
          </cell>
          <cell r="BM54">
            <v>502.91385980398627</v>
          </cell>
          <cell r="BN54">
            <v>1264.7346566889901</v>
          </cell>
          <cell r="BO54">
            <v>545.83807296998566</v>
          </cell>
          <cell r="BP54">
            <v>0</v>
          </cell>
          <cell r="BQ54">
            <v>0</v>
          </cell>
          <cell r="BR54">
            <v>2891.2267321441323</v>
          </cell>
          <cell r="BS54">
            <v>0</v>
          </cell>
          <cell r="BT54">
            <v>0</v>
          </cell>
          <cell r="BU54">
            <v>0</v>
          </cell>
          <cell r="BV54">
            <v>2366.1091274144128</v>
          </cell>
          <cell r="BW54">
            <v>0</v>
          </cell>
          <cell r="BX54">
            <v>0</v>
          </cell>
          <cell r="BY54">
            <v>81.405638510012068</v>
          </cell>
          <cell r="BZ54">
            <v>0</v>
          </cell>
          <cell r="CA54">
            <v>443.71196621999843</v>
          </cell>
          <cell r="CB54">
            <v>0</v>
          </cell>
          <cell r="CC54">
            <v>0</v>
          </cell>
          <cell r="CD54">
            <v>0</v>
          </cell>
          <cell r="CE54">
            <v>13.927981168031693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13.346704850002425</v>
          </cell>
          <cell r="CP54">
            <v>0</v>
          </cell>
          <cell r="CQ54">
            <v>0.58127631798561197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2013.3250052696094</v>
          </cell>
          <cell r="S55">
            <v>0</v>
          </cell>
          <cell r="T55">
            <v>0</v>
          </cell>
          <cell r="U55">
            <v>0</v>
          </cell>
          <cell r="V55">
            <v>916.51243110001087</v>
          </cell>
          <cell r="W55">
            <v>0</v>
          </cell>
          <cell r="X55">
            <v>0</v>
          </cell>
          <cell r="Y55">
            <v>323.2404957000399</v>
          </cell>
          <cell r="Z55">
            <v>0</v>
          </cell>
          <cell r="AA55">
            <v>0</v>
          </cell>
          <cell r="AB55">
            <v>773.57207846990786</v>
          </cell>
          <cell r="AC55">
            <v>0</v>
          </cell>
          <cell r="AD55">
            <v>0</v>
          </cell>
          <cell r="AE55">
            <v>20028.824920962565</v>
          </cell>
          <cell r="AF55">
            <v>1891.8423988382565</v>
          </cell>
          <cell r="AG55">
            <v>2916.947685606021</v>
          </cell>
          <cell r="AH55">
            <v>2304.0623015639139</v>
          </cell>
          <cell r="AI55">
            <v>2863.796039831941</v>
          </cell>
          <cell r="AJ55">
            <v>1999.1733091049828</v>
          </cell>
          <cell r="AK55">
            <v>740.60917596006766</v>
          </cell>
          <cell r="AL55">
            <v>356.80511657998431</v>
          </cell>
          <cell r="AM55">
            <v>454.95863154297695</v>
          </cell>
          <cell r="AN55">
            <v>1782.3012639599619</v>
          </cell>
          <cell r="AO55">
            <v>1667.5954302134924</v>
          </cell>
          <cell r="AP55">
            <v>1618.3586828249972</v>
          </cell>
          <cell r="AQ55">
            <v>1432.3748849369586</v>
          </cell>
          <cell r="AR55">
            <v>16757.561985605396</v>
          </cell>
          <cell r="AS55">
            <v>2421.6200182139874</v>
          </cell>
          <cell r="AT55">
            <v>876.38433686998906</v>
          </cell>
          <cell r="AU55">
            <v>1150.6462781250011</v>
          </cell>
          <cell r="AV55">
            <v>3020.3741432699608</v>
          </cell>
          <cell r="AW55">
            <v>1209.3757638600655</v>
          </cell>
          <cell r="AX55">
            <v>676.71080606395844</v>
          </cell>
          <cell r="AY55">
            <v>71.558263334911317</v>
          </cell>
          <cell r="AZ55">
            <v>1245.0247270499822</v>
          </cell>
          <cell r="BA55">
            <v>490.57540866173804</v>
          </cell>
          <cell r="BB55">
            <v>2659.6578297750093</v>
          </cell>
          <cell r="BC55">
            <v>1497.0495355499443</v>
          </cell>
          <cell r="BD55">
            <v>1438.5848748300341</v>
          </cell>
          <cell r="BE55">
            <v>13049.020185673609</v>
          </cell>
          <cell r="BF55">
            <v>1150.8632357399911</v>
          </cell>
          <cell r="BG55">
            <v>54.421606410003733</v>
          </cell>
          <cell r="BH55">
            <v>2681.4140625779983</v>
          </cell>
          <cell r="BI55">
            <v>2726.6894287200412</v>
          </cell>
          <cell r="BJ55">
            <v>1270.1716204079567</v>
          </cell>
          <cell r="BK55">
            <v>893.92257888009772</v>
          </cell>
          <cell r="BL55">
            <v>369.39597040798981</v>
          </cell>
          <cell r="BM55">
            <v>236.52489636000246</v>
          </cell>
          <cell r="BN55">
            <v>790.04116790997796</v>
          </cell>
          <cell r="BO55">
            <v>2137.9840196999721</v>
          </cell>
          <cell r="BP55">
            <v>252.79971410997678</v>
          </cell>
          <cell r="BQ55">
            <v>484.79188444797182</v>
          </cell>
          <cell r="BR55">
            <v>14027.218601932749</v>
          </cell>
          <cell r="BS55">
            <v>444.71184389997507</v>
          </cell>
          <cell r="BT55">
            <v>401.24450726999203</v>
          </cell>
          <cell r="BU55">
            <v>3256.5261258600513</v>
          </cell>
          <cell r="BV55">
            <v>730.36424614593852</v>
          </cell>
          <cell r="BW55">
            <v>2123.9373036599718</v>
          </cell>
          <cell r="BX55">
            <v>1685.2689516659593</v>
          </cell>
          <cell r="BY55">
            <v>0</v>
          </cell>
          <cell r="BZ55">
            <v>117.04849869001191</v>
          </cell>
          <cell r="CA55">
            <v>1732.2423470129725</v>
          </cell>
          <cell r="CB55">
            <v>2171.6232158669736</v>
          </cell>
          <cell r="CC55">
            <v>275.39227410004241</v>
          </cell>
          <cell r="CD55">
            <v>1088.8592877599876</v>
          </cell>
          <cell r="CE55">
            <v>8058.8510521519929</v>
          </cell>
          <cell r="CF55">
            <v>1092.4345974000171</v>
          </cell>
          <cell r="CG55">
            <v>0</v>
          </cell>
          <cell r="CH55">
            <v>84.288584609981626</v>
          </cell>
          <cell r="CI55">
            <v>1047.7157090399414</v>
          </cell>
          <cell r="CJ55">
            <v>1624.3396967700683</v>
          </cell>
          <cell r="CK55">
            <v>154.118762099999</v>
          </cell>
          <cell r="CL55">
            <v>0</v>
          </cell>
          <cell r="CM55">
            <v>877.24469404190313</v>
          </cell>
          <cell r="CN55">
            <v>594.98196093004663</v>
          </cell>
          <cell r="CO55">
            <v>1366.6659534299979</v>
          </cell>
          <cell r="CP55">
            <v>404.27859578095376</v>
          </cell>
          <cell r="CQ55">
            <v>812.78249805001542</v>
          </cell>
          <cell r="CR55">
            <v>6911.352286268957</v>
          </cell>
          <cell r="CS55">
            <v>215.87658203998581</v>
          </cell>
          <cell r="CT55">
            <v>0</v>
          </cell>
          <cell r="CU55">
            <v>935.3039642580552</v>
          </cell>
          <cell r="CV55">
            <v>2012.8053083580453</v>
          </cell>
          <cell r="CW55">
            <v>1483.0009197479812</v>
          </cell>
          <cell r="CX55">
            <v>199.8765380999539</v>
          </cell>
          <cell r="CY55">
            <v>0</v>
          </cell>
          <cell r="CZ55">
            <v>424.07521150493994</v>
          </cell>
          <cell r="DA55">
            <v>538.20300297008362</v>
          </cell>
          <cell r="DB55">
            <v>1102.2107592900284</v>
          </cell>
          <cell r="DC55">
            <v>0</v>
          </cell>
          <cell r="DD55">
            <v>0</v>
          </cell>
          <cell r="DE55">
            <v>1758.7269781799987</v>
          </cell>
          <cell r="DF55">
            <v>0</v>
          </cell>
          <cell r="DG55">
            <v>0</v>
          </cell>
          <cell r="DH55">
            <v>194.30926080001518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213.08447817002889</v>
          </cell>
          <cell r="DO55">
            <v>1351.333239210071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7590.4293443444185</v>
          </cell>
          <cell r="AF56">
            <v>1.3642670984991128</v>
          </cell>
          <cell r="AG56">
            <v>432.35440788802225</v>
          </cell>
          <cell r="AH56">
            <v>1080.6730811909947</v>
          </cell>
          <cell r="AI56">
            <v>1843.8613873781869</v>
          </cell>
          <cell r="AJ56">
            <v>222.44845003995579</v>
          </cell>
          <cell r="AK56">
            <v>1526.188497599971</v>
          </cell>
          <cell r="AL56">
            <v>0</v>
          </cell>
          <cell r="AM56">
            <v>0</v>
          </cell>
          <cell r="AN56">
            <v>0</v>
          </cell>
          <cell r="AO56">
            <v>2115.5721248520131</v>
          </cell>
          <cell r="AP56">
            <v>367.96712829700846</v>
          </cell>
          <cell r="AQ56">
            <v>0</v>
          </cell>
          <cell r="AR56">
            <v>9026.8959160642698</v>
          </cell>
          <cell r="AS56">
            <v>777.42046349999146</v>
          </cell>
          <cell r="AT56">
            <v>0</v>
          </cell>
          <cell r="AU56">
            <v>1429.1888356840063</v>
          </cell>
          <cell r="AV56">
            <v>3908.6532845749753</v>
          </cell>
          <cell r="AW56">
            <v>498.70080520003103</v>
          </cell>
          <cell r="AX56">
            <v>208.31585864000954</v>
          </cell>
          <cell r="AY56">
            <v>0</v>
          </cell>
          <cell r="AZ56">
            <v>0</v>
          </cell>
          <cell r="BA56">
            <v>684.64239674498094</v>
          </cell>
          <cell r="BB56">
            <v>1282.4847920199973</v>
          </cell>
          <cell r="BC56">
            <v>237.48947970000154</v>
          </cell>
          <cell r="BD56">
            <v>0</v>
          </cell>
          <cell r="BE56">
            <v>7690.6054920996539</v>
          </cell>
          <cell r="BF56">
            <v>359.34732131849159</v>
          </cell>
          <cell r="BG56">
            <v>0</v>
          </cell>
          <cell r="BH56">
            <v>0</v>
          </cell>
          <cell r="BI56">
            <v>1856.0586732860538</v>
          </cell>
          <cell r="BJ56">
            <v>1460.6315817899886</v>
          </cell>
          <cell r="BK56">
            <v>0</v>
          </cell>
          <cell r="BL56">
            <v>1569.6135318799643</v>
          </cell>
          <cell r="BM56">
            <v>16.303890215000138</v>
          </cell>
          <cell r="BN56">
            <v>1761.5150993799907</v>
          </cell>
          <cell r="BO56">
            <v>667.1353942300193</v>
          </cell>
          <cell r="BP56">
            <v>0</v>
          </cell>
          <cell r="BQ56">
            <v>0</v>
          </cell>
          <cell r="BR56">
            <v>1706.0044734850526</v>
          </cell>
          <cell r="BS56">
            <v>0</v>
          </cell>
          <cell r="BT56">
            <v>0</v>
          </cell>
          <cell r="BU56">
            <v>0</v>
          </cell>
          <cell r="BV56">
            <v>1630.500221105176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75.504252379992977</v>
          </cell>
          <cell r="CB56">
            <v>0</v>
          </cell>
          <cell r="CC56">
            <v>0</v>
          </cell>
          <cell r="CD56">
            <v>0</v>
          </cell>
          <cell r="CE56">
            <v>465.92725496459752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59.762779930024408</v>
          </cell>
          <cell r="CO56">
            <v>405.4540262100054</v>
          </cell>
          <cell r="CP56">
            <v>0</v>
          </cell>
          <cell r="CQ56">
            <v>0.71044882459682412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147.04576500000218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147.04576500000218</v>
          </cell>
          <cell r="AC57">
            <v>0</v>
          </cell>
          <cell r="AD57">
            <v>0</v>
          </cell>
          <cell r="AE57">
            <v>14481.412071999977</v>
          </cell>
          <cell r="AF57">
            <v>1280.0159899999981</v>
          </cell>
          <cell r="AG57">
            <v>1108.7926264999951</v>
          </cell>
          <cell r="AH57">
            <v>2637.9836719999912</v>
          </cell>
          <cell r="AI57">
            <v>2210.5882659999879</v>
          </cell>
          <cell r="AJ57">
            <v>1623.1855380000088</v>
          </cell>
          <cell r="AK57">
            <v>697.22704499999782</v>
          </cell>
          <cell r="AL57">
            <v>28.301899999987654</v>
          </cell>
          <cell r="AM57">
            <v>459.23940499998844</v>
          </cell>
          <cell r="AN57">
            <v>1389.332434999993</v>
          </cell>
          <cell r="AO57">
            <v>426.5845049999989</v>
          </cell>
          <cell r="AP57">
            <v>1328.1191219999946</v>
          </cell>
          <cell r="AQ57">
            <v>1292.0415674999967</v>
          </cell>
          <cell r="AR57">
            <v>17515.931906999991</v>
          </cell>
          <cell r="AS57">
            <v>1068.0618790000035</v>
          </cell>
          <cell r="AT57">
            <v>78.857665000004772</v>
          </cell>
          <cell r="AU57">
            <v>2058.4467749999967</v>
          </cell>
          <cell r="AV57">
            <v>2882.7362439999924</v>
          </cell>
          <cell r="AW57">
            <v>1410.5509929999935</v>
          </cell>
          <cell r="AX57">
            <v>2138.9246049999865</v>
          </cell>
          <cell r="AY57">
            <v>638.02818500000103</v>
          </cell>
          <cell r="AZ57">
            <v>892.66928000000644</v>
          </cell>
          <cell r="BA57">
            <v>3294.5378224999968</v>
          </cell>
          <cell r="BB57">
            <v>1387.2148724999934</v>
          </cell>
          <cell r="BC57">
            <v>789.20448999999985</v>
          </cell>
          <cell r="BD57">
            <v>876.6990959999996</v>
          </cell>
          <cell r="BE57">
            <v>8298.7659354999705</v>
          </cell>
          <cell r="BF57">
            <v>1002.910974999992</v>
          </cell>
          <cell r="BG57">
            <v>352.65650999999605</v>
          </cell>
          <cell r="BH57">
            <v>700.02846350000073</v>
          </cell>
          <cell r="BI57">
            <v>1037.5351949999967</v>
          </cell>
          <cell r="BJ57">
            <v>1249.6237794999943</v>
          </cell>
          <cell r="BK57">
            <v>255.01127499999666</v>
          </cell>
          <cell r="BL57">
            <v>0</v>
          </cell>
          <cell r="BM57">
            <v>293.66662000000269</v>
          </cell>
          <cell r="BN57">
            <v>966.19579499999963</v>
          </cell>
          <cell r="BO57">
            <v>1056.275249999996</v>
          </cell>
          <cell r="BP57">
            <v>276.91722499999662</v>
          </cell>
          <cell r="BQ57">
            <v>1107.9448474999995</v>
          </cell>
          <cell r="BR57">
            <v>9251.381341499975</v>
          </cell>
          <cell r="BS57">
            <v>383.75881900000331</v>
          </cell>
          <cell r="BT57">
            <v>464.15754999999854</v>
          </cell>
          <cell r="BU57">
            <v>978.00268499999834</v>
          </cell>
          <cell r="BV57">
            <v>1886.9879824999989</v>
          </cell>
          <cell r="BW57">
            <v>1347.2476149999927</v>
          </cell>
          <cell r="BX57">
            <v>1993.1871249999981</v>
          </cell>
          <cell r="BY57">
            <v>84.949364999992213</v>
          </cell>
          <cell r="BZ57">
            <v>159.08556500000441</v>
          </cell>
          <cell r="CA57">
            <v>678.93961999999919</v>
          </cell>
          <cell r="CB57">
            <v>823.03223499999831</v>
          </cell>
          <cell r="CC57">
            <v>0</v>
          </cell>
          <cell r="CD57">
            <v>452.03277999999818</v>
          </cell>
          <cell r="CE57">
            <v>5120.9797364999613</v>
          </cell>
          <cell r="CF57">
            <v>515.48701999999912</v>
          </cell>
          <cell r="CG57">
            <v>222.93380000000008</v>
          </cell>
          <cell r="CH57">
            <v>832.55271999999195</v>
          </cell>
          <cell r="CI57">
            <v>1060.4299829999918</v>
          </cell>
          <cell r="CJ57">
            <v>752.01838499998996</v>
          </cell>
          <cell r="CK57">
            <v>0</v>
          </cell>
          <cell r="CL57">
            <v>834.71124350000264</v>
          </cell>
          <cell r="CM57">
            <v>133.64342999999243</v>
          </cell>
          <cell r="CN57">
            <v>304.48585000000003</v>
          </cell>
          <cell r="CO57">
            <v>123.76643000000422</v>
          </cell>
          <cell r="CP57">
            <v>135.96118499999608</v>
          </cell>
          <cell r="CQ57">
            <v>204.98968999999704</v>
          </cell>
          <cell r="CR57">
            <v>2619.5728049999989</v>
          </cell>
          <cell r="CS57">
            <v>96.912990000000448</v>
          </cell>
          <cell r="CT57">
            <v>0</v>
          </cell>
          <cell r="CU57">
            <v>969.16710499999397</v>
          </cell>
          <cell r="CV57">
            <v>0</v>
          </cell>
          <cell r="CW57">
            <v>674.61435999999412</v>
          </cell>
          <cell r="CX57">
            <v>0</v>
          </cell>
          <cell r="CY57">
            <v>375.33650000001109</v>
          </cell>
          <cell r="CZ57">
            <v>160.95825000000286</v>
          </cell>
          <cell r="DA57">
            <v>342.58359999999709</v>
          </cell>
          <cell r="DB57">
            <v>0</v>
          </cell>
          <cell r="DC57">
            <v>0</v>
          </cell>
          <cell r="DD57">
            <v>0</v>
          </cell>
          <cell r="DE57">
            <v>449.20732000001271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167.4065450000121</v>
          </cell>
          <cell r="DO57">
            <v>281.80077500000061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592.72611210029572</v>
          </cell>
          <cell r="S58">
            <v>0</v>
          </cell>
          <cell r="T58">
            <v>0</v>
          </cell>
          <cell r="U58">
            <v>0</v>
          </cell>
          <cell r="V58">
            <v>159.65265900001395</v>
          </cell>
          <cell r="W58">
            <v>0</v>
          </cell>
          <cell r="X58">
            <v>0</v>
          </cell>
          <cell r="Y58">
            <v>37.73878620006144</v>
          </cell>
          <cell r="Z58">
            <v>0</v>
          </cell>
          <cell r="AA58">
            <v>0</v>
          </cell>
          <cell r="AB58">
            <v>395.3346669000457</v>
          </cell>
          <cell r="AC58">
            <v>0</v>
          </cell>
          <cell r="AD58">
            <v>0</v>
          </cell>
          <cell r="AE58">
            <v>15440.230187004432</v>
          </cell>
          <cell r="AF58">
            <v>1369.3843740599696</v>
          </cell>
          <cell r="AG58">
            <v>1034.2186377059552</v>
          </cell>
          <cell r="AH58">
            <v>1602.8229404177982</v>
          </cell>
          <cell r="AI58">
            <v>2000.2992812726879</v>
          </cell>
          <cell r="AJ58">
            <v>1835.1068045520224</v>
          </cell>
          <cell r="AK58">
            <v>553.37737818004098</v>
          </cell>
          <cell r="AL58">
            <v>296.99771724001039</v>
          </cell>
          <cell r="AM58">
            <v>948.00313422002364</v>
          </cell>
          <cell r="AN58">
            <v>1455.818439401919</v>
          </cell>
          <cell r="AO58">
            <v>1033.1123578799888</v>
          </cell>
          <cell r="AP58">
            <v>1042.0807140745455</v>
          </cell>
          <cell r="AQ58">
            <v>2269.0084079994122</v>
          </cell>
          <cell r="AR58">
            <v>17012.638223032467</v>
          </cell>
          <cell r="AS58">
            <v>819.86502228002064</v>
          </cell>
          <cell r="AT58">
            <v>296.02648835995933</v>
          </cell>
          <cell r="AU58">
            <v>1886.1911432399647</v>
          </cell>
          <cell r="AV58">
            <v>2467.011326399981</v>
          </cell>
          <cell r="AW58">
            <v>898.24852428596932</v>
          </cell>
          <cell r="AX58">
            <v>2104.3038631799864</v>
          </cell>
          <cell r="AY58">
            <v>51.711326339980587</v>
          </cell>
          <cell r="AZ58">
            <v>671.66387205594219</v>
          </cell>
          <cell r="BA58">
            <v>1830.6585048839916</v>
          </cell>
          <cell r="BB58">
            <v>3465.5291570496047</v>
          </cell>
          <cell r="BC58">
            <v>1158.2884091759915</v>
          </cell>
          <cell r="BD58">
            <v>1363.1405857800273</v>
          </cell>
          <cell r="BE58">
            <v>11763.388603022322</v>
          </cell>
          <cell r="BF58">
            <v>1884.374176560028</v>
          </cell>
          <cell r="BG58">
            <v>392.2873951800284</v>
          </cell>
          <cell r="BH58">
            <v>1794.3589809839614</v>
          </cell>
          <cell r="BI58">
            <v>1464.7150472580688</v>
          </cell>
          <cell r="BJ58">
            <v>1374.8104979400523</v>
          </cell>
          <cell r="BK58">
            <v>415.22655798005871</v>
          </cell>
          <cell r="BL58">
            <v>0</v>
          </cell>
          <cell r="BM58">
            <v>189.60813126002904</v>
          </cell>
          <cell r="BN58">
            <v>380.01108054001816</v>
          </cell>
          <cell r="BO58">
            <v>2070.232383179944</v>
          </cell>
          <cell r="BP58">
            <v>368.10674909997033</v>
          </cell>
          <cell r="BQ58">
            <v>1429.6576030380093</v>
          </cell>
          <cell r="BR58">
            <v>10282.525457903743</v>
          </cell>
          <cell r="BS58">
            <v>391.75301652000053</v>
          </cell>
          <cell r="BT58">
            <v>950.01824628002942</v>
          </cell>
          <cell r="BU58">
            <v>2011.58858417999</v>
          </cell>
          <cell r="BV58">
            <v>466.47529645799659</v>
          </cell>
          <cell r="BW58">
            <v>1163.3372069639154</v>
          </cell>
          <cell r="BX58">
            <v>2022.7311807599617</v>
          </cell>
          <cell r="BY58">
            <v>158.600204700022</v>
          </cell>
          <cell r="BZ58">
            <v>104.10007787996437</v>
          </cell>
          <cell r="CA58">
            <v>1137.3824310600758</v>
          </cell>
          <cell r="CB58">
            <v>1418.7200534639996</v>
          </cell>
          <cell r="CC58">
            <v>127.48318805999588</v>
          </cell>
          <cell r="CD58">
            <v>330.33597157796612</v>
          </cell>
          <cell r="CE58">
            <v>5856.7761039938778</v>
          </cell>
          <cell r="CF58">
            <v>450.77446221961873</v>
          </cell>
          <cell r="CG58">
            <v>0</v>
          </cell>
          <cell r="CH58">
            <v>801.79161017999286</v>
          </cell>
          <cell r="CI58">
            <v>303.11085430195089</v>
          </cell>
          <cell r="CJ58">
            <v>1316.6201248200377</v>
          </cell>
          <cell r="CK58">
            <v>0</v>
          </cell>
          <cell r="CL58">
            <v>225.47673912008759</v>
          </cell>
          <cell r="CM58">
            <v>749.1510658019688</v>
          </cell>
          <cell r="CN58">
            <v>391.26645423006266</v>
          </cell>
          <cell r="CO58">
            <v>1069.3344136799569</v>
          </cell>
          <cell r="CP58">
            <v>227.09007353999186</v>
          </cell>
          <cell r="CQ58">
            <v>322.16030609997688</v>
          </cell>
          <cell r="CR58">
            <v>3335.8094947207719</v>
          </cell>
          <cell r="CS58">
            <v>109.42650924000191</v>
          </cell>
          <cell r="CT58">
            <v>0</v>
          </cell>
          <cell r="CU58">
            <v>701.27499957004329</v>
          </cell>
          <cell r="CV58">
            <v>62.308101899921894</v>
          </cell>
          <cell r="CW58">
            <v>1275.0326693099923</v>
          </cell>
          <cell r="CX58">
            <v>209.33993580006063</v>
          </cell>
          <cell r="CY58">
            <v>41.126193360076286</v>
          </cell>
          <cell r="CZ58">
            <v>283.09750764002092</v>
          </cell>
          <cell r="DA58">
            <v>386.51626668008976</v>
          </cell>
          <cell r="DB58">
            <v>267.6873112199828</v>
          </cell>
          <cell r="DC58">
            <v>0</v>
          </cell>
          <cell r="DD58">
            <v>0</v>
          </cell>
          <cell r="DE58">
            <v>341.95895430073142</v>
          </cell>
          <cell r="DF58">
            <v>0</v>
          </cell>
          <cell r="DG58">
            <v>0</v>
          </cell>
          <cell r="DH58">
            <v>215.37417468003696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126.58477961999597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270.22145000007004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270.22145000001183</v>
          </cell>
          <cell r="AC60">
            <v>0</v>
          </cell>
          <cell r="AD60">
            <v>0</v>
          </cell>
          <cell r="AE60">
            <v>23044.775594500825</v>
          </cell>
          <cell r="AF60">
            <v>1731.6027824999765</v>
          </cell>
          <cell r="AG60">
            <v>2157.3257449999801</v>
          </cell>
          <cell r="AH60">
            <v>3275.8704614999006</v>
          </cell>
          <cell r="AI60">
            <v>2278.259891499998</v>
          </cell>
          <cell r="AJ60">
            <v>2489.4622949999757</v>
          </cell>
          <cell r="AK60">
            <v>1877.6924499999732</v>
          </cell>
          <cell r="AL60">
            <v>453.10380000004079</v>
          </cell>
          <cell r="AM60">
            <v>679.44420999998692</v>
          </cell>
          <cell r="AN60">
            <v>2251.3018800000427</v>
          </cell>
          <cell r="AO60">
            <v>2758.6199440000346</v>
          </cell>
          <cell r="AP60">
            <v>993.80304500000784</v>
          </cell>
          <cell r="AQ60">
            <v>2098.2890899999766</v>
          </cell>
          <cell r="AR60">
            <v>13013.582736999728</v>
          </cell>
          <cell r="AS60">
            <v>606.51497499999823</v>
          </cell>
          <cell r="AT60">
            <v>0</v>
          </cell>
          <cell r="AU60">
            <v>2550.1242374998983</v>
          </cell>
          <cell r="AV60">
            <v>3613.1707699999679</v>
          </cell>
          <cell r="AW60">
            <v>1443.2000919999555</v>
          </cell>
          <cell r="AX60">
            <v>376.59801700001117</v>
          </cell>
          <cell r="AY60">
            <v>0</v>
          </cell>
          <cell r="AZ60">
            <v>71.118889999925159</v>
          </cell>
          <cell r="BA60">
            <v>1717.4057710000779</v>
          </cell>
          <cell r="BB60">
            <v>1919.8303244999843</v>
          </cell>
          <cell r="BC60">
            <v>233.79319500003476</v>
          </cell>
          <cell r="BD60">
            <v>481.826464999991</v>
          </cell>
          <cell r="BE60">
            <v>7470.3960535004735</v>
          </cell>
          <cell r="BF60">
            <v>602.72266000002855</v>
          </cell>
          <cell r="BG60">
            <v>0</v>
          </cell>
          <cell r="BH60">
            <v>1643.5676099999109</v>
          </cell>
          <cell r="BI60">
            <v>2053.9408684999216</v>
          </cell>
          <cell r="BJ60">
            <v>584.03028499998618</v>
          </cell>
          <cell r="BK60">
            <v>355.88549999997485</v>
          </cell>
          <cell r="BL60">
            <v>645.96012000006158</v>
          </cell>
          <cell r="BM60">
            <v>139.9552899999544</v>
          </cell>
          <cell r="BN60">
            <v>743.29264999995939</v>
          </cell>
          <cell r="BO60">
            <v>260.33029999997234</v>
          </cell>
          <cell r="BP60">
            <v>165.63292000000365</v>
          </cell>
          <cell r="BQ60">
            <v>275.0778500000597</v>
          </cell>
          <cell r="BR60">
            <v>6382.1110915001482</v>
          </cell>
          <cell r="BS60">
            <v>993.26602149999235</v>
          </cell>
          <cell r="BT60">
            <v>0</v>
          </cell>
          <cell r="BU60">
            <v>217.84949000005145</v>
          </cell>
          <cell r="BV60">
            <v>1372.8017899999395</v>
          </cell>
          <cell r="BW60">
            <v>0</v>
          </cell>
          <cell r="BX60">
            <v>910.10288000002038</v>
          </cell>
          <cell r="BY60">
            <v>1384.6254450000124</v>
          </cell>
          <cell r="BZ60">
            <v>0</v>
          </cell>
          <cell r="CA60">
            <v>1082.7245049999328</v>
          </cell>
          <cell r="CB60">
            <v>359.08926999999676</v>
          </cell>
          <cell r="CC60">
            <v>0</v>
          </cell>
          <cell r="CD60">
            <v>61.651689999969676</v>
          </cell>
          <cell r="CE60">
            <v>4498.2010900015011</v>
          </cell>
          <cell r="CF60">
            <v>258.68446499999845</v>
          </cell>
          <cell r="CG60">
            <v>0</v>
          </cell>
          <cell r="CH60">
            <v>950.88627500005532</v>
          </cell>
          <cell r="CI60">
            <v>1106.4969999999739</v>
          </cell>
          <cell r="CJ60">
            <v>0</v>
          </cell>
          <cell r="CK60">
            <v>0</v>
          </cell>
          <cell r="CL60">
            <v>310.66067000001203</v>
          </cell>
          <cell r="CM60">
            <v>0</v>
          </cell>
          <cell r="CN60">
            <v>489.62012500001583</v>
          </cell>
          <cell r="CO60">
            <v>788.90858500002651</v>
          </cell>
          <cell r="CP60">
            <v>0</v>
          </cell>
          <cell r="CQ60">
            <v>592.94397000002209</v>
          </cell>
          <cell r="CR60">
            <v>1358.2077080002055</v>
          </cell>
          <cell r="CS60">
            <v>0</v>
          </cell>
          <cell r="CT60">
            <v>0</v>
          </cell>
          <cell r="CU60">
            <v>371.06562000000849</v>
          </cell>
          <cell r="CV60">
            <v>593.04702000005636</v>
          </cell>
          <cell r="CW60">
            <v>28.05059799994342</v>
          </cell>
          <cell r="CX60">
            <v>0</v>
          </cell>
          <cell r="CY60">
            <v>0</v>
          </cell>
          <cell r="CZ60">
            <v>0</v>
          </cell>
          <cell r="DA60">
            <v>366.04446999996435</v>
          </cell>
          <cell r="DB60">
            <v>0</v>
          </cell>
          <cell r="DC60">
            <v>0</v>
          </cell>
          <cell r="DD60">
            <v>0</v>
          </cell>
          <cell r="DE60">
            <v>354.47304199915379</v>
          </cell>
          <cell r="DF60">
            <v>0</v>
          </cell>
          <cell r="DG60">
            <v>0</v>
          </cell>
          <cell r="DH60">
            <v>252.61517000000458</v>
          </cell>
          <cell r="DI60">
            <v>0</v>
          </cell>
          <cell r="DJ60">
            <v>30.738982000038959</v>
          </cell>
          <cell r="DK60">
            <v>0</v>
          </cell>
          <cell r="DL60">
            <v>0</v>
          </cell>
          <cell r="DM60">
            <v>71.118889999925159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1997.1916460003704</v>
          </cell>
          <cell r="AF61">
            <v>196.10660350000398</v>
          </cell>
          <cell r="AG61">
            <v>130.1041569999943</v>
          </cell>
          <cell r="AH61">
            <v>212.58287699999346</v>
          </cell>
          <cell r="AI61">
            <v>219.58126700000139</v>
          </cell>
          <cell r="AJ61">
            <v>262.53275500000746</v>
          </cell>
          <cell r="AK61">
            <v>136.29833200003486</v>
          </cell>
          <cell r="AL61">
            <v>60.125645000007353</v>
          </cell>
          <cell r="AM61">
            <v>128.383909999975</v>
          </cell>
          <cell r="AN61">
            <v>244.26053499999398</v>
          </cell>
          <cell r="AO61">
            <v>278.76277049991768</v>
          </cell>
          <cell r="AP61">
            <v>63.958956500006025</v>
          </cell>
          <cell r="AQ61">
            <v>64.493837499991059</v>
          </cell>
          <cell r="AR61">
            <v>1435.6230595004745</v>
          </cell>
          <cell r="AS61">
            <v>13.988005999999586</v>
          </cell>
          <cell r="AT61">
            <v>29.411435000016354</v>
          </cell>
          <cell r="AU61">
            <v>382.26686399999016</v>
          </cell>
          <cell r="AV61">
            <v>348.33755599998403</v>
          </cell>
          <cell r="AW61">
            <v>143.68591149999702</v>
          </cell>
          <cell r="AX61">
            <v>108.83484349993523</v>
          </cell>
          <cell r="AY61">
            <v>0</v>
          </cell>
          <cell r="AZ61">
            <v>150.40638699999545</v>
          </cell>
          <cell r="BA61">
            <v>140.09545849999995</v>
          </cell>
          <cell r="BB61">
            <v>39.846569999994244</v>
          </cell>
          <cell r="BC61">
            <v>75.339908500001911</v>
          </cell>
          <cell r="BD61">
            <v>3.4101195000112057</v>
          </cell>
          <cell r="BE61">
            <v>714.4050699993968</v>
          </cell>
          <cell r="BF61">
            <v>122.55794449999667</v>
          </cell>
          <cell r="BG61">
            <v>31.971097000001464</v>
          </cell>
          <cell r="BH61">
            <v>218.89830800000345</v>
          </cell>
          <cell r="BI61">
            <v>164.76252899999963</v>
          </cell>
          <cell r="BJ61">
            <v>0</v>
          </cell>
          <cell r="BK61">
            <v>0</v>
          </cell>
          <cell r="BL61">
            <v>0</v>
          </cell>
          <cell r="BM61">
            <v>43.921474999981001</v>
          </cell>
          <cell r="BN61">
            <v>26.471489999996265</v>
          </cell>
          <cell r="BO61">
            <v>64.688828500104137</v>
          </cell>
          <cell r="BP61">
            <v>0</v>
          </cell>
          <cell r="BQ61">
            <v>41.133397999918088</v>
          </cell>
          <cell r="BR61">
            <v>857.36531499912962</v>
          </cell>
          <cell r="BS61">
            <v>40.124188999994658</v>
          </cell>
          <cell r="BT61">
            <v>17.520874999929219</v>
          </cell>
          <cell r="BU61">
            <v>59.076744999998482</v>
          </cell>
          <cell r="BV61">
            <v>212.31905700010248</v>
          </cell>
          <cell r="BW61">
            <v>66.321949999997742</v>
          </cell>
          <cell r="BX61">
            <v>52.962120000040159</v>
          </cell>
          <cell r="BY61">
            <v>166.45756499999698</v>
          </cell>
          <cell r="BZ61">
            <v>43.002550000033807</v>
          </cell>
          <cell r="CA61">
            <v>105.09059750000597</v>
          </cell>
          <cell r="CB61">
            <v>74.721706499985885</v>
          </cell>
          <cell r="CC61">
            <v>0</v>
          </cell>
          <cell r="CD61">
            <v>19.767959999997402</v>
          </cell>
          <cell r="CE61">
            <v>298.82255899999291</v>
          </cell>
          <cell r="CF61">
            <v>0</v>
          </cell>
          <cell r="CG61">
            <v>0</v>
          </cell>
          <cell r="CH61">
            <v>40.38163500000519</v>
          </cell>
          <cell r="CI61">
            <v>80.690080000029411</v>
          </cell>
          <cell r="CJ61">
            <v>0</v>
          </cell>
          <cell r="CK61">
            <v>36.263240000000224</v>
          </cell>
          <cell r="CL61">
            <v>44.694139999992331</v>
          </cell>
          <cell r="CM61">
            <v>0</v>
          </cell>
          <cell r="CN61">
            <v>0</v>
          </cell>
          <cell r="CO61">
            <v>96.79346399998758</v>
          </cell>
          <cell r="CP61">
            <v>0</v>
          </cell>
          <cell r="CQ61">
            <v>0</v>
          </cell>
          <cell r="CR61">
            <v>164.55795899964869</v>
          </cell>
          <cell r="CS61">
            <v>0</v>
          </cell>
          <cell r="CT61">
            <v>0</v>
          </cell>
          <cell r="CU61">
            <v>0</v>
          </cell>
          <cell r="CV61">
            <v>109.90704900003038</v>
          </cell>
          <cell r="CW61">
            <v>17.123084999999264</v>
          </cell>
          <cell r="CX61">
            <v>0</v>
          </cell>
          <cell r="CY61">
            <v>0</v>
          </cell>
          <cell r="CZ61">
            <v>0</v>
          </cell>
          <cell r="DA61">
            <v>37.527825000004668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16078.200846999884</v>
          </cell>
          <cell r="AF62">
            <v>1721.3707149999973</v>
          </cell>
          <cell r="AG62">
            <v>1173.5860899999971</v>
          </cell>
          <cell r="AH62">
            <v>2563.5746779999463</v>
          </cell>
          <cell r="AI62">
            <v>1921.9769800000358</v>
          </cell>
          <cell r="AJ62">
            <v>2610.1382699999958</v>
          </cell>
          <cell r="AK62">
            <v>1190.7143249999499</v>
          </cell>
          <cell r="AL62">
            <v>316.62880000006407</v>
          </cell>
          <cell r="AM62">
            <v>481.34698749997187</v>
          </cell>
          <cell r="AN62">
            <v>928.0728924999712</v>
          </cell>
          <cell r="AO62">
            <v>1857.5421400000341</v>
          </cell>
          <cell r="AP62">
            <v>561.96418000000995</v>
          </cell>
          <cell r="AQ62">
            <v>751.28478899999755</v>
          </cell>
          <cell r="AR62">
            <v>11135.90972649958</v>
          </cell>
          <cell r="AS62">
            <v>157.48910500001512</v>
          </cell>
          <cell r="AT62">
            <v>229.42791000002762</v>
          </cell>
          <cell r="AU62">
            <v>2688.8062349999673</v>
          </cell>
          <cell r="AV62">
            <v>3461.5883749999339</v>
          </cell>
          <cell r="AW62">
            <v>839.15992749994621</v>
          </cell>
          <cell r="AX62">
            <v>911.50124400004279</v>
          </cell>
          <cell r="AY62">
            <v>0</v>
          </cell>
          <cell r="AZ62">
            <v>1081.9205049999291</v>
          </cell>
          <cell r="BA62">
            <v>979.37091499997769</v>
          </cell>
          <cell r="BB62">
            <v>266.91453499998897</v>
          </cell>
          <cell r="BC62">
            <v>467.43703500000993</v>
          </cell>
          <cell r="BD62">
            <v>52.293940000003204</v>
          </cell>
          <cell r="BE62">
            <v>5568.6332219997421</v>
          </cell>
          <cell r="BF62">
            <v>886.84154349999153</v>
          </cell>
          <cell r="BG62">
            <v>246.86560000001919</v>
          </cell>
          <cell r="BH62">
            <v>1609.7179400000023</v>
          </cell>
          <cell r="BI62">
            <v>1046.0084350000252</v>
          </cell>
          <cell r="BJ62">
            <v>303.02344999997877</v>
          </cell>
          <cell r="BK62">
            <v>122.48875499994028</v>
          </cell>
          <cell r="BL62">
            <v>170.15472500002943</v>
          </cell>
          <cell r="BM62">
            <v>320.283043500036</v>
          </cell>
          <cell r="BN62">
            <v>288.82770000002347</v>
          </cell>
          <cell r="BO62">
            <v>236.07573000004049</v>
          </cell>
          <cell r="BP62">
            <v>0</v>
          </cell>
          <cell r="BQ62">
            <v>338.3463000000047</v>
          </cell>
          <cell r="BR62">
            <v>6105.6165924994275</v>
          </cell>
          <cell r="BS62">
            <v>429.35514500000863</v>
          </cell>
          <cell r="BT62">
            <v>125.14907250000397</v>
          </cell>
          <cell r="BU62">
            <v>297.7619700000505</v>
          </cell>
          <cell r="BV62">
            <v>2225.8171204999671</v>
          </cell>
          <cell r="BW62">
            <v>263.20382000005338</v>
          </cell>
          <cell r="BX62">
            <v>485.31790000002366</v>
          </cell>
          <cell r="BY62">
            <v>245.57599149993621</v>
          </cell>
          <cell r="BZ62">
            <v>136.06610499997623</v>
          </cell>
          <cell r="CA62">
            <v>1178.3415830000304</v>
          </cell>
          <cell r="CB62">
            <v>474.11097500001779</v>
          </cell>
          <cell r="CC62">
            <v>0</v>
          </cell>
          <cell r="CD62">
            <v>244.91690999999992</v>
          </cell>
          <cell r="CE62">
            <v>2957.3589960001409</v>
          </cell>
          <cell r="CF62">
            <v>0</v>
          </cell>
          <cell r="CG62">
            <v>0</v>
          </cell>
          <cell r="CH62">
            <v>615.32354499999201</v>
          </cell>
          <cell r="CI62">
            <v>587.96281499997713</v>
          </cell>
          <cell r="CJ62">
            <v>0</v>
          </cell>
          <cell r="CK62">
            <v>39.145829999935813</v>
          </cell>
          <cell r="CL62">
            <v>551.23548499995377</v>
          </cell>
          <cell r="CM62">
            <v>0</v>
          </cell>
          <cell r="CN62">
            <v>218.27897999994457</v>
          </cell>
          <cell r="CO62">
            <v>884.80171999998856</v>
          </cell>
          <cell r="CP62">
            <v>0</v>
          </cell>
          <cell r="CQ62">
            <v>60.61062099999981</v>
          </cell>
          <cell r="CR62">
            <v>1431.0466350000352</v>
          </cell>
          <cell r="CS62">
            <v>0</v>
          </cell>
          <cell r="CT62">
            <v>0</v>
          </cell>
          <cell r="CU62">
            <v>30.469710000033956</v>
          </cell>
          <cell r="CV62">
            <v>912.12462499999674</v>
          </cell>
          <cell r="CW62">
            <v>145.71351000003051</v>
          </cell>
          <cell r="CX62">
            <v>0</v>
          </cell>
          <cell r="CY62">
            <v>0</v>
          </cell>
          <cell r="CZ62">
            <v>0</v>
          </cell>
          <cell r="DA62">
            <v>342.73878999997396</v>
          </cell>
          <cell r="DB62">
            <v>0</v>
          </cell>
          <cell r="DC62">
            <v>0</v>
          </cell>
          <cell r="DD62">
            <v>0</v>
          </cell>
          <cell r="DE62">
            <v>322.37794500123709</v>
          </cell>
          <cell r="DF62">
            <v>0</v>
          </cell>
          <cell r="DG62">
            <v>0</v>
          </cell>
          <cell r="DH62">
            <v>168.42741000000387</v>
          </cell>
          <cell r="DI62">
            <v>0</v>
          </cell>
          <cell r="DJ62">
            <v>99.699700000113808</v>
          </cell>
          <cell r="DK62">
            <v>0</v>
          </cell>
          <cell r="DL62">
            <v>0</v>
          </cell>
          <cell r="DM62">
            <v>54.250835000071675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3842.8203510001767</v>
          </cell>
          <cell r="AF63">
            <v>119.01761850000184</v>
          </cell>
          <cell r="AG63">
            <v>628.68955650000134</v>
          </cell>
          <cell r="AH63">
            <v>465.26090500000282</v>
          </cell>
          <cell r="AI63">
            <v>342.12189499998931</v>
          </cell>
          <cell r="AJ63">
            <v>166.00496550000389</v>
          </cell>
          <cell r="AK63">
            <v>438.17756500001997</v>
          </cell>
          <cell r="AL63">
            <v>0</v>
          </cell>
          <cell r="AM63">
            <v>265.31749649997801</v>
          </cell>
          <cell r="AN63">
            <v>755.9034999999858</v>
          </cell>
          <cell r="AO63">
            <v>402.97631200001342</v>
          </cell>
          <cell r="AP63">
            <v>110.07676699999138</v>
          </cell>
          <cell r="AQ63">
            <v>149.27376999999979</v>
          </cell>
          <cell r="AR63">
            <v>2492.6101104996633</v>
          </cell>
          <cell r="AS63">
            <v>0</v>
          </cell>
          <cell r="AT63">
            <v>80.249949999997625</v>
          </cell>
          <cell r="AU63">
            <v>629.67833499997505</v>
          </cell>
          <cell r="AV63">
            <v>604.13450849999208</v>
          </cell>
          <cell r="AW63">
            <v>380</v>
          </cell>
          <cell r="AX63">
            <v>125.30881000001682</v>
          </cell>
          <cell r="AY63">
            <v>0</v>
          </cell>
          <cell r="AZ63">
            <v>220.89703500000178</v>
          </cell>
          <cell r="BA63">
            <v>155.43568199998117</v>
          </cell>
          <cell r="BB63">
            <v>95</v>
          </cell>
          <cell r="BC63">
            <v>201.90579000000434</v>
          </cell>
          <cell r="BD63">
            <v>0</v>
          </cell>
          <cell r="BE63">
            <v>1968.5903815000784</v>
          </cell>
          <cell r="BF63">
            <v>137.80623499999638</v>
          </cell>
          <cell r="BG63">
            <v>0</v>
          </cell>
          <cell r="BH63">
            <v>527.91559999997844</v>
          </cell>
          <cell r="BI63">
            <v>424.43812649999745</v>
          </cell>
          <cell r="BJ63">
            <v>44.929154999990715</v>
          </cell>
          <cell r="BK63">
            <v>85.511320000019623</v>
          </cell>
          <cell r="BL63">
            <v>150.45448499999475</v>
          </cell>
          <cell r="BM63">
            <v>90.202740000007907</v>
          </cell>
          <cell r="BN63">
            <v>142.55134750000434</v>
          </cell>
          <cell r="BO63">
            <v>176.14128999999957</v>
          </cell>
          <cell r="BP63">
            <v>0</v>
          </cell>
          <cell r="BQ63">
            <v>188.64008250000188</v>
          </cell>
          <cell r="BR63">
            <v>1573.055854000384</v>
          </cell>
          <cell r="BS63">
            <v>81.034794999999576</v>
          </cell>
          <cell r="BT63">
            <v>119.28809299999557</v>
          </cell>
          <cell r="BU63">
            <v>134.01536499999929</v>
          </cell>
          <cell r="BV63">
            <v>436.8882530000119</v>
          </cell>
          <cell r="BW63">
            <v>99.16858999998658</v>
          </cell>
          <cell r="BX63">
            <v>95</v>
          </cell>
          <cell r="BY63">
            <v>139.06699999998091</v>
          </cell>
          <cell r="BZ63">
            <v>89.469689999998081</v>
          </cell>
          <cell r="CA63">
            <v>158.74453299999004</v>
          </cell>
          <cell r="CB63">
            <v>153.05600000001141</v>
          </cell>
          <cell r="CC63">
            <v>0</v>
          </cell>
          <cell r="CD63">
            <v>67.323535000003176</v>
          </cell>
          <cell r="CE63">
            <v>733.73066599993035</v>
          </cell>
          <cell r="CF63">
            <v>12.046880499998224</v>
          </cell>
          <cell r="CG63">
            <v>0</v>
          </cell>
          <cell r="CH63">
            <v>95</v>
          </cell>
          <cell r="CI63">
            <v>271.6072775000066</v>
          </cell>
          <cell r="CJ63">
            <v>0</v>
          </cell>
          <cell r="CK63">
            <v>82.134034999995492</v>
          </cell>
          <cell r="CL63">
            <v>93.409669999993639</v>
          </cell>
          <cell r="CM63">
            <v>0</v>
          </cell>
          <cell r="CN63">
            <v>0</v>
          </cell>
          <cell r="CO63">
            <v>169.30449300000328</v>
          </cell>
          <cell r="CP63">
            <v>10.228310000005877</v>
          </cell>
          <cell r="CQ63">
            <v>0</v>
          </cell>
          <cell r="CR63">
            <v>272.15158950025216</v>
          </cell>
          <cell r="CS63">
            <v>0</v>
          </cell>
          <cell r="CT63">
            <v>0</v>
          </cell>
          <cell r="CU63">
            <v>0</v>
          </cell>
          <cell r="CV63">
            <v>243.11419750002096</v>
          </cell>
          <cell r="CW63">
            <v>4.2486499999940861</v>
          </cell>
          <cell r="CX63">
            <v>0</v>
          </cell>
          <cell r="CY63">
            <v>0</v>
          </cell>
          <cell r="CZ63">
            <v>0</v>
          </cell>
          <cell r="DA63">
            <v>24.788742000004277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40415.710355499759</v>
          </cell>
          <cell r="AF81">
            <v>3799.1222619999899</v>
          </cell>
          <cell r="AG81">
            <v>3437.8499174999306</v>
          </cell>
          <cell r="AH81">
            <v>7056.9954440000001</v>
          </cell>
          <cell r="AI81">
            <v>3193.49792600004</v>
          </cell>
          <cell r="AJ81">
            <v>4175.8001550000627</v>
          </cell>
          <cell r="AK81">
            <v>4082.3358180001378</v>
          </cell>
          <cell r="AL81">
            <v>-688.348760999972</v>
          </cell>
          <cell r="AM81">
            <v>1195.2241700000595</v>
          </cell>
          <cell r="AN81">
            <v>6096.9264545000624</v>
          </cell>
          <cell r="AO81">
            <v>3035.4174085000996</v>
          </cell>
          <cell r="AP81">
            <v>2912.8521209999453</v>
          </cell>
          <cell r="AQ81">
            <v>2118.0374400001019</v>
          </cell>
          <cell r="AR81">
            <v>25622.079926500097</v>
          </cell>
          <cell r="AS81">
            <v>986.61167000012938</v>
          </cell>
          <cell r="AT81">
            <v>766.16244449990336</v>
          </cell>
          <cell r="AU81">
            <v>5085.4546814998612</v>
          </cell>
          <cell r="AV81">
            <v>4564.0116370001342</v>
          </cell>
          <cell r="AW81">
            <v>2244.5520015000366</v>
          </cell>
          <cell r="AX81">
            <v>1477.758257499896</v>
          </cell>
          <cell r="AY81">
            <v>892.31878999993205</v>
          </cell>
          <cell r="AZ81">
            <v>1944.9370500000659</v>
          </cell>
          <cell r="BA81">
            <v>4705.7531499997713</v>
          </cell>
          <cell r="BB81">
            <v>969.85979499993846</v>
          </cell>
          <cell r="BC81">
            <v>824.79770700004883</v>
          </cell>
          <cell r="BD81">
            <v>1159.8627425000304</v>
          </cell>
          <cell r="BE81">
            <v>20652.681871501729</v>
          </cell>
          <cell r="BF81">
            <v>3017.0690450000111</v>
          </cell>
          <cell r="BG81">
            <v>338.8344700000016</v>
          </cell>
          <cell r="BH81">
            <v>2501.3821950000711</v>
          </cell>
          <cell r="BI81">
            <v>5869.7221564999782</v>
          </cell>
          <cell r="BJ81">
            <v>999.61057500028983</v>
          </cell>
          <cell r="BK81">
            <v>1275.9328149999492</v>
          </cell>
          <cell r="BL81">
            <v>392.94797650002874</v>
          </cell>
          <cell r="BM81">
            <v>477.934297000058</v>
          </cell>
          <cell r="BN81">
            <v>2782.1435650000349</v>
          </cell>
          <cell r="BO81">
            <v>1738.2661699999589</v>
          </cell>
          <cell r="BP81">
            <v>241.64346499997191</v>
          </cell>
          <cell r="BQ81">
            <v>1017.1951414999785</v>
          </cell>
          <cell r="BR81">
            <v>13762.858010999858</v>
          </cell>
          <cell r="BS81">
            <v>519.16983100003563</v>
          </cell>
          <cell r="BT81">
            <v>443.25904500007164</v>
          </cell>
          <cell r="BU81">
            <v>1238.7176600000821</v>
          </cell>
          <cell r="BV81">
            <v>4470.8997649999801</v>
          </cell>
          <cell r="BW81">
            <v>983.43414999986999</v>
          </cell>
          <cell r="BX81">
            <v>919.41648000013083</v>
          </cell>
          <cell r="BY81">
            <v>371.73117999988608</v>
          </cell>
          <cell r="BZ81">
            <v>1200.1115350001492</v>
          </cell>
          <cell r="CA81">
            <v>1681.5723249998409</v>
          </cell>
          <cell r="CB81">
            <v>1507.5887799998745</v>
          </cell>
          <cell r="CC81">
            <v>0</v>
          </cell>
          <cell r="CD81">
            <v>426.95726000005379</v>
          </cell>
          <cell r="CE81">
            <v>12139.305946499109</v>
          </cell>
          <cell r="CF81">
            <v>587.34304499998689</v>
          </cell>
          <cell r="CG81">
            <v>277.06621499999892</v>
          </cell>
          <cell r="CH81">
            <v>2633.5051715001464</v>
          </cell>
          <cell r="CI81">
            <v>3867.6158785002772</v>
          </cell>
          <cell r="CJ81">
            <v>398.49949999991804</v>
          </cell>
          <cell r="CK81">
            <v>342.45688000018708</v>
          </cell>
          <cell r="CL81">
            <v>1171.7445499999449</v>
          </cell>
          <cell r="CM81">
            <v>375.93418000009842</v>
          </cell>
          <cell r="CN81">
            <v>7.3798249999526888</v>
          </cell>
          <cell r="CO81">
            <v>1923.9352814999875</v>
          </cell>
          <cell r="CP81">
            <v>553.82542000000831</v>
          </cell>
          <cell r="CQ81">
            <v>0</v>
          </cell>
          <cell r="CR81">
            <v>3806.6559500005096</v>
          </cell>
          <cell r="CS81">
            <v>0</v>
          </cell>
          <cell r="CT81">
            <v>0</v>
          </cell>
          <cell r="CU81">
            <v>772.2772999999579</v>
          </cell>
          <cell r="CV81">
            <v>1383.9248050001916</v>
          </cell>
          <cell r="CW81">
            <v>1473.8443000002299</v>
          </cell>
          <cell r="CX81">
            <v>0</v>
          </cell>
          <cell r="CY81">
            <v>76.393299999879673</v>
          </cell>
          <cell r="CZ81">
            <v>54.752820000052452</v>
          </cell>
          <cell r="DA81">
            <v>45.463424999965355</v>
          </cell>
          <cell r="DB81">
            <v>0</v>
          </cell>
          <cell r="DC81">
            <v>0</v>
          </cell>
          <cell r="DD81">
            <v>0</v>
          </cell>
          <cell r="DE81">
            <v>1092.9930049981922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374.79316999996081</v>
          </cell>
          <cell r="DO81">
            <v>718.19983500009403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30.356921803206205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5575.8902412652969</v>
          </cell>
          <cell r="S86">
            <v>0</v>
          </cell>
          <cell r="T86">
            <v>0</v>
          </cell>
          <cell r="U86">
            <v>285.80974416062236</v>
          </cell>
          <cell r="V86">
            <v>2117.0776425823569</v>
          </cell>
          <cell r="W86">
            <v>0</v>
          </cell>
          <cell r="X86">
            <v>0</v>
          </cell>
          <cell r="Y86">
            <v>768.86636207997799</v>
          </cell>
          <cell r="Z86">
            <v>0</v>
          </cell>
          <cell r="AA86">
            <v>0</v>
          </cell>
          <cell r="AB86">
            <v>2404.1364924311638</v>
          </cell>
          <cell r="AC86">
            <v>0</v>
          </cell>
          <cell r="AD86">
            <v>0</v>
          </cell>
          <cell r="AE86">
            <v>197015.22503051162</v>
          </cell>
          <cell r="AF86">
            <v>15284.48000010103</v>
          </cell>
          <cell r="AG86">
            <v>19370.068907544017</v>
          </cell>
          <cell r="AH86">
            <v>29736.000820238143</v>
          </cell>
          <cell r="AI86">
            <v>23263.77376896888</v>
          </cell>
          <cell r="AJ86">
            <v>21245.380892589688</v>
          </cell>
          <cell r="AK86">
            <v>16332.050024438649</v>
          </cell>
          <cell r="AL86">
            <v>1329.2828407399356</v>
          </cell>
          <cell r="AM86">
            <v>6264.03516080603</v>
          </cell>
          <cell r="AN86">
            <v>19833.976681713015</v>
          </cell>
          <cell r="AO86">
            <v>18005.765121616423</v>
          </cell>
          <cell r="AP86">
            <v>12387.803615678102</v>
          </cell>
          <cell r="AQ86">
            <v>13962.607196126133</v>
          </cell>
          <cell r="AR86">
            <v>161864.41373422742</v>
          </cell>
          <cell r="AS86">
            <v>10320.986347623169</v>
          </cell>
          <cell r="AT86">
            <v>3981.9395617321134</v>
          </cell>
          <cell r="AU86">
            <v>26704.75712960586</v>
          </cell>
          <cell r="AV86">
            <v>36495.754699483514</v>
          </cell>
          <cell r="AW86">
            <v>14593.412051178515</v>
          </cell>
          <cell r="AX86">
            <v>11249.529946725816</v>
          </cell>
          <cell r="AY86">
            <v>1899.8695357814431</v>
          </cell>
          <cell r="AZ86">
            <v>8268.632411904633</v>
          </cell>
          <cell r="BA86">
            <v>18061.758732670918</v>
          </cell>
          <cell r="BB86">
            <v>16293.699216943234</v>
          </cell>
          <cell r="BC86">
            <v>6765.1920184530318</v>
          </cell>
          <cell r="BD86">
            <v>7228.8820821084082</v>
          </cell>
          <cell r="BE86">
            <v>112444.13323113322</v>
          </cell>
          <cell r="BF86">
            <v>11171.849307250232</v>
          </cell>
          <cell r="BG86">
            <v>1661.6416424289346</v>
          </cell>
          <cell r="BH86">
            <v>15500.971147112548</v>
          </cell>
          <cell r="BI86">
            <v>27352.819240152836</v>
          </cell>
          <cell r="BJ86">
            <v>10308.781834937632</v>
          </cell>
          <cell r="BK86">
            <v>5439.7889712080359</v>
          </cell>
          <cell r="BL86">
            <v>5561.7610688209534</v>
          </cell>
          <cell r="BM86">
            <v>3981.2650488037616</v>
          </cell>
          <cell r="BN86">
            <v>11218.761332346126</v>
          </cell>
          <cell r="BO86">
            <v>12078.942626230419</v>
          </cell>
          <cell r="BP86">
            <v>1731.929302630946</v>
          </cell>
          <cell r="BQ86">
            <v>6435.6217091754079</v>
          </cell>
          <cell r="BR86">
            <v>90241.903188288212</v>
          </cell>
          <cell r="BS86">
            <v>4461.3107483796775</v>
          </cell>
          <cell r="BT86">
            <v>3243.0460626929998</v>
          </cell>
          <cell r="BU86">
            <v>11325.8757491</v>
          </cell>
          <cell r="BV86">
            <v>21682.797834467143</v>
          </cell>
          <cell r="BW86">
            <v>8102.0310376249254</v>
          </cell>
          <cell r="BX86">
            <v>9565.9062962681055</v>
          </cell>
          <cell r="BY86">
            <v>4085.1943364180624</v>
          </cell>
          <cell r="BZ86">
            <v>2108.0792640931904</v>
          </cell>
          <cell r="CA86">
            <v>9259.239053606987</v>
          </cell>
          <cell r="CB86">
            <v>11094.448816716671</v>
          </cell>
          <cell r="CC86">
            <v>402.87546215951443</v>
          </cell>
          <cell r="CD86">
            <v>4911.0985267795622</v>
          </cell>
          <cell r="CE86">
            <v>56685.894455343485</v>
          </cell>
          <cell r="CF86">
            <v>4414.6830996870995</v>
          </cell>
          <cell r="CG86">
            <v>500.00001499988139</v>
          </cell>
          <cell r="CH86">
            <v>6578.3248755671084</v>
          </cell>
          <cell r="CI86">
            <v>14002.37915141508</v>
          </cell>
          <cell r="CJ86">
            <v>4916.0659696497023</v>
          </cell>
          <cell r="CK86">
            <v>1364.7626123018563</v>
          </cell>
          <cell r="CL86">
            <v>4180.6580037679523</v>
          </cell>
          <cell r="CM86">
            <v>2502.018809620291</v>
          </cell>
          <cell r="CN86">
            <v>3876.4112826474011</v>
          </cell>
          <cell r="CO86">
            <v>9437.8079155236483</v>
          </cell>
          <cell r="CP86">
            <v>2018.0490480847657</v>
          </cell>
          <cell r="CQ86">
            <v>2894.733672067523</v>
          </cell>
          <cell r="CR86">
            <v>23874.410962879658</v>
          </cell>
          <cell r="CS86">
            <v>422.21608128026128</v>
          </cell>
          <cell r="CT86">
            <v>0</v>
          </cell>
          <cell r="CU86">
            <v>4523.1599465683103</v>
          </cell>
          <cell r="CV86">
            <v>6402.8682924471796</v>
          </cell>
          <cell r="CW86">
            <v>5938.0865730829537</v>
          </cell>
          <cell r="CX86">
            <v>409.2164738997817</v>
          </cell>
          <cell r="CY86">
            <v>492.85599336028099</v>
          </cell>
          <cell r="CZ86">
            <v>1478.9000240433961</v>
          </cell>
          <cell r="DA86">
            <v>2393.1057085040957</v>
          </cell>
          <cell r="DB86">
            <v>1814.0018697101623</v>
          </cell>
          <cell r="DC86">
            <v>0</v>
          </cell>
          <cell r="DD86">
            <v>0</v>
          </cell>
          <cell r="DE86">
            <v>6754.5251762270927</v>
          </cell>
          <cell r="DF86">
            <v>0</v>
          </cell>
          <cell r="DG86">
            <v>0</v>
          </cell>
          <cell r="DH86">
            <v>979.71297616139054</v>
          </cell>
          <cell r="DI86">
            <v>0</v>
          </cell>
          <cell r="DJ86">
            <v>402.21872339770198</v>
          </cell>
          <cell r="DK86">
            <v>0</v>
          </cell>
          <cell r="DL86">
            <v>28.709387399256229</v>
          </cell>
          <cell r="DM86">
            <v>281.0752831492573</v>
          </cell>
          <cell r="DN86">
            <v>755.28419317118824</v>
          </cell>
          <cell r="DO86">
            <v>4307.5246129389852</v>
          </cell>
          <cell r="DP86">
            <v>0</v>
          </cell>
          <cell r="DQ86">
            <v>0</v>
          </cell>
          <cell r="DR86">
            <v>-10858.828472584486</v>
          </cell>
          <cell r="DS86">
            <v>-759.38761229813099</v>
          </cell>
          <cell r="DT86">
            <v>-356.85713699832559</v>
          </cell>
          <cell r="DU86">
            <v>-1503.6661748997867</v>
          </cell>
          <cell r="DV86">
            <v>-2434.6385441999882</v>
          </cell>
          <cell r="DW86">
            <v>-1487.3359738495201</v>
          </cell>
          <cell r="DX86">
            <v>-391.44610998034477</v>
          </cell>
          <cell r="DY86">
            <v>-250.23983020335436</v>
          </cell>
          <cell r="DZ86">
            <v>-201.56437100097537</v>
          </cell>
          <cell r="EA86">
            <v>-607.67736309953034</v>
          </cell>
          <cell r="EB86">
            <v>-1800.2010429985821</v>
          </cell>
          <cell r="EC86">
            <v>-462.49214099906385</v>
          </cell>
          <cell r="ED86">
            <v>-603.32217199914157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30.356921799480915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5575.8902412652969</v>
          </cell>
          <cell r="S164">
            <v>0</v>
          </cell>
          <cell r="T164">
            <v>0</v>
          </cell>
          <cell r="U164">
            <v>285.80974416434765</v>
          </cell>
          <cell r="V164">
            <v>2117.0776425898075</v>
          </cell>
          <cell r="W164">
            <v>0</v>
          </cell>
          <cell r="X164">
            <v>0</v>
          </cell>
          <cell r="Y164">
            <v>768.86636207997799</v>
          </cell>
          <cell r="Z164">
            <v>0</v>
          </cell>
          <cell r="AA164">
            <v>0</v>
          </cell>
          <cell r="AB164">
            <v>2404.1364924311638</v>
          </cell>
          <cell r="AC164">
            <v>0</v>
          </cell>
          <cell r="AD164">
            <v>0</v>
          </cell>
          <cell r="AE164">
            <v>197015.22503060102</v>
          </cell>
          <cell r="AF164">
            <v>15284.48000010848</v>
          </cell>
          <cell r="AG164">
            <v>19370.068907544017</v>
          </cell>
          <cell r="AH164">
            <v>29736.000820241868</v>
          </cell>
          <cell r="AI164">
            <v>23263.773768976331</v>
          </cell>
          <cell r="AJ164">
            <v>21245.380892589688</v>
          </cell>
          <cell r="AK164">
            <v>16332.050024442375</v>
          </cell>
          <cell r="AL164">
            <v>1329.2828407436609</v>
          </cell>
          <cell r="AM164">
            <v>6264.0351608097553</v>
          </cell>
          <cell r="AN164">
            <v>19833.97668171674</v>
          </cell>
          <cell r="AO164">
            <v>18005.765121608973</v>
          </cell>
          <cell r="AP164">
            <v>12387.803615674376</v>
          </cell>
          <cell r="AQ164">
            <v>13962.607196129858</v>
          </cell>
          <cell r="AR164">
            <v>161864.41373419762</v>
          </cell>
          <cell r="AS164">
            <v>10320.986347623169</v>
          </cell>
          <cell r="AT164">
            <v>3981.9395617321134</v>
          </cell>
          <cell r="AU164">
            <v>26704.757129602134</v>
          </cell>
          <cell r="AV164">
            <v>36495.754699483514</v>
          </cell>
          <cell r="AW164">
            <v>14593.412051171064</v>
          </cell>
          <cell r="AX164">
            <v>11249.529946729541</v>
          </cell>
          <cell r="AY164">
            <v>1899.8695357814431</v>
          </cell>
          <cell r="AZ164">
            <v>8268.632411904633</v>
          </cell>
          <cell r="BA164">
            <v>18061.758732669055</v>
          </cell>
          <cell r="BB164">
            <v>16293.699216946959</v>
          </cell>
          <cell r="BC164">
            <v>6765.1920184567571</v>
          </cell>
          <cell r="BD164">
            <v>7228.8820821121335</v>
          </cell>
          <cell r="BE164">
            <v>112444.13323110342</v>
          </cell>
          <cell r="BF164">
            <v>11171.849307246506</v>
          </cell>
          <cell r="BG164">
            <v>1661.6416424289346</v>
          </cell>
          <cell r="BH164">
            <v>15500.971147119999</v>
          </cell>
          <cell r="BI164">
            <v>27352.819240152836</v>
          </cell>
          <cell r="BJ164">
            <v>10308.781834937632</v>
          </cell>
          <cell r="BK164">
            <v>5439.7889712154865</v>
          </cell>
          <cell r="BL164">
            <v>5561.7610688209534</v>
          </cell>
          <cell r="BM164">
            <v>3981.265048801899</v>
          </cell>
          <cell r="BN164">
            <v>11218.761332347989</v>
          </cell>
          <cell r="BO164">
            <v>12078.942626230419</v>
          </cell>
          <cell r="BP164">
            <v>1731.9293026328087</v>
          </cell>
          <cell r="BQ164">
            <v>6435.6217091828585</v>
          </cell>
          <cell r="BR164">
            <v>90241.903188347816</v>
          </cell>
          <cell r="BS164">
            <v>4461.3107483834028</v>
          </cell>
          <cell r="BT164">
            <v>3243.0460626929998</v>
          </cell>
          <cell r="BU164">
            <v>11325.875749103725</v>
          </cell>
          <cell r="BV164">
            <v>21682.797834463418</v>
          </cell>
          <cell r="BW164">
            <v>8102.0310376286507</v>
          </cell>
          <cell r="BX164">
            <v>9565.9062962681055</v>
          </cell>
          <cell r="BY164">
            <v>4085.1943364143372</v>
          </cell>
          <cell r="BZ164">
            <v>2108.0792640969157</v>
          </cell>
          <cell r="CA164">
            <v>9259.239053606987</v>
          </cell>
          <cell r="CB164">
            <v>11094.448816716671</v>
          </cell>
          <cell r="CC164">
            <v>402.87546215951443</v>
          </cell>
          <cell r="CD164">
            <v>4911.0985267758369</v>
          </cell>
          <cell r="CE164">
            <v>56685.894455313683</v>
          </cell>
          <cell r="CF164">
            <v>4414.6830996870995</v>
          </cell>
          <cell r="CG164">
            <v>500.00001499801874</v>
          </cell>
          <cell r="CH164">
            <v>6578.3248755708337</v>
          </cell>
          <cell r="CI164">
            <v>14002.379151418805</v>
          </cell>
          <cell r="CJ164">
            <v>4916.065969645977</v>
          </cell>
          <cell r="CK164">
            <v>1364.7626123055816</v>
          </cell>
          <cell r="CL164">
            <v>4180.658003769815</v>
          </cell>
          <cell r="CM164">
            <v>2502.0188096240163</v>
          </cell>
          <cell r="CN164">
            <v>3876.4112826436758</v>
          </cell>
          <cell r="CO164">
            <v>9437.8079155236483</v>
          </cell>
          <cell r="CP164">
            <v>2018.049048088491</v>
          </cell>
          <cell r="CQ164">
            <v>2894.733672067523</v>
          </cell>
          <cell r="CR164">
            <v>23874.410962939262</v>
          </cell>
          <cell r="CS164">
            <v>422.21608128398657</v>
          </cell>
          <cell r="CT164">
            <v>0</v>
          </cell>
          <cell r="CU164">
            <v>4523.1599465683103</v>
          </cell>
          <cell r="CV164">
            <v>6402.8682924509048</v>
          </cell>
          <cell r="CW164">
            <v>5938.086573086679</v>
          </cell>
          <cell r="CX164">
            <v>409.21647389233112</v>
          </cell>
          <cell r="CY164">
            <v>492.85599336028099</v>
          </cell>
          <cell r="CZ164">
            <v>1478.9000240415335</v>
          </cell>
          <cell r="DA164">
            <v>2393.105708502233</v>
          </cell>
          <cell r="DB164">
            <v>1814.0018697157502</v>
          </cell>
          <cell r="DC164">
            <v>0</v>
          </cell>
          <cell r="DD164">
            <v>0</v>
          </cell>
          <cell r="DE164">
            <v>6754.5251762866974</v>
          </cell>
          <cell r="DF164">
            <v>0</v>
          </cell>
          <cell r="DG164">
            <v>0</v>
          </cell>
          <cell r="DH164">
            <v>979.71297615766525</v>
          </cell>
          <cell r="DI164">
            <v>0</v>
          </cell>
          <cell r="DJ164">
            <v>402.21872340142727</v>
          </cell>
          <cell r="DK164">
            <v>0</v>
          </cell>
          <cell r="DL164">
            <v>28.70938740670681</v>
          </cell>
          <cell r="DM164">
            <v>281.07528314739466</v>
          </cell>
          <cell r="DN164">
            <v>755.28419317305088</v>
          </cell>
          <cell r="DO164">
            <v>4307.5246129408479</v>
          </cell>
          <cell r="DP164">
            <v>0</v>
          </cell>
          <cell r="DQ164">
            <v>0</v>
          </cell>
          <cell r="DR164">
            <v>-10858.828472554684</v>
          </cell>
          <cell r="DS164">
            <v>-759.38761229813099</v>
          </cell>
          <cell r="DT164">
            <v>-356.85713699832559</v>
          </cell>
          <cell r="DU164">
            <v>-1503.666174903512</v>
          </cell>
          <cell r="DV164">
            <v>-2434.6385442018509</v>
          </cell>
          <cell r="DW164">
            <v>-1487.3359738439322</v>
          </cell>
          <cell r="DX164">
            <v>-391.44610998034477</v>
          </cell>
          <cell r="DY164">
            <v>-250.23983020335436</v>
          </cell>
          <cell r="DZ164">
            <v>-201.56437100470066</v>
          </cell>
          <cell r="EA164">
            <v>-607.67736310511827</v>
          </cell>
          <cell r="EB164">
            <v>-1800.2010430023074</v>
          </cell>
          <cell r="EC164">
            <v>-462.4921409972012</v>
          </cell>
          <cell r="ED164">
            <v>-603.32217199727893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4">
          <cell r="F194">
            <v>0</v>
          </cell>
          <cell r="G194">
            <v>-984.71399999999267</v>
          </cell>
          <cell r="H194">
            <v>0</v>
          </cell>
          <cell r="I194">
            <v>0</v>
          </cell>
          <cell r="J194">
            <v>-1245.3709999999992</v>
          </cell>
          <cell r="K194">
            <v>-3524.0681399999958</v>
          </cell>
          <cell r="L194">
            <v>28316.748999999996</v>
          </cell>
          <cell r="M194">
            <v>-176030.57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-150488.67089999991</v>
          </cell>
          <cell r="S194">
            <v>0</v>
          </cell>
          <cell r="T194">
            <v>-1302.7056999999913</v>
          </cell>
          <cell r="U194">
            <v>0</v>
          </cell>
          <cell r="V194">
            <v>0</v>
          </cell>
          <cell r="W194">
            <v>-362.41640000000007</v>
          </cell>
          <cell r="X194">
            <v>-214.66600000000108</v>
          </cell>
          <cell r="Y194">
            <v>11476.2742</v>
          </cell>
          <cell r="Z194">
            <v>-133761.674</v>
          </cell>
          <cell r="AA194">
            <v>-26323.483</v>
          </cell>
          <cell r="AB194">
            <v>0</v>
          </cell>
          <cell r="AC194">
            <v>0</v>
          </cell>
          <cell r="AD194">
            <v>0</v>
          </cell>
          <cell r="AE194">
            <v>-51114.157300000021</v>
          </cell>
          <cell r="AF194">
            <v>0</v>
          </cell>
          <cell r="AG194">
            <v>-2116.0849999999991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16403.89</v>
          </cell>
          <cell r="AM194">
            <v>-50760.845000000001</v>
          </cell>
          <cell r="AN194">
            <v>-14641.117300000005</v>
          </cell>
          <cell r="AO194">
            <v>0</v>
          </cell>
          <cell r="AP194">
            <v>0</v>
          </cell>
          <cell r="AQ194">
            <v>0</v>
          </cell>
          <cell r="AR194">
            <v>-52737.437400000053</v>
          </cell>
          <cell r="AS194">
            <v>0</v>
          </cell>
          <cell r="AT194">
            <v>-2017.5323000000026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16870.714999999967</v>
          </cell>
          <cell r="AZ194">
            <v>-59069.372999999992</v>
          </cell>
          <cell r="BA194">
            <v>-8521.2471000000005</v>
          </cell>
          <cell r="BB194">
            <v>0</v>
          </cell>
          <cell r="BC194">
            <v>0</v>
          </cell>
          <cell r="BD194">
            <v>0</v>
          </cell>
          <cell r="BE194">
            <v>-59437.119999999879</v>
          </cell>
          <cell r="BF194">
            <v>0</v>
          </cell>
          <cell r="BG194">
            <v>-1093.1080000000002</v>
          </cell>
          <cell r="BH194">
            <v>0</v>
          </cell>
          <cell r="BI194">
            <v>-6400.63</v>
          </cell>
          <cell r="BJ194">
            <v>-40655.869999999966</v>
          </cell>
          <cell r="BK194">
            <v>-6315.5749999999971</v>
          </cell>
          <cell r="BL194">
            <v>-4259.5329999999958</v>
          </cell>
          <cell r="BM194">
            <v>-1079.6210000000137</v>
          </cell>
          <cell r="BN194">
            <v>367.21700000000419</v>
          </cell>
          <cell r="BO194">
            <v>0</v>
          </cell>
          <cell r="BP194">
            <v>0</v>
          </cell>
          <cell r="BQ194">
            <v>0</v>
          </cell>
          <cell r="BR194">
            <v>-74513.254699999932</v>
          </cell>
          <cell r="BS194">
            <v>0</v>
          </cell>
          <cell r="BT194">
            <v>-977.86109999999826</v>
          </cell>
          <cell r="BU194">
            <v>-6203.8506000000007</v>
          </cell>
          <cell r="BV194">
            <v>-14121.413</v>
          </cell>
          <cell r="BW194">
            <v>-45081.872999999963</v>
          </cell>
          <cell r="BX194">
            <v>-8143.9130000000005</v>
          </cell>
          <cell r="BY194">
            <v>-677.8399999999674</v>
          </cell>
          <cell r="BZ194">
            <v>326.01999999998952</v>
          </cell>
          <cell r="CA194">
            <v>367.47599999999875</v>
          </cell>
          <cell r="CB194">
            <v>0</v>
          </cell>
          <cell r="CC194">
            <v>0</v>
          </cell>
          <cell r="CD194">
            <v>0</v>
          </cell>
          <cell r="CE194">
            <v>-259628.74570000032</v>
          </cell>
          <cell r="CF194">
            <v>0</v>
          </cell>
          <cell r="CG194">
            <v>-13621.080000000075</v>
          </cell>
          <cell r="CH194">
            <v>-52570.700000000012</v>
          </cell>
          <cell r="CI194">
            <v>-55574.160000000033</v>
          </cell>
          <cell r="CJ194">
            <v>-59288.144000000029</v>
          </cell>
          <cell r="CK194">
            <v>-25762.320000000007</v>
          </cell>
          <cell r="CL194">
            <v>-42661.229999999981</v>
          </cell>
          <cell r="CM194">
            <v>-7277.5300000000279</v>
          </cell>
          <cell r="CN194">
            <v>970.97000000000116</v>
          </cell>
          <cell r="CO194">
            <v>0</v>
          </cell>
          <cell r="CP194">
            <v>-3844.5516999999963</v>
          </cell>
          <cell r="CQ194">
            <v>0</v>
          </cell>
          <cell r="CR194">
            <v>-643570.22849999741</v>
          </cell>
          <cell r="CS194">
            <v>0</v>
          </cell>
          <cell r="CT194">
            <v>-31762.308000000005</v>
          </cell>
          <cell r="CU194">
            <v>-47184.084000000003</v>
          </cell>
          <cell r="CV194">
            <v>-92897.839999999967</v>
          </cell>
          <cell r="CW194">
            <v>-74895.040000000037</v>
          </cell>
          <cell r="CX194">
            <v>-79284.429999999935</v>
          </cell>
          <cell r="CY194">
            <v>-160364.5</v>
          </cell>
          <cell r="CZ194">
            <v>-2607.8200000000652</v>
          </cell>
          <cell r="DA194">
            <v>421.36149999998452</v>
          </cell>
          <cell r="DB194">
            <v>-16083.258000000002</v>
          </cell>
          <cell r="DC194">
            <v>-138912.31000000006</v>
          </cell>
          <cell r="DD194">
            <v>0</v>
          </cell>
          <cell r="DE194">
            <v>-410116.6594999982</v>
          </cell>
          <cell r="DF194">
            <v>0</v>
          </cell>
          <cell r="DG194">
            <v>-7808.9570000000094</v>
          </cell>
          <cell r="DH194">
            <v>-11195.893800000002</v>
          </cell>
          <cell r="DI194">
            <v>-38866.926999999967</v>
          </cell>
          <cell r="DJ194">
            <v>-77126.659999999916</v>
          </cell>
          <cell r="DK194">
            <v>-77185.739999999991</v>
          </cell>
          <cell r="DL194">
            <v>-115551.04999999993</v>
          </cell>
          <cell r="DM194">
            <v>-1023.8100000000559</v>
          </cell>
          <cell r="DN194">
            <v>578.13799999999901</v>
          </cell>
          <cell r="DO194">
            <v>-4892.5097000000023</v>
          </cell>
          <cell r="DP194">
            <v>-77043.25</v>
          </cell>
          <cell r="DQ194">
            <v>0</v>
          </cell>
          <cell r="DR194">
            <v>-529979.51099999901</v>
          </cell>
          <cell r="DS194">
            <v>0</v>
          </cell>
          <cell r="DT194">
            <v>-15572.695000000007</v>
          </cell>
          <cell r="DU194">
            <v>-74813.089999999967</v>
          </cell>
          <cell r="DV194">
            <v>-21552.456000000006</v>
          </cell>
          <cell r="DW194">
            <v>-69239.169999999925</v>
          </cell>
          <cell r="DX194">
            <v>-93759.339999999851</v>
          </cell>
          <cell r="DY194">
            <v>-155601.74</v>
          </cell>
          <cell r="DZ194">
            <v>-14437.45000000007</v>
          </cell>
          <cell r="EA194">
            <v>490.30999999999767</v>
          </cell>
          <cell r="EB194">
            <v>0</v>
          </cell>
          <cell r="EC194">
            <v>-85493.880000000121</v>
          </cell>
          <cell r="ED194">
            <v>0</v>
          </cell>
        </row>
        <row r="195">
          <cell r="F195">
            <v>-66345.649999999907</v>
          </cell>
          <cell r="G195">
            <v>-346817.39999999991</v>
          </cell>
          <cell r="H195">
            <v>-159217.60000000009</v>
          </cell>
          <cell r="I195">
            <v>-80108.239999999991</v>
          </cell>
          <cell r="J195">
            <v>-80196</v>
          </cell>
          <cell r="K195">
            <v>0</v>
          </cell>
          <cell r="L195">
            <v>-53854.008000000009</v>
          </cell>
          <cell r="M195">
            <v>0</v>
          </cell>
          <cell r="N195">
            <v>0</v>
          </cell>
          <cell r="O195">
            <v>-27636.410000000003</v>
          </cell>
          <cell r="P195">
            <v>-123123.1399999999</v>
          </cell>
          <cell r="Q195">
            <v>-238571.5</v>
          </cell>
          <cell r="R195">
            <v>-1003612.4019999988</v>
          </cell>
          <cell r="S195">
            <v>-91500.260000000009</v>
          </cell>
          <cell r="T195">
            <v>-176233.19999999995</v>
          </cell>
          <cell r="U195">
            <v>-150470.20000000019</v>
          </cell>
          <cell r="V195">
            <v>-72343.839999999967</v>
          </cell>
          <cell r="W195">
            <v>-72670.699999999953</v>
          </cell>
          <cell r="X195">
            <v>0</v>
          </cell>
          <cell r="Y195">
            <v>0</v>
          </cell>
          <cell r="Z195">
            <v>-19228.682000000001</v>
          </cell>
          <cell r="AA195">
            <v>0</v>
          </cell>
          <cell r="AB195">
            <v>-33365.120000000054</v>
          </cell>
          <cell r="AC195">
            <v>-155473</v>
          </cell>
          <cell r="AD195">
            <v>-232327.39999999991</v>
          </cell>
          <cell r="AE195">
            <v>-297989.23400000017</v>
          </cell>
          <cell r="AF195">
            <v>-9697.9800000000105</v>
          </cell>
          <cell r="AG195">
            <v>-44972.099999999977</v>
          </cell>
          <cell r="AH195">
            <v>-27453.739999999991</v>
          </cell>
          <cell r="AI195">
            <v>-28143</v>
          </cell>
          <cell r="AJ195">
            <v>-12307.794000000002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-27346.360000000015</v>
          </cell>
          <cell r="AP195">
            <v>-76624.760000000009</v>
          </cell>
          <cell r="AQ195">
            <v>-71443.5</v>
          </cell>
          <cell r="AR195">
            <v>-563267.25300000049</v>
          </cell>
          <cell r="AS195">
            <v>-15401.179999999993</v>
          </cell>
          <cell r="AT195">
            <v>-124007.56000000006</v>
          </cell>
          <cell r="AU195">
            <v>-37204.819999999949</v>
          </cell>
          <cell r="AV195">
            <v>-28124.589999999967</v>
          </cell>
          <cell r="AW195">
            <v>-44004.400000000023</v>
          </cell>
          <cell r="AX195">
            <v>0</v>
          </cell>
          <cell r="AY195">
            <v>-10559.514999999999</v>
          </cell>
          <cell r="AZ195">
            <v>-44422.099999999977</v>
          </cell>
          <cell r="BA195">
            <v>-19528.397999999997</v>
          </cell>
          <cell r="BB195">
            <v>-59317.349999999977</v>
          </cell>
          <cell r="BC195">
            <v>-45754.689999999944</v>
          </cell>
          <cell r="BD195">
            <v>-134942.65000000002</v>
          </cell>
          <cell r="BE195">
            <v>-853843.12799999677</v>
          </cell>
          <cell r="BF195">
            <v>-84409.840000000026</v>
          </cell>
          <cell r="BG195">
            <v>-89972.799999999814</v>
          </cell>
          <cell r="BH195">
            <v>-146806.89999999991</v>
          </cell>
          <cell r="BI195">
            <v>-150838.5</v>
          </cell>
          <cell r="BJ195">
            <v>-35279.099999999977</v>
          </cell>
          <cell r="BK195">
            <v>-9588.0839999999989</v>
          </cell>
          <cell r="BL195">
            <v>-22610.953999999998</v>
          </cell>
          <cell r="BM195">
            <v>-32174.069999999949</v>
          </cell>
          <cell r="BN195">
            <v>255.21999999999935</v>
          </cell>
          <cell r="BO195">
            <v>-143402.5</v>
          </cell>
          <cell r="BP195">
            <v>-48971.099999999977</v>
          </cell>
          <cell r="BQ195">
            <v>-90044.5</v>
          </cell>
          <cell r="BR195">
            <v>-998576.02669999935</v>
          </cell>
          <cell r="BS195">
            <v>-67977.900000000023</v>
          </cell>
          <cell r="BT195">
            <v>-173126.39999999991</v>
          </cell>
          <cell r="BU195">
            <v>-159330.29999999981</v>
          </cell>
          <cell r="BV195">
            <v>-181903</v>
          </cell>
          <cell r="BW195">
            <v>-60543.47000000003</v>
          </cell>
          <cell r="BX195">
            <v>-2709.5867000000003</v>
          </cell>
          <cell r="BY195">
            <v>-2050.4500000000116</v>
          </cell>
          <cell r="BZ195">
            <v>-19258.119999999995</v>
          </cell>
          <cell r="CA195">
            <v>0</v>
          </cell>
          <cell r="CB195">
            <v>-143669.89999999991</v>
          </cell>
          <cell r="CC195">
            <v>-89770</v>
          </cell>
          <cell r="CD195">
            <v>-98236.899999999907</v>
          </cell>
          <cell r="CE195">
            <v>-1527175.679999996</v>
          </cell>
          <cell r="CF195">
            <v>-183146.69999999995</v>
          </cell>
          <cell r="CG195">
            <v>-126688</v>
          </cell>
          <cell r="CH195">
            <v>-214096.29999999981</v>
          </cell>
          <cell r="CI195">
            <v>-227058.19999999972</v>
          </cell>
          <cell r="CJ195">
            <v>-73248.860000000102</v>
          </cell>
          <cell r="CK195">
            <v>-14383.349999999977</v>
          </cell>
          <cell r="CL195">
            <v>-81720.100000000093</v>
          </cell>
          <cell r="CM195">
            <v>-84797.299999999814</v>
          </cell>
          <cell r="CN195">
            <v>-5878.7700000000041</v>
          </cell>
          <cell r="CO195">
            <v>-194865.20000000019</v>
          </cell>
          <cell r="CP195">
            <v>-95841.699999999953</v>
          </cell>
          <cell r="CQ195">
            <v>-225451.20000000019</v>
          </cell>
          <cell r="CR195">
            <v>-2570307.1400000006</v>
          </cell>
          <cell r="CS195">
            <v>-124345.40000000037</v>
          </cell>
          <cell r="CT195">
            <v>-108956</v>
          </cell>
          <cell r="CU195">
            <v>-394439.70000000019</v>
          </cell>
          <cell r="CV195">
            <v>-239635.59999999963</v>
          </cell>
          <cell r="CW195">
            <v>-254900.60000000009</v>
          </cell>
          <cell r="CX195">
            <v>-145537.93999999994</v>
          </cell>
          <cell r="CY195">
            <v>-226118.5</v>
          </cell>
          <cell r="CZ195">
            <v>-159047</v>
          </cell>
          <cell r="DA195">
            <v>-86957.600000000093</v>
          </cell>
          <cell r="DB195">
            <v>-312020.29999999981</v>
          </cell>
          <cell r="DC195">
            <v>-306024</v>
          </cell>
          <cell r="DD195">
            <v>-212324.5</v>
          </cell>
          <cell r="DE195">
            <v>-1812349.8900000006</v>
          </cell>
          <cell r="DF195">
            <v>-75517.699999999953</v>
          </cell>
          <cell r="DG195">
            <v>-76474.400000000373</v>
          </cell>
          <cell r="DH195">
            <v>-214109.80000000005</v>
          </cell>
          <cell r="DI195">
            <v>-280282.80000000005</v>
          </cell>
          <cell r="DJ195">
            <v>-92100.640000000014</v>
          </cell>
          <cell r="DK195">
            <v>-61350.97</v>
          </cell>
          <cell r="DL195">
            <v>-163194.70000000007</v>
          </cell>
          <cell r="DM195">
            <v>-142691.80000000005</v>
          </cell>
          <cell r="DN195">
            <v>-6148.140000000014</v>
          </cell>
          <cell r="DO195">
            <v>-296445.5</v>
          </cell>
          <cell r="DP195">
            <v>-105740.73999999999</v>
          </cell>
          <cell r="DQ195">
            <v>-298292.70000000019</v>
          </cell>
          <cell r="DR195">
            <v>-1146474.8199999966</v>
          </cell>
          <cell r="DS195">
            <v>-90030.399999999907</v>
          </cell>
          <cell r="DT195">
            <v>-137375.70000000019</v>
          </cell>
          <cell r="DU195">
            <v>-177384.80000000005</v>
          </cell>
          <cell r="DV195">
            <v>-150055</v>
          </cell>
          <cell r="DW195">
            <v>-38860.22000000003</v>
          </cell>
          <cell r="DX195">
            <v>-24055.379999999976</v>
          </cell>
          <cell r="DY195">
            <v>-108654.5</v>
          </cell>
          <cell r="DZ195">
            <v>-100653.79999999981</v>
          </cell>
          <cell r="EA195">
            <v>2139.2799999999697</v>
          </cell>
          <cell r="EB195">
            <v>-119232.40000000014</v>
          </cell>
          <cell r="EC195">
            <v>-82965.59999999986</v>
          </cell>
          <cell r="ED195">
            <v>-119346.29999999981</v>
          </cell>
        </row>
        <row r="196">
          <cell r="F196">
            <v>138207.59999999998</v>
          </cell>
          <cell r="G196">
            <v>-88320.600000000093</v>
          </cell>
          <cell r="H196">
            <v>-310819.59999999986</v>
          </cell>
          <cell r="I196">
            <v>-211509.90000000014</v>
          </cell>
          <cell r="J196">
            <v>-187922.29999999981</v>
          </cell>
          <cell r="K196">
            <v>-305582.09999999986</v>
          </cell>
          <cell r="L196">
            <v>-107149</v>
          </cell>
          <cell r="M196">
            <v>-1397874</v>
          </cell>
          <cell r="N196">
            <v>-477455.80000000028</v>
          </cell>
          <cell r="O196">
            <v>-102624.97000000003</v>
          </cell>
          <cell r="P196">
            <v>-8168.1797000000006</v>
          </cell>
          <cell r="Q196">
            <v>-74745.620000000112</v>
          </cell>
          <cell r="R196">
            <v>-3393740.4979999959</v>
          </cell>
          <cell r="S196">
            <v>149924.72999999998</v>
          </cell>
          <cell r="T196">
            <v>-58331.900000000023</v>
          </cell>
          <cell r="U196">
            <v>-98487.689999999944</v>
          </cell>
          <cell r="V196">
            <v>-147562.29999999993</v>
          </cell>
          <cell r="W196">
            <v>-145997</v>
          </cell>
          <cell r="X196">
            <v>-382933</v>
          </cell>
          <cell r="Y196">
            <v>-132431</v>
          </cell>
          <cell r="Z196">
            <v>-1568877</v>
          </cell>
          <cell r="AA196">
            <v>-701643.5</v>
          </cell>
          <cell r="AB196">
            <v>-158163.5</v>
          </cell>
          <cell r="AC196">
            <v>-10995.237999999998</v>
          </cell>
          <cell r="AD196">
            <v>-138243.10000000009</v>
          </cell>
          <cell r="AE196">
            <v>-1384121.2519999985</v>
          </cell>
          <cell r="AF196">
            <v>26805.77999999997</v>
          </cell>
          <cell r="AG196">
            <v>-90742.200000000186</v>
          </cell>
          <cell r="AH196">
            <v>-43639.200000000012</v>
          </cell>
          <cell r="AI196">
            <v>-44537.005000000005</v>
          </cell>
          <cell r="AJ196">
            <v>-47336.190000000031</v>
          </cell>
          <cell r="AK196">
            <v>-195536.79999999981</v>
          </cell>
          <cell r="AL196">
            <v>-73141.200000000186</v>
          </cell>
          <cell r="AM196">
            <v>-557779.20000000019</v>
          </cell>
          <cell r="AN196">
            <v>-243644.39999999991</v>
          </cell>
          <cell r="AO196">
            <v>-60567.374000000011</v>
          </cell>
          <cell r="AP196">
            <v>-8187.8129999999946</v>
          </cell>
          <cell r="AQ196">
            <v>-45815.650000000023</v>
          </cell>
          <cell r="AR196">
            <v>-1991668.7200000025</v>
          </cell>
          <cell r="AS196">
            <v>51336.530000000028</v>
          </cell>
          <cell r="AT196">
            <v>-65044.5</v>
          </cell>
          <cell r="AU196">
            <v>-203578.20000000019</v>
          </cell>
          <cell r="AV196">
            <v>-149056.80000000005</v>
          </cell>
          <cell r="AW196">
            <v>-188860.70000000019</v>
          </cell>
          <cell r="AX196">
            <v>-215816.79999999981</v>
          </cell>
          <cell r="AY196">
            <v>-70708.599999999627</v>
          </cell>
          <cell r="AZ196">
            <v>-556239.29999999981</v>
          </cell>
          <cell r="BA196">
            <v>-234044.29999999981</v>
          </cell>
          <cell r="BB196">
            <v>-98383.76999999996</v>
          </cell>
          <cell r="BC196">
            <v>-216689.54000000004</v>
          </cell>
          <cell r="BD196">
            <v>-44582.739999999991</v>
          </cell>
          <cell r="BE196">
            <v>-1735580.0700000077</v>
          </cell>
          <cell r="BF196">
            <v>-16622.78</v>
          </cell>
          <cell r="BG196">
            <v>-98982.939999999944</v>
          </cell>
          <cell r="BH196">
            <v>-259566.79999999981</v>
          </cell>
          <cell r="BI196">
            <v>-363041.5</v>
          </cell>
          <cell r="BJ196">
            <v>-236599</v>
          </cell>
          <cell r="BK196">
            <v>-192761</v>
          </cell>
          <cell r="BL196">
            <v>-113115</v>
          </cell>
          <cell r="BM196">
            <v>-123523</v>
          </cell>
          <cell r="BN196">
            <v>3969.7999999998137</v>
          </cell>
          <cell r="BO196">
            <v>-67014.5</v>
          </cell>
          <cell r="BP196">
            <v>-221029</v>
          </cell>
          <cell r="BQ196">
            <v>-47294.349999999977</v>
          </cell>
          <cell r="BR196">
            <v>-2078405.5899999961</v>
          </cell>
          <cell r="BS196">
            <v>-78874.640000000014</v>
          </cell>
          <cell r="BT196">
            <v>-90205</v>
          </cell>
          <cell r="BU196">
            <v>-362000.20000000019</v>
          </cell>
          <cell r="BV196">
            <v>-317754</v>
          </cell>
          <cell r="BW196">
            <v>-218341.5</v>
          </cell>
          <cell r="BX196">
            <v>-198729.5</v>
          </cell>
          <cell r="BY196">
            <v>-119684</v>
          </cell>
          <cell r="BZ196">
            <v>-138164</v>
          </cell>
          <cell r="CA196">
            <v>3894.1000000000931</v>
          </cell>
          <cell r="CB196">
            <v>-113038.59999999998</v>
          </cell>
          <cell r="CC196">
            <v>-396819.5</v>
          </cell>
          <cell r="CD196">
            <v>-48688.75</v>
          </cell>
          <cell r="CE196">
            <v>-3124816.2100000083</v>
          </cell>
          <cell r="CF196">
            <v>-7773.1100000000151</v>
          </cell>
          <cell r="CG196">
            <v>-325598.5</v>
          </cell>
          <cell r="CH196">
            <v>-509107</v>
          </cell>
          <cell r="CI196">
            <v>-420494</v>
          </cell>
          <cell r="CJ196">
            <v>-261048.5</v>
          </cell>
          <cell r="CK196">
            <v>-195853</v>
          </cell>
          <cell r="CL196">
            <v>-106723.5</v>
          </cell>
          <cell r="CM196">
            <v>-357776</v>
          </cell>
          <cell r="CN196">
            <v>-117293.5</v>
          </cell>
          <cell r="CO196">
            <v>-148696.10000000009</v>
          </cell>
          <cell r="CP196">
            <v>-471177.5</v>
          </cell>
          <cell r="CQ196">
            <v>-203275.5</v>
          </cell>
          <cell r="CR196">
            <v>-3422664.6000000089</v>
          </cell>
          <cell r="CS196">
            <v>-161371.40000000002</v>
          </cell>
          <cell r="CT196">
            <v>-404210</v>
          </cell>
          <cell r="CU196">
            <v>-510005.5</v>
          </cell>
          <cell r="CV196">
            <v>-340864</v>
          </cell>
          <cell r="CW196">
            <v>-173021</v>
          </cell>
          <cell r="CX196">
            <v>-156738</v>
          </cell>
          <cell r="CY196">
            <v>-100070.5</v>
          </cell>
          <cell r="CZ196">
            <v>-277868</v>
          </cell>
          <cell r="DA196">
            <v>-46380.5</v>
          </cell>
          <cell r="DB196">
            <v>-275729.70000000019</v>
          </cell>
          <cell r="DC196">
            <v>-592488</v>
          </cell>
          <cell r="DD196">
            <v>-383918</v>
          </cell>
          <cell r="DE196">
            <v>-2847629.2600000054</v>
          </cell>
          <cell r="DF196">
            <v>-33851.659999999916</v>
          </cell>
          <cell r="DG196">
            <v>-318358.59999999963</v>
          </cell>
          <cell r="DH196">
            <v>-445138.5</v>
          </cell>
          <cell r="DI196">
            <v>-377885</v>
          </cell>
          <cell r="DJ196">
            <v>-152857.5</v>
          </cell>
          <cell r="DK196">
            <v>-230667</v>
          </cell>
          <cell r="DL196">
            <v>-108848.5</v>
          </cell>
          <cell r="DM196">
            <v>-326402</v>
          </cell>
          <cell r="DN196">
            <v>-72657.799999999814</v>
          </cell>
          <cell r="DO196">
            <v>-186375.5</v>
          </cell>
          <cell r="DP196">
            <v>-380137</v>
          </cell>
          <cell r="DQ196">
            <v>-214450.20000000019</v>
          </cell>
          <cell r="DR196">
            <v>-3318570.700000003</v>
          </cell>
          <cell r="DS196">
            <v>-215357.70000000019</v>
          </cell>
          <cell r="DT196">
            <v>-314565.5</v>
          </cell>
          <cell r="DU196">
            <v>-494416</v>
          </cell>
          <cell r="DV196">
            <v>-385787.5</v>
          </cell>
          <cell r="DW196">
            <v>-120816.5</v>
          </cell>
          <cell r="DX196">
            <v>-214254</v>
          </cell>
          <cell r="DY196">
            <v>-112216</v>
          </cell>
          <cell r="DZ196">
            <v>-312320</v>
          </cell>
          <cell r="EA196">
            <v>-19569</v>
          </cell>
          <cell r="EB196">
            <v>-417586.5</v>
          </cell>
          <cell r="EC196">
            <v>-368515</v>
          </cell>
          <cell r="ED196">
            <v>-343167</v>
          </cell>
        </row>
        <row r="197">
          <cell r="F197">
            <v>-607.20700000000215</v>
          </cell>
          <cell r="G197">
            <v>-2019.1770000000106</v>
          </cell>
          <cell r="H197">
            <v>-4455.8480000000127</v>
          </cell>
          <cell r="I197">
            <v>-1328.7390799999994</v>
          </cell>
          <cell r="J197">
            <v>-2846.3600000000006</v>
          </cell>
          <cell r="K197">
            <v>20688.830000000002</v>
          </cell>
          <cell r="L197">
            <v>0</v>
          </cell>
          <cell r="M197">
            <v>9481.5</v>
          </cell>
          <cell r="N197">
            <v>0</v>
          </cell>
          <cell r="O197">
            <v>22816.944000000018</v>
          </cell>
          <cell r="P197">
            <v>-2200.4550000000017</v>
          </cell>
          <cell r="Q197">
            <v>-3588.5859999999993</v>
          </cell>
          <cell r="R197">
            <v>-29651.566999999806</v>
          </cell>
          <cell r="S197">
            <v>-2405.3220000000001</v>
          </cell>
          <cell r="T197">
            <v>-1740.4959999999992</v>
          </cell>
          <cell r="U197">
            <v>-3627.3800000000047</v>
          </cell>
          <cell r="V197">
            <v>-2702.6640000000043</v>
          </cell>
          <cell r="W197">
            <v>-9076.0749999999971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-1736.3090000000011</v>
          </cell>
          <cell r="AC197">
            <v>-2889.3209999999963</v>
          </cell>
          <cell r="AD197">
            <v>-5474</v>
          </cell>
          <cell r="AE197">
            <v>-14073.022599999327</v>
          </cell>
          <cell r="AF197">
            <v>-375.94800000000032</v>
          </cell>
          <cell r="AG197">
            <v>-892.91799999999785</v>
          </cell>
          <cell r="AH197">
            <v>-963.14459999999963</v>
          </cell>
          <cell r="AI197">
            <v>-3919.1340000000018</v>
          </cell>
          <cell r="AJ197">
            <v>-922.42300000000068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-1037.9119999999966</v>
          </cell>
          <cell r="AP197">
            <v>-173.69499999999971</v>
          </cell>
          <cell r="AQ197">
            <v>-5787.8480000000018</v>
          </cell>
          <cell r="AR197">
            <v>-19011.979247999843</v>
          </cell>
          <cell r="AS197">
            <v>-1129.9989999999998</v>
          </cell>
          <cell r="AT197">
            <v>-1014.8309999999983</v>
          </cell>
          <cell r="AU197">
            <v>-2345.5109999999986</v>
          </cell>
          <cell r="AV197">
            <v>-3629.6169999999984</v>
          </cell>
          <cell r="AW197">
            <v>-3432.1452480000007</v>
          </cell>
          <cell r="AX197">
            <v>0</v>
          </cell>
          <cell r="AY197">
            <v>0</v>
          </cell>
          <cell r="AZ197">
            <v>-1848.9439999999013</v>
          </cell>
          <cell r="BA197">
            <v>0</v>
          </cell>
          <cell r="BB197">
            <v>-3173.8699999999953</v>
          </cell>
          <cell r="BC197">
            <v>-1683.6830000000009</v>
          </cell>
          <cell r="BD197">
            <v>-753.37900000000081</v>
          </cell>
          <cell r="BE197">
            <v>-44474.230690999422</v>
          </cell>
          <cell r="BF197">
            <v>-1844.9140000000007</v>
          </cell>
          <cell r="BG197">
            <v>-3635.5939999999973</v>
          </cell>
          <cell r="BH197">
            <v>-14166.116000000009</v>
          </cell>
          <cell r="BI197">
            <v>-14439.049999999988</v>
          </cell>
          <cell r="BJ197">
            <v>85.612999999997555</v>
          </cell>
          <cell r="BK197">
            <v>-4.5086890000000039</v>
          </cell>
          <cell r="BL197">
            <v>-48.447001999942586</v>
          </cell>
          <cell r="BM197">
            <v>-1727.2829999998212</v>
          </cell>
          <cell r="BN197">
            <v>0</v>
          </cell>
          <cell r="BO197">
            <v>-4580.4400000000023</v>
          </cell>
          <cell r="BP197">
            <v>-2832.1630000000005</v>
          </cell>
          <cell r="BQ197">
            <v>-1281.3280000000013</v>
          </cell>
          <cell r="BR197">
            <v>-60336.784099998884</v>
          </cell>
          <cell r="BS197">
            <v>-6263.372999999996</v>
          </cell>
          <cell r="BT197">
            <v>-5256.3725000000122</v>
          </cell>
          <cell r="BU197">
            <v>-13739.109999999986</v>
          </cell>
          <cell r="BV197">
            <v>-14305.98000000001</v>
          </cell>
          <cell r="BW197">
            <v>-3179.4099999999962</v>
          </cell>
          <cell r="BX197">
            <v>-184.84823999999998</v>
          </cell>
          <cell r="BY197">
            <v>0</v>
          </cell>
          <cell r="BZ197">
            <v>-4315.5163600000087</v>
          </cell>
          <cell r="CA197">
            <v>0</v>
          </cell>
          <cell r="CB197">
            <v>-6614.3600000000151</v>
          </cell>
          <cell r="CC197">
            <v>-3807.7700000000041</v>
          </cell>
          <cell r="CD197">
            <v>-2670.044000000009</v>
          </cell>
          <cell r="CE197">
            <v>-120804.94470000081</v>
          </cell>
          <cell r="CF197">
            <v>-11652.247000000003</v>
          </cell>
          <cell r="CG197">
            <v>-10404.100000000035</v>
          </cell>
          <cell r="CH197">
            <v>-10210.639999999985</v>
          </cell>
          <cell r="CI197">
            <v>-19915.200000000012</v>
          </cell>
          <cell r="CJ197">
            <v>-28237.729899999991</v>
          </cell>
          <cell r="CK197">
            <v>-109.55380000000014</v>
          </cell>
          <cell r="CL197">
            <v>-3744.4649999999674</v>
          </cell>
          <cell r="CM197">
            <v>-9261.0800000000745</v>
          </cell>
          <cell r="CN197">
            <v>49.520999999949709</v>
          </cell>
          <cell r="CO197">
            <v>-13609.420000000013</v>
          </cell>
          <cell r="CP197">
            <v>-4142.9700000000012</v>
          </cell>
          <cell r="CQ197">
            <v>-9567.0600000000268</v>
          </cell>
          <cell r="CR197">
            <v>-177750.98570000008</v>
          </cell>
          <cell r="CS197">
            <v>-4259.1699999999837</v>
          </cell>
          <cell r="CT197">
            <v>-7594.6600000000326</v>
          </cell>
          <cell r="CU197">
            <v>-22056.415600000008</v>
          </cell>
          <cell r="CV197">
            <v>-12707.409999999974</v>
          </cell>
          <cell r="CW197">
            <v>-35893.14009999999</v>
          </cell>
          <cell r="CX197">
            <v>-6229.5319999999974</v>
          </cell>
          <cell r="CY197">
            <v>-9776.9329999999609</v>
          </cell>
          <cell r="CZ197">
            <v>-11599.969999999972</v>
          </cell>
          <cell r="DA197">
            <v>-4210.4150000000373</v>
          </cell>
          <cell r="DB197">
            <v>-27443.349999999977</v>
          </cell>
          <cell r="DC197">
            <v>-19909.329999999987</v>
          </cell>
          <cell r="DD197">
            <v>-16070.659999999974</v>
          </cell>
          <cell r="DE197">
            <v>-108421.06735999975</v>
          </cell>
          <cell r="DF197">
            <v>-3442.6730000000025</v>
          </cell>
          <cell r="DG197">
            <v>-22344.389999999985</v>
          </cell>
          <cell r="DH197">
            <v>-11353.750999999989</v>
          </cell>
          <cell r="DI197">
            <v>-12960.929999999993</v>
          </cell>
          <cell r="DJ197">
            <v>-12716.922359999997</v>
          </cell>
          <cell r="DK197">
            <v>-4602.445999999999</v>
          </cell>
          <cell r="DL197">
            <v>-5259.3059999999823</v>
          </cell>
          <cell r="DM197">
            <v>-10541.820000000065</v>
          </cell>
          <cell r="DN197">
            <v>-692.66000000014901</v>
          </cell>
          <cell r="DO197">
            <v>-15690.549999999988</v>
          </cell>
          <cell r="DP197">
            <v>-3591.6490000000049</v>
          </cell>
          <cell r="DQ197">
            <v>-5223.9700000000012</v>
          </cell>
          <cell r="DR197">
            <v>-104800.24780000001</v>
          </cell>
          <cell r="DS197">
            <v>-11939</v>
          </cell>
          <cell r="DT197">
            <v>-9740</v>
          </cell>
          <cell r="DU197">
            <v>-19648.040000000008</v>
          </cell>
          <cell r="DV197">
            <v>-24216.559999999998</v>
          </cell>
          <cell r="DW197">
            <v>-7780.2288000000044</v>
          </cell>
          <cell r="DX197">
            <v>-1248.4249999999993</v>
          </cell>
          <cell r="DY197">
            <v>-3398.0470000000205</v>
          </cell>
          <cell r="DZ197">
            <v>-7345.8100000000559</v>
          </cell>
          <cell r="EA197">
            <v>202.35599999991246</v>
          </cell>
          <cell r="EB197">
            <v>-7749.5299999999988</v>
          </cell>
          <cell r="EC197">
            <v>-12874.902999999998</v>
          </cell>
          <cell r="ED197">
            <v>937.94000000000233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-2294.7899999998044</v>
          </cell>
          <cell r="S198">
            <v>-232.18999999994412</v>
          </cell>
          <cell r="T198">
            <v>-2062.6000000000349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-1816.5200000000186</v>
          </cell>
          <cell r="AF198">
            <v>0</v>
          </cell>
          <cell r="AG198">
            <v>-1816.5200000000041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-328.14000000001397</v>
          </cell>
          <cell r="AS198">
            <v>-58.690000000002328</v>
          </cell>
          <cell r="AT198">
            <v>-269.44999999999709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-698.35999999998603</v>
          </cell>
          <cell r="BF198">
            <v>-31.700000000011642</v>
          </cell>
          <cell r="BG198">
            <v>-666.65999999998894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-2954.8200000000652</v>
          </cell>
          <cell r="BS198">
            <v>-136.18000000005122</v>
          </cell>
          <cell r="BT198">
            <v>-2818.6399999999994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-315.5</v>
          </cell>
          <cell r="CF198">
            <v>-315.5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-2781.0138000000152</v>
          </cell>
          <cell r="CS198">
            <v>-685.71999999997206</v>
          </cell>
          <cell r="CT198">
            <v>-16.910000000003492</v>
          </cell>
          <cell r="CU198">
            <v>0</v>
          </cell>
          <cell r="CV198">
            <v>0</v>
          </cell>
          <cell r="CW198">
            <v>0</v>
          </cell>
          <cell r="CX198">
            <v>-2078.3838000000001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-3386.3400000000256</v>
          </cell>
          <cell r="DF198">
            <v>-56.619999999995343</v>
          </cell>
          <cell r="DG198">
            <v>-3329.7200000000012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63.899999999906868</v>
          </cell>
          <cell r="DS198">
            <v>0</v>
          </cell>
          <cell r="DT198">
            <v>63.900000000023283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3">
          <cell r="F203">
            <v>71254.74300000025</v>
          </cell>
          <cell r="G203">
            <v>-438141.89099999983</v>
          </cell>
          <cell r="H203">
            <v>-474493.04799999949</v>
          </cell>
          <cell r="I203">
            <v>-292946.8790800008</v>
          </cell>
          <cell r="J203">
            <v>-272210.03099999949</v>
          </cell>
          <cell r="K203">
            <v>-288417.33813999966</v>
          </cell>
          <cell r="L203">
            <v>-132686.25899999961</v>
          </cell>
          <cell r="M203">
            <v>-1564423.0700000003</v>
          </cell>
          <cell r="N203">
            <v>-477455.80000000028</v>
          </cell>
          <cell r="O203">
            <v>-107444.43599999999</v>
          </cell>
          <cell r="P203">
            <v>-133491.7746999996</v>
          </cell>
          <cell r="Q203">
            <v>-316905.70600000024</v>
          </cell>
          <cell r="R203">
            <v>-4579787.9279000014</v>
          </cell>
          <cell r="S203">
            <v>55786.958000000101</v>
          </cell>
          <cell r="T203">
            <v>-239670.90169999981</v>
          </cell>
          <cell r="U203">
            <v>-252585.27000000025</v>
          </cell>
          <cell r="V203">
            <v>-222608.804</v>
          </cell>
          <cell r="W203">
            <v>-228106.19140000036</v>
          </cell>
          <cell r="X203">
            <v>-383147.6660000002</v>
          </cell>
          <cell r="Y203">
            <v>-120954.72580000013</v>
          </cell>
          <cell r="Z203">
            <v>-1721867.3559999987</v>
          </cell>
          <cell r="AA203">
            <v>-727966.98299999908</v>
          </cell>
          <cell r="AB203">
            <v>-193264.929</v>
          </cell>
          <cell r="AC203">
            <v>-169357.55900000012</v>
          </cell>
          <cell r="AD203">
            <v>-376044.5</v>
          </cell>
          <cell r="AE203">
            <v>-1749114.1859000027</v>
          </cell>
          <cell r="AF203">
            <v>16731.851999999955</v>
          </cell>
          <cell r="AG203">
            <v>-140539.82300000032</v>
          </cell>
          <cell r="AH203">
            <v>-72056.08460000006</v>
          </cell>
          <cell r="AI203">
            <v>-76599.139000000025</v>
          </cell>
          <cell r="AJ203">
            <v>-60566.407000000065</v>
          </cell>
          <cell r="AK203">
            <v>-195536.79999999981</v>
          </cell>
          <cell r="AL203">
            <v>-56737.30999999959</v>
          </cell>
          <cell r="AM203">
            <v>-608540.04500000086</v>
          </cell>
          <cell r="AN203">
            <v>-258285.51729999995</v>
          </cell>
          <cell r="AO203">
            <v>-88951.646000000124</v>
          </cell>
          <cell r="AP203">
            <v>-84986.268000000098</v>
          </cell>
          <cell r="AQ203">
            <v>-123046.99800000002</v>
          </cell>
          <cell r="AR203">
            <v>-2627013.5296479985</v>
          </cell>
          <cell r="AS203">
            <v>34746.66100000008</v>
          </cell>
          <cell r="AT203">
            <v>-192353.87329999986</v>
          </cell>
          <cell r="AU203">
            <v>-243128.53099999996</v>
          </cell>
          <cell r="AV203">
            <v>-180811.00700000022</v>
          </cell>
          <cell r="AW203">
            <v>-236297.24524800014</v>
          </cell>
          <cell r="AX203">
            <v>-215816.79999999981</v>
          </cell>
          <cell r="AY203">
            <v>-64397.399999999441</v>
          </cell>
          <cell r="AZ203">
            <v>-661579.71700000018</v>
          </cell>
          <cell r="BA203">
            <v>-262093.94510000013</v>
          </cell>
          <cell r="BB203">
            <v>-160874.99000000022</v>
          </cell>
          <cell r="BC203">
            <v>-264127.91299999994</v>
          </cell>
          <cell r="BD203">
            <v>-180278.76899999985</v>
          </cell>
          <cell r="BE203">
            <v>-2694032.9086909965</v>
          </cell>
          <cell r="BF203">
            <v>-102909.23400000005</v>
          </cell>
          <cell r="BG203">
            <v>-194351.10199999996</v>
          </cell>
          <cell r="BH203">
            <v>-420539.81599999964</v>
          </cell>
          <cell r="BI203">
            <v>-534719.6799999997</v>
          </cell>
          <cell r="BJ203">
            <v>-312448.35700000077</v>
          </cell>
          <cell r="BK203">
            <v>-208669.16768900026</v>
          </cell>
          <cell r="BL203">
            <v>-140033.93400199991</v>
          </cell>
          <cell r="BM203">
            <v>-158503.97399999946</v>
          </cell>
          <cell r="BN203">
            <v>4592.2369999997318</v>
          </cell>
          <cell r="BO203">
            <v>-214997.43999999994</v>
          </cell>
          <cell r="BP203">
            <v>-272832.2629999998</v>
          </cell>
          <cell r="BQ203">
            <v>-138620.17800000007</v>
          </cell>
          <cell r="BR203">
            <v>-3214786.4755000249</v>
          </cell>
          <cell r="BS203">
            <v>-153252.09299999988</v>
          </cell>
          <cell r="BT203">
            <v>-272384.27360000042</v>
          </cell>
          <cell r="BU203">
            <v>-541273.46059999987</v>
          </cell>
          <cell r="BV203">
            <v>-528084.39300000016</v>
          </cell>
          <cell r="BW203">
            <v>-327146.25299999956</v>
          </cell>
          <cell r="BX203">
            <v>-209767.84793999977</v>
          </cell>
          <cell r="BY203">
            <v>-122412.29000000004</v>
          </cell>
          <cell r="BZ203">
            <v>-161411.6163599994</v>
          </cell>
          <cell r="CA203">
            <v>4261.5759999998845</v>
          </cell>
          <cell r="CB203">
            <v>-263322.86000000034</v>
          </cell>
          <cell r="CC203">
            <v>-490397.26999999955</v>
          </cell>
          <cell r="CD203">
            <v>-149595.69399999967</v>
          </cell>
          <cell r="CE203">
            <v>-5032741.0803999901</v>
          </cell>
          <cell r="CF203">
            <v>-202887.5569999998</v>
          </cell>
          <cell r="CG203">
            <v>-476311.67999999784</v>
          </cell>
          <cell r="CH203">
            <v>-785984.6400000006</v>
          </cell>
          <cell r="CI203">
            <v>-723041.56000000052</v>
          </cell>
          <cell r="CJ203">
            <v>-421823.23390000127</v>
          </cell>
          <cell r="CK203">
            <v>-236108.2237999998</v>
          </cell>
          <cell r="CL203">
            <v>-234849.29499999993</v>
          </cell>
          <cell r="CM203">
            <v>-459111.91000000015</v>
          </cell>
          <cell r="CN203">
            <v>-122151.77900000103</v>
          </cell>
          <cell r="CO203">
            <v>-357170.72000000067</v>
          </cell>
          <cell r="CP203">
            <v>-575006.72169999965</v>
          </cell>
          <cell r="CQ203">
            <v>-438293.75999999978</v>
          </cell>
          <cell r="CR203">
            <v>-6817073.9680000246</v>
          </cell>
          <cell r="CS203">
            <v>-290661.69000000041</v>
          </cell>
          <cell r="CT203">
            <v>-552539.87800000235</v>
          </cell>
          <cell r="CU203">
            <v>-973685.6996000018</v>
          </cell>
          <cell r="CV203">
            <v>-686104.84999999963</v>
          </cell>
          <cell r="CW203">
            <v>-538709.78009999916</v>
          </cell>
          <cell r="CX203">
            <v>-389868.28580000065</v>
          </cell>
          <cell r="CY203">
            <v>-496330.43300000019</v>
          </cell>
          <cell r="CZ203">
            <v>-451122.78999999911</v>
          </cell>
          <cell r="DA203">
            <v>-137127.15350000188</v>
          </cell>
          <cell r="DB203">
            <v>-631276.60799999908</v>
          </cell>
          <cell r="DC203">
            <v>-1057333.6400000043</v>
          </cell>
          <cell r="DD203">
            <v>-612313.16000000015</v>
          </cell>
          <cell r="DE203">
            <v>-5181903.2168599963</v>
          </cell>
          <cell r="DF203">
            <v>-112868.65299999947</v>
          </cell>
          <cell r="DG203">
            <v>-428316.06700000074</v>
          </cell>
          <cell r="DH203">
            <v>-681797.94480000064</v>
          </cell>
          <cell r="DI203">
            <v>-709995.65699999966</v>
          </cell>
          <cell r="DJ203">
            <v>-334801.72236000001</v>
          </cell>
          <cell r="DK203">
            <v>-373806.15600000136</v>
          </cell>
          <cell r="DL203">
            <v>-392853.55599999987</v>
          </cell>
          <cell r="DM203">
            <v>-480659.4299999997</v>
          </cell>
          <cell r="DN203">
            <v>-78920.462000000291</v>
          </cell>
          <cell r="DO203">
            <v>-503404.0597000001</v>
          </cell>
          <cell r="DP203">
            <v>-566512.63900000043</v>
          </cell>
          <cell r="DQ203">
            <v>-517966.87000000011</v>
          </cell>
          <cell r="DR203">
            <v>-5099761.3788000196</v>
          </cell>
          <cell r="DS203">
            <v>-317327.10000000056</v>
          </cell>
          <cell r="DT203">
            <v>-477189.99500000104</v>
          </cell>
          <cell r="DU203">
            <v>-766261.9299999997</v>
          </cell>
          <cell r="DV203">
            <v>-581611.5159999989</v>
          </cell>
          <cell r="DW203">
            <v>-236696.11880000122</v>
          </cell>
          <cell r="DX203">
            <v>-333317.14500000142</v>
          </cell>
          <cell r="DY203">
            <v>-379870.28699999861</v>
          </cell>
          <cell r="DZ203">
            <v>-434757.05999999866</v>
          </cell>
          <cell r="EA203">
            <v>-16737.053999999538</v>
          </cell>
          <cell r="EB203">
            <v>-544568.43000000063</v>
          </cell>
          <cell r="EC203">
            <v>-549849.38299999945</v>
          </cell>
          <cell r="ED203">
            <v>-461575.36000000034</v>
          </cell>
        </row>
        <row r="205">
          <cell r="A205" t="str">
            <v>Total Purchased Power &amp; Net Interchange</v>
          </cell>
          <cell r="F205">
            <v>71254.743000000715</v>
          </cell>
          <cell r="G205">
            <v>-438141.89099999517</v>
          </cell>
          <cell r="H205">
            <v>-474493.04800000042</v>
          </cell>
          <cell r="I205">
            <v>-292916.52215820551</v>
          </cell>
          <cell r="J205">
            <v>-272210.03100000322</v>
          </cell>
          <cell r="K205">
            <v>-288417.33814000338</v>
          </cell>
          <cell r="L205">
            <v>-132686.25900000334</v>
          </cell>
          <cell r="M205">
            <v>-1564423.0699999928</v>
          </cell>
          <cell r="N205">
            <v>-477455.79999999702</v>
          </cell>
          <cell r="O205">
            <v>-107444.43600000441</v>
          </cell>
          <cell r="P205">
            <v>-133491.77469999343</v>
          </cell>
          <cell r="Q205">
            <v>-316905.70600000024</v>
          </cell>
          <cell r="R205">
            <v>-4574212.0376586914</v>
          </cell>
          <cell r="S205">
            <v>55786.958000004292</v>
          </cell>
          <cell r="T205">
            <v>-239670.90170000494</v>
          </cell>
          <cell r="U205">
            <v>-252299.46025583148</v>
          </cell>
          <cell r="V205">
            <v>-220491.72635740787</v>
          </cell>
          <cell r="W205">
            <v>-228106.19139999896</v>
          </cell>
          <cell r="X205">
            <v>-383147.66600000113</v>
          </cell>
          <cell r="Y205">
            <v>-120185.8594379127</v>
          </cell>
          <cell r="Z205">
            <v>-1721867.3559999987</v>
          </cell>
          <cell r="AA205">
            <v>-727966.9830000028</v>
          </cell>
          <cell r="AB205">
            <v>-190860.79250756651</v>
          </cell>
          <cell r="AC205">
            <v>-169357.55900000036</v>
          </cell>
          <cell r="AD205">
            <v>-376044.5</v>
          </cell>
          <cell r="AE205">
            <v>-1552098.9608695507</v>
          </cell>
          <cell r="AF205">
            <v>32016.332000106573</v>
          </cell>
          <cell r="AG205">
            <v>-121169.75409245491</v>
          </cell>
          <cell r="AH205">
            <v>-42320.083779752254</v>
          </cell>
          <cell r="AI205">
            <v>-53335.365231022239</v>
          </cell>
          <cell r="AJ205">
            <v>-39321.026107408106</v>
          </cell>
          <cell r="AK205">
            <v>-179204.74997555465</v>
          </cell>
          <cell r="AL205">
            <v>-55408.027159258723</v>
          </cell>
          <cell r="AM205">
            <v>-602276.00983919203</v>
          </cell>
          <cell r="AN205">
            <v>-238451.54061827809</v>
          </cell>
          <cell r="AO205">
            <v>-70945.880878396332</v>
          </cell>
          <cell r="AP205">
            <v>-72598.464384324849</v>
          </cell>
          <cell r="AQ205">
            <v>-109084.39080387354</v>
          </cell>
          <cell r="AR205">
            <v>-2465149.1159138083</v>
          </cell>
          <cell r="AS205">
            <v>45067.64734762162</v>
          </cell>
          <cell r="AT205">
            <v>-188371.93373826891</v>
          </cell>
          <cell r="AU205">
            <v>-216423.77387040108</v>
          </cell>
          <cell r="AV205">
            <v>-144315.25230051577</v>
          </cell>
          <cell r="AW205">
            <v>-221703.83319682628</v>
          </cell>
          <cell r="AX205">
            <v>-204567.27005327493</v>
          </cell>
          <cell r="AY205">
            <v>-62497.530464224517</v>
          </cell>
          <cell r="AZ205">
            <v>-653311.08458809555</v>
          </cell>
          <cell r="BA205">
            <v>-244032.18636733294</v>
          </cell>
          <cell r="BB205">
            <v>-144581.29078305513</v>
          </cell>
          <cell r="BC205">
            <v>-257362.7209815383</v>
          </cell>
          <cell r="BD205">
            <v>-173049.88691788912</v>
          </cell>
          <cell r="BE205">
            <v>-2581588.7754600048</v>
          </cell>
          <cell r="BF205">
            <v>-91737.384692758322</v>
          </cell>
          <cell r="BG205">
            <v>-192689.46035756916</v>
          </cell>
          <cell r="BH205">
            <v>-405038.84485287964</v>
          </cell>
          <cell r="BI205">
            <v>-507366.86075984687</v>
          </cell>
          <cell r="BJ205">
            <v>-302139.57516506314</v>
          </cell>
          <cell r="BK205">
            <v>-203229.37871778756</v>
          </cell>
          <cell r="BL205">
            <v>-134472.17293317616</v>
          </cell>
          <cell r="BM205">
            <v>-154522.70895119756</v>
          </cell>
          <cell r="BN205">
            <v>15810.998332343996</v>
          </cell>
          <cell r="BO205">
            <v>-202918.4973737672</v>
          </cell>
          <cell r="BP205">
            <v>-271100.33369736373</v>
          </cell>
          <cell r="BQ205">
            <v>-132184.55629082024</v>
          </cell>
          <cell r="BR205">
            <v>-3124544.5723118782</v>
          </cell>
          <cell r="BS205">
            <v>-148790.78225161135</v>
          </cell>
          <cell r="BT205">
            <v>-269141.22753730416</v>
          </cell>
          <cell r="BU205">
            <v>-529947.58485089988</v>
          </cell>
          <cell r="BV205">
            <v>-506401.59516554326</v>
          </cell>
          <cell r="BW205">
            <v>-319044.22196236998</v>
          </cell>
          <cell r="BX205">
            <v>-200201.94164372981</v>
          </cell>
          <cell r="BY205">
            <v>-118327.09566359222</v>
          </cell>
          <cell r="BZ205">
            <v>-159303.53709590435</v>
          </cell>
          <cell r="CA205">
            <v>13520.815053604543</v>
          </cell>
          <cell r="CB205">
            <v>-252228.41118329018</v>
          </cell>
          <cell r="CC205">
            <v>-489994.39453784376</v>
          </cell>
          <cell r="CD205">
            <v>-144684.59547322243</v>
          </cell>
          <cell r="CE205">
            <v>-4976055.1859447956</v>
          </cell>
          <cell r="CF205">
            <v>-198472.87390031666</v>
          </cell>
          <cell r="CG205">
            <v>-475811.67998500168</v>
          </cell>
          <cell r="CH205">
            <v>-779406.31512443721</v>
          </cell>
          <cell r="CI205">
            <v>-709039.18084858358</v>
          </cell>
          <cell r="CJ205">
            <v>-416907.16793035716</v>
          </cell>
          <cell r="CK205">
            <v>-234743.46118769795</v>
          </cell>
          <cell r="CL205">
            <v>-230668.63699623197</v>
          </cell>
          <cell r="CM205">
            <v>-456609.89119037986</v>
          </cell>
          <cell r="CN205">
            <v>-118275.36771735549</v>
          </cell>
          <cell r="CO205">
            <v>-347732.91208447516</v>
          </cell>
          <cell r="CP205">
            <v>-572988.67265190929</v>
          </cell>
          <cell r="CQ205">
            <v>-435399.02632793784</v>
          </cell>
          <cell r="CR205">
            <v>-6793199.5570369959</v>
          </cell>
          <cell r="CS205">
            <v>-290239.47391872108</v>
          </cell>
          <cell r="CT205">
            <v>-552539.87800000608</v>
          </cell>
          <cell r="CU205">
            <v>-969162.53965343535</v>
          </cell>
          <cell r="CV205">
            <v>-679701.98170755059</v>
          </cell>
          <cell r="CW205">
            <v>-532771.69352691621</v>
          </cell>
          <cell r="CX205">
            <v>-389459.06932611018</v>
          </cell>
          <cell r="CY205">
            <v>-495837.57700663805</v>
          </cell>
          <cell r="CZ205">
            <v>-449643.88997595012</v>
          </cell>
          <cell r="DA205">
            <v>-134734.04779150337</v>
          </cell>
          <cell r="DB205">
            <v>-629462.60613028705</v>
          </cell>
          <cell r="DC205">
            <v>-1057333.640000008</v>
          </cell>
          <cell r="DD205">
            <v>-612313.16000000387</v>
          </cell>
          <cell r="DE205">
            <v>-5175148.6916838884</v>
          </cell>
          <cell r="DF205">
            <v>-112868.65299999714</v>
          </cell>
          <cell r="DG205">
            <v>-428316.06700000167</v>
          </cell>
          <cell r="DH205">
            <v>-680818.2318238467</v>
          </cell>
          <cell r="DI205">
            <v>-709995.65699999779</v>
          </cell>
          <cell r="DJ205">
            <v>-334399.50363659859</v>
          </cell>
          <cell r="DK205">
            <v>-373806.15600000322</v>
          </cell>
          <cell r="DL205">
            <v>-392824.84661258757</v>
          </cell>
          <cell r="DM205">
            <v>-480378.35471685231</v>
          </cell>
          <cell r="DN205">
            <v>-78165.177806831896</v>
          </cell>
          <cell r="DO205">
            <v>-499096.53508706391</v>
          </cell>
          <cell r="DP205">
            <v>-566512.63900000602</v>
          </cell>
          <cell r="DQ205">
            <v>-517966.86999999732</v>
          </cell>
          <cell r="DR205">
            <v>-5110620.2072725296</v>
          </cell>
          <cell r="DS205">
            <v>-318086.48761229962</v>
          </cell>
          <cell r="DT205">
            <v>-477546.85213699937</v>
          </cell>
          <cell r="DU205">
            <v>-767765.59617489576</v>
          </cell>
          <cell r="DV205">
            <v>-584046.15454420447</v>
          </cell>
          <cell r="DW205">
            <v>-238183.45477384329</v>
          </cell>
          <cell r="DX205">
            <v>-333708.59110998362</v>
          </cell>
          <cell r="DY205">
            <v>-380120.52683020383</v>
          </cell>
          <cell r="DZ205">
            <v>-434958.62437100708</v>
          </cell>
          <cell r="EA205">
            <v>-17344.731363102794</v>
          </cell>
          <cell r="EB205">
            <v>-546368.63104300201</v>
          </cell>
          <cell r="EC205">
            <v>-550311.87514099479</v>
          </cell>
          <cell r="ED205">
            <v>-462178.68217200041</v>
          </cell>
        </row>
        <row r="206">
          <cell r="CE206">
            <v>5.7294411206739415</v>
          </cell>
          <cell r="CF206">
            <v>2.72698329301075</v>
          </cell>
          <cell r="CG206">
            <v>6.843558620689624</v>
          </cell>
          <cell r="CH206">
            <v>10.564309677419363</v>
          </cell>
          <cell r="CI206">
            <v>10.042243888888896</v>
          </cell>
          <cell r="CJ206">
            <v>5.6696671223118447</v>
          </cell>
          <cell r="CK206">
            <v>3.2792808861111085</v>
          </cell>
          <cell r="CL206">
            <v>3.1565765456989237</v>
          </cell>
          <cell r="CM206">
            <v>6.1708590053763457</v>
          </cell>
          <cell r="CN206">
            <v>1.6965524861111254</v>
          </cell>
        </row>
        <row r="207">
          <cell r="A207" t="str">
            <v>Wheeling &amp; U. of F. Expense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4508.0640000000021</v>
          </cell>
          <cell r="G210">
            <v>326.47549999999956</v>
          </cell>
          <cell r="H210">
            <v>40.599080000000413</v>
          </cell>
          <cell r="I210">
            <v>156.09145500000005</v>
          </cell>
          <cell r="J210">
            <v>-5.9400099999999725</v>
          </cell>
          <cell r="K210">
            <v>-77.41719999999998</v>
          </cell>
          <cell r="L210">
            <v>422.72244699999999</v>
          </cell>
          <cell r="M210">
            <v>-25.230550000000221</v>
          </cell>
          <cell r="N210">
            <v>5.592000000000553</v>
          </cell>
          <cell r="O210">
            <v>32.233099999999922</v>
          </cell>
          <cell r="P210">
            <v>-505.97099999999773</v>
          </cell>
          <cell r="Q210">
            <v>-1252.3642799999943</v>
          </cell>
          <cell r="R210">
            <v>-7730.9615420000337</v>
          </cell>
          <cell r="S210">
            <v>36.207299999998213</v>
          </cell>
          <cell r="T210">
            <v>-921.72493000000395</v>
          </cell>
          <cell r="U210">
            <v>-605.72800000000097</v>
          </cell>
          <cell r="V210">
            <v>-330.2186999999999</v>
          </cell>
          <cell r="W210">
            <v>-187.12650000000008</v>
          </cell>
          <cell r="X210">
            <v>-727.26499999999942</v>
          </cell>
          <cell r="Y210">
            <v>111.80892000000006</v>
          </cell>
          <cell r="Z210">
            <v>-496.0861800000057</v>
          </cell>
          <cell r="AA210">
            <v>-2779.7659520000016</v>
          </cell>
          <cell r="AB210">
            <v>-898.57700000000114</v>
          </cell>
          <cell r="AC210">
            <v>-185.12250000000131</v>
          </cell>
          <cell r="AD210">
            <v>-747.36300000000119</v>
          </cell>
          <cell r="AE210">
            <v>-3602.6401830000395</v>
          </cell>
          <cell r="AF210">
            <v>711.6534400000055</v>
          </cell>
          <cell r="AG210">
            <v>-434.41799000000174</v>
          </cell>
          <cell r="AH210">
            <v>-467.17028000000028</v>
          </cell>
          <cell r="AI210">
            <v>-359.02239999999983</v>
          </cell>
          <cell r="AJ210">
            <v>-549.39690000000019</v>
          </cell>
          <cell r="AK210">
            <v>-269.11899899999844</v>
          </cell>
          <cell r="AL210">
            <v>411.48001999999997</v>
          </cell>
          <cell r="AM210">
            <v>-463.58619000000181</v>
          </cell>
          <cell r="AN210">
            <v>-1652.2199739999996</v>
          </cell>
          <cell r="AO210">
            <v>-217.67599999999948</v>
          </cell>
          <cell r="AP210">
            <v>-183.8739999999998</v>
          </cell>
          <cell r="AQ210">
            <v>-129.29090999999971</v>
          </cell>
          <cell r="AR210">
            <v>-1920.5222599999397</v>
          </cell>
          <cell r="AS210">
            <v>1473.0400900000022</v>
          </cell>
          <cell r="AT210">
            <v>399.82704000000012</v>
          </cell>
          <cell r="AU210">
            <v>-251.26919999999882</v>
          </cell>
          <cell r="AV210">
            <v>-413.75660000000062</v>
          </cell>
          <cell r="AW210">
            <v>-406.80039999999917</v>
          </cell>
          <cell r="AX210">
            <v>-757.33400000000074</v>
          </cell>
          <cell r="AY210">
            <v>-268.09790999999677</v>
          </cell>
          <cell r="AZ210">
            <v>-835.33768000000055</v>
          </cell>
          <cell r="BA210">
            <v>-904.81199999999808</v>
          </cell>
          <cell r="BB210">
            <v>-84.690999999998894</v>
          </cell>
          <cell r="BC210">
            <v>99.268699999996898</v>
          </cell>
          <cell r="BD210">
            <v>29.440699999999197</v>
          </cell>
          <cell r="BE210">
            <v>-167.31652600003872</v>
          </cell>
          <cell r="BF210">
            <v>336.89146999999502</v>
          </cell>
          <cell r="BG210">
            <v>-52.577160000000731</v>
          </cell>
          <cell r="BH210">
            <v>-173.77199900000051</v>
          </cell>
          <cell r="BI210">
            <v>-50.878837000000203</v>
          </cell>
          <cell r="BJ210">
            <v>-158.01283000000012</v>
          </cell>
          <cell r="BK210">
            <v>0.14473000000089087</v>
          </cell>
          <cell r="BL210">
            <v>-218.85799999999836</v>
          </cell>
          <cell r="BM210">
            <v>-247.21099999999933</v>
          </cell>
          <cell r="BN210">
            <v>-123.6239999999998</v>
          </cell>
          <cell r="BO210">
            <v>100.21500000000015</v>
          </cell>
          <cell r="BP210">
            <v>568.22710000000006</v>
          </cell>
          <cell r="BQ210">
            <v>-147.86099999999715</v>
          </cell>
          <cell r="BR210">
            <v>2873.6424340000085</v>
          </cell>
          <cell r="BS210">
            <v>232.4376599999996</v>
          </cell>
          <cell r="BT210">
            <v>343.32001999999966</v>
          </cell>
          <cell r="BU210">
            <v>-1.9799999999999969</v>
          </cell>
          <cell r="BV210">
            <v>-9.9000159999999937</v>
          </cell>
          <cell r="BW210">
            <v>0</v>
          </cell>
          <cell r="BX210">
            <v>-2.7780300000000011</v>
          </cell>
          <cell r="BY210">
            <v>0</v>
          </cell>
          <cell r="BZ210">
            <v>0</v>
          </cell>
          <cell r="CA210">
            <v>363.19200000000092</v>
          </cell>
          <cell r="CB210">
            <v>600.76059999999779</v>
          </cell>
          <cell r="CC210">
            <v>1026.3101999999999</v>
          </cell>
          <cell r="CD210">
            <v>322.27999999999884</v>
          </cell>
          <cell r="CE210">
            <v>3893.6263999999792</v>
          </cell>
          <cell r="CF210">
            <v>753.11710000000039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-34.615999999998166</v>
          </cell>
          <cell r="CM210">
            <v>618.2609999999986</v>
          </cell>
          <cell r="CN210">
            <v>660.15200000000186</v>
          </cell>
          <cell r="CO210">
            <v>832.10450000000128</v>
          </cell>
          <cell r="CP210">
            <v>762.05760000000009</v>
          </cell>
          <cell r="CQ210">
            <v>302.55019999999968</v>
          </cell>
          <cell r="CR210">
            <v>4456.6879799999879</v>
          </cell>
          <cell r="CS210">
            <v>196.3976439999999</v>
          </cell>
          <cell r="CT210">
            <v>0</v>
          </cell>
          <cell r="CU210">
            <v>3.9917259999999999</v>
          </cell>
          <cell r="CV210">
            <v>62.760010000000023</v>
          </cell>
          <cell r="CW210">
            <v>0</v>
          </cell>
          <cell r="CX210">
            <v>-10.317999999999302</v>
          </cell>
          <cell r="CY210">
            <v>301.97400000000016</v>
          </cell>
          <cell r="CZ210">
            <v>1491.5529999999999</v>
          </cell>
          <cell r="DA210">
            <v>584.22300000000178</v>
          </cell>
          <cell r="DB210">
            <v>1036.6190999999963</v>
          </cell>
          <cell r="DC210">
            <v>350.16949999999997</v>
          </cell>
          <cell r="DD210">
            <v>439.31800000000112</v>
          </cell>
          <cell r="DE210">
            <v>3821.3258149999892</v>
          </cell>
          <cell r="DF210">
            <v>0</v>
          </cell>
          <cell r="DG210">
            <v>70.237510000000043</v>
          </cell>
          <cell r="DH210">
            <v>-22.5925000000002</v>
          </cell>
          <cell r="DI210">
            <v>-170.40184999999974</v>
          </cell>
          <cell r="DJ210">
            <v>111.19700000000012</v>
          </cell>
          <cell r="DK210">
            <v>539.78729999999996</v>
          </cell>
          <cell r="DL210">
            <v>1243.1829999999973</v>
          </cell>
          <cell r="DM210">
            <v>742.56500000000233</v>
          </cell>
          <cell r="DN210">
            <v>569.35522000000128</v>
          </cell>
          <cell r="DO210">
            <v>225.63209199999983</v>
          </cell>
          <cell r="DP210">
            <v>386.77399999999943</v>
          </cell>
          <cell r="DQ210">
            <v>125.58904299999995</v>
          </cell>
          <cell r="DR210">
            <v>2611.5420905999927</v>
          </cell>
          <cell r="DS210">
            <v>63.389535600000045</v>
          </cell>
          <cell r="DT210">
            <v>62.759999999999991</v>
          </cell>
          <cell r="DU210">
            <v>125.51999999999998</v>
          </cell>
          <cell r="DV210">
            <v>0</v>
          </cell>
          <cell r="DW210">
            <v>190.38128499999993</v>
          </cell>
          <cell r="DX210">
            <v>1388.6359099999991</v>
          </cell>
          <cell r="DY210">
            <v>780.85535999999956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2">
          <cell r="A212" t="str">
            <v>Total Wheeling &amp; U. of F. Expense</v>
          </cell>
          <cell r="F212">
            <v>4508.0639999993145</v>
          </cell>
          <cell r="G212">
            <v>326.47550000064075</v>
          </cell>
          <cell r="H212">
            <v>40.599080000072718</v>
          </cell>
          <cell r="I212">
            <v>156.09145500138402</v>
          </cell>
          <cell r="J212">
            <v>-5.9400100000202656</v>
          </cell>
          <cell r="K212">
            <v>-77.417200000956655</v>
          </cell>
          <cell r="L212">
            <v>422.72244700044394</v>
          </cell>
          <cell r="M212">
            <v>-25.230550000444055</v>
          </cell>
          <cell r="N212">
            <v>5.5919999983161688</v>
          </cell>
          <cell r="O212">
            <v>32.2331000007689</v>
          </cell>
          <cell r="P212">
            <v>-505.97099999897182</v>
          </cell>
          <cell r="Q212">
            <v>-1252.364280000329</v>
          </cell>
          <cell r="R212">
            <v>-7730.9615420103073</v>
          </cell>
          <cell r="S212">
            <v>36.207299999892712</v>
          </cell>
          <cell r="T212">
            <v>-921.72492999956012</v>
          </cell>
          <cell r="U212">
            <v>-605.72800000011921</v>
          </cell>
          <cell r="V212">
            <v>-330.21870000101626</v>
          </cell>
          <cell r="W212">
            <v>-187.12649999931455</v>
          </cell>
          <cell r="X212">
            <v>-727.26500000059605</v>
          </cell>
          <cell r="Y212">
            <v>111.80891999974847</v>
          </cell>
          <cell r="Z212">
            <v>-496.08617999963462</v>
          </cell>
          <cell r="AA212">
            <v>-2779.7659520003945</v>
          </cell>
          <cell r="AB212">
            <v>-898.57699999958277</v>
          </cell>
          <cell r="AC212">
            <v>-185.1224999986589</v>
          </cell>
          <cell r="AD212">
            <v>-747.36299999989569</v>
          </cell>
          <cell r="AE212">
            <v>-3602.6401830017567</v>
          </cell>
          <cell r="AF212">
            <v>711.65343999862671</v>
          </cell>
          <cell r="AG212">
            <v>-434.41799000091851</v>
          </cell>
          <cell r="AH212">
            <v>-467.17028000019491</v>
          </cell>
          <cell r="AI212">
            <v>-359.02240000106394</v>
          </cell>
          <cell r="AJ212">
            <v>-549.39690000005066</v>
          </cell>
          <cell r="AK212">
            <v>-269.11899899877608</v>
          </cell>
          <cell r="AL212">
            <v>411.480019999668</v>
          </cell>
          <cell r="AM212">
            <v>-463.58618999831378</v>
          </cell>
          <cell r="AN212">
            <v>-1652.2199740000069</v>
          </cell>
          <cell r="AO212">
            <v>-217.67600000090897</v>
          </cell>
          <cell r="AP212">
            <v>-183.87399999983609</v>
          </cell>
          <cell r="AQ212">
            <v>-129.29090999998152</v>
          </cell>
          <cell r="AR212">
            <v>-1920.5222599804401</v>
          </cell>
          <cell r="AS212">
            <v>1473.0400899983943</v>
          </cell>
          <cell r="AT212">
            <v>399.82703999988735</v>
          </cell>
          <cell r="AU212">
            <v>-251.26919999904931</v>
          </cell>
          <cell r="AV212">
            <v>-413.75659999996424</v>
          </cell>
          <cell r="AW212">
            <v>-406.80040000006557</v>
          </cell>
          <cell r="AX212">
            <v>-757.33400000073016</v>
          </cell>
          <cell r="AY212">
            <v>-268.09791000001132</v>
          </cell>
          <cell r="AZ212">
            <v>-835.33767999894917</v>
          </cell>
          <cell r="BA212">
            <v>-904.81199999898672</v>
          </cell>
          <cell r="BB212">
            <v>-84.690999999642372</v>
          </cell>
          <cell r="BC212">
            <v>99.268699999898672</v>
          </cell>
          <cell r="BD212">
            <v>29.440700000151992</v>
          </cell>
          <cell r="BE212">
            <v>-167.31652599573135</v>
          </cell>
          <cell r="BF212">
            <v>336.89146999828517</v>
          </cell>
          <cell r="BG212">
            <v>-52.577159998938441</v>
          </cell>
          <cell r="BH212">
            <v>-173.77199900150299</v>
          </cell>
          <cell r="BI212">
            <v>-50.878836998715997</v>
          </cell>
          <cell r="BJ212">
            <v>-158.01283000037074</v>
          </cell>
          <cell r="BK212">
            <v>0.14472999982535839</v>
          </cell>
          <cell r="BL212">
            <v>-218.85799999907613</v>
          </cell>
          <cell r="BM212">
            <v>-247.21100000105798</v>
          </cell>
          <cell r="BN212">
            <v>-123.62400000169873</v>
          </cell>
          <cell r="BO212">
            <v>100.21499999985099</v>
          </cell>
          <cell r="BP212">
            <v>568.22709999978542</v>
          </cell>
          <cell r="BQ212">
            <v>-147.86099999956787</v>
          </cell>
          <cell r="BR212">
            <v>2873.6424340009689</v>
          </cell>
          <cell r="BS212">
            <v>232.43765999935567</v>
          </cell>
          <cell r="BT212">
            <v>343.32001999951899</v>
          </cell>
          <cell r="BU212">
            <v>-1.9799999985843897</v>
          </cell>
          <cell r="BV212">
            <v>-9.9000160004943609</v>
          </cell>
          <cell r="BW212">
            <v>0</v>
          </cell>
          <cell r="BX212">
            <v>-2.7780300006270409</v>
          </cell>
          <cell r="BY212">
            <v>0</v>
          </cell>
          <cell r="BZ212">
            <v>0</v>
          </cell>
          <cell r="CA212">
            <v>363.19200000166893</v>
          </cell>
          <cell r="CB212">
            <v>600.76060000061989</v>
          </cell>
          <cell r="CC212">
            <v>1026.3102000001818</v>
          </cell>
          <cell r="CD212">
            <v>322.27999999932945</v>
          </cell>
          <cell r="CE212">
            <v>3893.6263999938965</v>
          </cell>
          <cell r="CF212">
            <v>753.11709999851882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-34.61600000038743</v>
          </cell>
          <cell r="CM212">
            <v>618.2609999999404</v>
          </cell>
          <cell r="CN212">
            <v>660.15200000070035</v>
          </cell>
          <cell r="CO212">
            <v>832.10449999943376</v>
          </cell>
          <cell r="CP212">
            <v>762.05760000087321</v>
          </cell>
          <cell r="CQ212">
            <v>302.55020000040531</v>
          </cell>
          <cell r="CR212">
            <v>4456.6879800260067</v>
          </cell>
          <cell r="CS212">
            <v>196.39764400012791</v>
          </cell>
          <cell r="CT212">
            <v>0</v>
          </cell>
          <cell r="CU212">
            <v>3.9917259998619556</v>
          </cell>
          <cell r="CV212">
            <v>62.760010000318289</v>
          </cell>
          <cell r="CW212">
            <v>0</v>
          </cell>
          <cell r="CX212">
            <v>-10.317999999970198</v>
          </cell>
          <cell r="CY212">
            <v>301.97399999946356</v>
          </cell>
          <cell r="CZ212">
            <v>1491.5530000012368</v>
          </cell>
          <cell r="DA212">
            <v>584.22299999929965</v>
          </cell>
          <cell r="DB212">
            <v>1036.6190999988467</v>
          </cell>
          <cell r="DC212">
            <v>350.16950000077486</v>
          </cell>
          <cell r="DD212">
            <v>439.3179999999702</v>
          </cell>
          <cell r="DE212">
            <v>3821.3258149921894</v>
          </cell>
          <cell r="DF212">
            <v>0</v>
          </cell>
          <cell r="DG212">
            <v>70.237509999424219</v>
          </cell>
          <cell r="DH212">
            <v>-22.592500001192093</v>
          </cell>
          <cell r="DI212">
            <v>-170.40185000002384</v>
          </cell>
          <cell r="DJ212">
            <v>111.19700000062585</v>
          </cell>
          <cell r="DK212">
            <v>539.78729999996722</v>
          </cell>
          <cell r="DL212">
            <v>1243.1830000001937</v>
          </cell>
          <cell r="DM212">
            <v>742.5650000013411</v>
          </cell>
          <cell r="DN212">
            <v>569.35521999932826</v>
          </cell>
          <cell r="DO212">
            <v>225.6320920009166</v>
          </cell>
          <cell r="DP212">
            <v>386.77400000020862</v>
          </cell>
          <cell r="DQ212">
            <v>125.58904300071299</v>
          </cell>
          <cell r="DR212">
            <v>2611.5420905947685</v>
          </cell>
          <cell r="DS212">
            <v>63.389535600319505</v>
          </cell>
          <cell r="DT212">
            <v>62.759999999776483</v>
          </cell>
          <cell r="DU212">
            <v>125.51999999955297</v>
          </cell>
          <cell r="DV212">
            <v>0</v>
          </cell>
          <cell r="DW212">
            <v>190.38128499872983</v>
          </cell>
          <cell r="DX212">
            <v>1388.6359099987894</v>
          </cell>
          <cell r="DY212">
            <v>780.85535999946296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</row>
        <row r="214">
          <cell r="A214" t="str">
            <v>Coal Fuel Burn Expense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-3350.3370740972459</v>
          </cell>
          <cell r="G216">
            <v>-4661.9181848093867</v>
          </cell>
          <cell r="H216">
            <v>-4848.0664678143803</v>
          </cell>
          <cell r="I216">
            <v>-11188.051979563432</v>
          </cell>
          <cell r="J216">
            <v>-1279.5794919144828</v>
          </cell>
          <cell r="K216">
            <v>-5120.3994775805622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-3193.7257999826688</v>
          </cell>
          <cell r="Q216">
            <v>-339.68198723508976</v>
          </cell>
          <cell r="R216">
            <v>-44469.827411998063</v>
          </cell>
          <cell r="S216">
            <v>-1249.3884832516778</v>
          </cell>
          <cell r="T216">
            <v>-7270.0992261627689</v>
          </cell>
          <cell r="U216">
            <v>-5666.7005533240736</v>
          </cell>
          <cell r="V216">
            <v>-15196.775193013949</v>
          </cell>
          <cell r="W216">
            <v>-5336.5482830349356</v>
          </cell>
          <cell r="X216">
            <v>-2946.4399533355609</v>
          </cell>
          <cell r="Y216">
            <v>-746.81565803382546</v>
          </cell>
          <cell r="Z216">
            <v>-788.5931768049486</v>
          </cell>
          <cell r="AA216">
            <v>-1132.4271266916767</v>
          </cell>
          <cell r="AB216">
            <v>-403.16482814180199</v>
          </cell>
          <cell r="AC216">
            <v>-3732.8749302041251</v>
          </cell>
          <cell r="AD216">
            <v>0</v>
          </cell>
          <cell r="AE216">
            <v>-135529.13911699876</v>
          </cell>
          <cell r="AF216">
            <v>-9535.3804855113849</v>
          </cell>
          <cell r="AG216">
            <v>-18757.89569412265</v>
          </cell>
          <cell r="AH216">
            <v>-15623.629185181111</v>
          </cell>
          <cell r="AI216">
            <v>-14326.130038038362</v>
          </cell>
          <cell r="AJ216">
            <v>-16696.551874549128</v>
          </cell>
          <cell r="AK216">
            <v>-10691.891494050855</v>
          </cell>
          <cell r="AL216">
            <v>-4663.862913784571</v>
          </cell>
          <cell r="AM216">
            <v>-3783.9427525040228</v>
          </cell>
          <cell r="AN216">
            <v>-11067.488300329074</v>
          </cell>
          <cell r="AO216">
            <v>-7462.7554660494206</v>
          </cell>
          <cell r="AP216">
            <v>-13282.16242838325</v>
          </cell>
          <cell r="AQ216">
            <v>-9637.448484499706</v>
          </cell>
          <cell r="AR216">
            <v>-97373.654096998274</v>
          </cell>
          <cell r="AS216">
            <v>-6380.6087093763053</v>
          </cell>
          <cell r="AT216">
            <v>-4373.7512678795028</v>
          </cell>
          <cell r="AU216">
            <v>-12020.897529266775</v>
          </cell>
          <cell r="AV216">
            <v>-19790.798868911108</v>
          </cell>
          <cell r="AW216">
            <v>-12308.326415184652</v>
          </cell>
          <cell r="AX216">
            <v>-6501.8978076532949</v>
          </cell>
          <cell r="AY216">
            <v>-1288.9144916934893</v>
          </cell>
          <cell r="AZ216">
            <v>-6759.7719839909114</v>
          </cell>
          <cell r="BA216">
            <v>-7664.2539711440913</v>
          </cell>
          <cell r="BB216">
            <v>-7799.9954192164587</v>
          </cell>
          <cell r="BC216">
            <v>-5691.7087591604795</v>
          </cell>
          <cell r="BD216">
            <v>-6792.7288735229522</v>
          </cell>
          <cell r="BE216">
            <v>-98956.542747002095</v>
          </cell>
          <cell r="BF216">
            <v>-6895.6729108400177</v>
          </cell>
          <cell r="BG216">
            <v>-11191.89483906026</v>
          </cell>
          <cell r="BH216">
            <v>-11096.326160434168</v>
          </cell>
          <cell r="BI216">
            <v>-8072.5650439162273</v>
          </cell>
          <cell r="BJ216">
            <v>-6578.1731554055586</v>
          </cell>
          <cell r="BK216">
            <v>-11669.040962198749</v>
          </cell>
          <cell r="BL216">
            <v>-4313.2410079757683</v>
          </cell>
          <cell r="BM216">
            <v>-10142.845024145674</v>
          </cell>
          <cell r="BN216">
            <v>-7976.6690752950963</v>
          </cell>
          <cell r="BO216">
            <v>-3631.7093977760524</v>
          </cell>
          <cell r="BP216">
            <v>-7045.8136386808474</v>
          </cell>
          <cell r="BQ216">
            <v>-10342.591531273443</v>
          </cell>
          <cell r="BR216">
            <v>-83809.601335003972</v>
          </cell>
          <cell r="BS216">
            <v>-11748.611244633095</v>
          </cell>
          <cell r="BT216">
            <v>-3774.0157340299338</v>
          </cell>
          <cell r="BU216">
            <v>-7604.2874670764431</v>
          </cell>
          <cell r="BV216">
            <v>-8372.3137036513072</v>
          </cell>
          <cell r="BW216">
            <v>-4437.6167724302504</v>
          </cell>
          <cell r="BX216">
            <v>-7521.8665685171727</v>
          </cell>
          <cell r="BY216">
            <v>-2819.2606007191353</v>
          </cell>
          <cell r="BZ216">
            <v>-5120.9074104861356</v>
          </cell>
          <cell r="CA216">
            <v>-11389.378600912401</v>
          </cell>
          <cell r="CB216">
            <v>-4842.000715361326</v>
          </cell>
          <cell r="CC216">
            <v>-6800.4273311279248</v>
          </cell>
          <cell r="CD216">
            <v>-9378.9151860559359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-22579.618390493561</v>
          </cell>
          <cell r="G217">
            <v>-9382.3612146347295</v>
          </cell>
          <cell r="H217">
            <v>-8263.9169160032179</v>
          </cell>
          <cell r="I217">
            <v>-13096.101556887152</v>
          </cell>
          <cell r="J217">
            <v>-6389.5956250540912</v>
          </cell>
          <cell r="K217">
            <v>-27141.919434121344</v>
          </cell>
          <cell r="L217">
            <v>-3587.388823537156</v>
          </cell>
          <cell r="M217">
            <v>-9262.5369558529928</v>
          </cell>
          <cell r="N217">
            <v>-14754.21159003349</v>
          </cell>
          <cell r="O217">
            <v>-19100.23373585986</v>
          </cell>
          <cell r="P217">
            <v>-10572.182622541208</v>
          </cell>
          <cell r="Q217">
            <v>-22237.089433975518</v>
          </cell>
          <cell r="R217">
            <v>-145128.2395589985</v>
          </cell>
          <cell r="S217">
            <v>-12640.257090492873</v>
          </cell>
          <cell r="T217">
            <v>-15605.252868386218</v>
          </cell>
          <cell r="U217">
            <v>-19970.450806394801</v>
          </cell>
          <cell r="V217">
            <v>-14261.357227470959</v>
          </cell>
          <cell r="W217">
            <v>-4865.5056809037924</v>
          </cell>
          <cell r="X217">
            <v>-5555.157491109916</v>
          </cell>
          <cell r="Y217">
            <v>-10916.663424969767</v>
          </cell>
          <cell r="Z217">
            <v>-12975.458125732606</v>
          </cell>
          <cell r="AA217">
            <v>-11402.812098065857</v>
          </cell>
          <cell r="AB217">
            <v>-13809.915793881868</v>
          </cell>
          <cell r="AC217">
            <v>-10318.54062346404</v>
          </cell>
          <cell r="AD217">
            <v>-12806.868328126846</v>
          </cell>
          <cell r="AE217">
            <v>-106639.47392000444</v>
          </cell>
          <cell r="AF217">
            <v>-6757.6498064426705</v>
          </cell>
          <cell r="AG217">
            <v>-5938.7595802035648</v>
          </cell>
          <cell r="AH217">
            <v>-12330.321712797973</v>
          </cell>
          <cell r="AI217">
            <v>-7844.3185881818645</v>
          </cell>
          <cell r="AJ217">
            <v>-7094.8432727764593</v>
          </cell>
          <cell r="AK217">
            <v>-5267.5301514830207</v>
          </cell>
          <cell r="AL217">
            <v>-8084.2494641498197</v>
          </cell>
          <cell r="AM217">
            <v>-4624.2559222928248</v>
          </cell>
          <cell r="AN217">
            <v>-14624.959754238371</v>
          </cell>
          <cell r="AO217">
            <v>-19949.081264770357</v>
          </cell>
          <cell r="AP217">
            <v>-5955.0846999292262</v>
          </cell>
          <cell r="AQ217">
            <v>-8168.4197027359623</v>
          </cell>
          <cell r="AR217">
            <v>-118363.99105500244</v>
          </cell>
          <cell r="AS217">
            <v>-13417.964185179444</v>
          </cell>
          <cell r="AT217">
            <v>-6131.4619018358644</v>
          </cell>
          <cell r="AU217">
            <v>-9974.5976403076202</v>
          </cell>
          <cell r="AV217">
            <v>-10358.752034157282</v>
          </cell>
          <cell r="AW217">
            <v>-8468.5464144193102</v>
          </cell>
          <cell r="AX217">
            <v>-15564.032700821292</v>
          </cell>
          <cell r="AY217">
            <v>-8725.1673103107605</v>
          </cell>
          <cell r="AZ217">
            <v>-10947.94542472437</v>
          </cell>
          <cell r="BA217">
            <v>-9429.4629990351386</v>
          </cell>
          <cell r="BB217">
            <v>-6802.7845910880715</v>
          </cell>
          <cell r="BC217">
            <v>-9125.6945038982667</v>
          </cell>
          <cell r="BD217">
            <v>-9417.5813492250163</v>
          </cell>
          <cell r="BE217">
            <v>-144555.44367799535</v>
          </cell>
          <cell r="BF217">
            <v>-24746.339940702775</v>
          </cell>
          <cell r="BG217">
            <v>-17168.083764608018</v>
          </cell>
          <cell r="BH217">
            <v>-4071.186504179961</v>
          </cell>
          <cell r="BI217">
            <v>-1469.0385598578723</v>
          </cell>
          <cell r="BJ217">
            <v>-16778.026169956196</v>
          </cell>
          <cell r="BK217">
            <v>-12785.525064697489</v>
          </cell>
          <cell r="BL217">
            <v>-12415.426209771889</v>
          </cell>
          <cell r="BM217">
            <v>-7456.9379577578511</v>
          </cell>
          <cell r="BN217">
            <v>-7017.6474837809801</v>
          </cell>
          <cell r="BO217">
            <v>-10253.064239419997</v>
          </cell>
          <cell r="BP217">
            <v>-11354.441804319038</v>
          </cell>
          <cell r="BQ217">
            <v>-19039.72597894608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-6022.7718468122184</v>
          </cell>
          <cell r="G218">
            <v>-4746.2485192809254</v>
          </cell>
          <cell r="H218">
            <v>-5929.9272091751918</v>
          </cell>
          <cell r="I218">
            <v>-10393.194295652211</v>
          </cell>
          <cell r="J218">
            <v>-10116.341502694413</v>
          </cell>
          <cell r="K218">
            <v>-3319.871435560286</v>
          </cell>
          <cell r="L218">
            <v>-303.18679228890687</v>
          </cell>
          <cell r="M218">
            <v>0</v>
          </cell>
          <cell r="N218">
            <v>0</v>
          </cell>
          <cell r="O218">
            <v>0</v>
          </cell>
          <cell r="P218">
            <v>-248.2737536849454</v>
          </cell>
          <cell r="Q218">
            <v>-752.56718085892498</v>
          </cell>
          <cell r="R218">
            <v>-76284.439315013587</v>
          </cell>
          <cell r="S218">
            <v>-3537.8594496799633</v>
          </cell>
          <cell r="T218">
            <v>-7311.2615460129455</v>
          </cell>
          <cell r="U218">
            <v>-10900.278744966723</v>
          </cell>
          <cell r="V218">
            <v>-13351.640910101123</v>
          </cell>
          <cell r="W218">
            <v>-13922.437701980583</v>
          </cell>
          <cell r="X218">
            <v>-13074.618714039214</v>
          </cell>
          <cell r="Y218">
            <v>-2834.6275596823543</v>
          </cell>
          <cell r="Z218">
            <v>-1474.5149790272117</v>
          </cell>
          <cell r="AA218">
            <v>-2670.1849620221183</v>
          </cell>
          <cell r="AB218">
            <v>-4082.9634419279173</v>
          </cell>
          <cell r="AC218">
            <v>-1253.2834821734577</v>
          </cell>
          <cell r="AD218">
            <v>-1870.767823391594</v>
          </cell>
          <cell r="AE218">
            <v>-345284.58840899169</v>
          </cell>
          <cell r="AF218">
            <v>-20647.284034759738</v>
          </cell>
          <cell r="AG218">
            <v>-26640.408855824731</v>
          </cell>
          <cell r="AH218">
            <v>-24214.788563488983</v>
          </cell>
          <cell r="AI218">
            <v>-44548.486469239928</v>
          </cell>
          <cell r="AJ218">
            <v>-45228.539497090504</v>
          </cell>
          <cell r="AK218">
            <v>-31771.861879609525</v>
          </cell>
          <cell r="AL218">
            <v>-11066.667565031908</v>
          </cell>
          <cell r="AM218">
            <v>-14101.77500544209</v>
          </cell>
          <cell r="AN218">
            <v>-45807.020425262861</v>
          </cell>
          <cell r="AO218">
            <v>-37560.522391318344</v>
          </cell>
          <cell r="AP218">
            <v>-33426.657944381237</v>
          </cell>
          <cell r="AQ218">
            <v>-10270.575777548365</v>
          </cell>
          <cell r="AR218">
            <v>-301275.06050101668</v>
          </cell>
          <cell r="AS218">
            <v>-28084.169535689056</v>
          </cell>
          <cell r="AT218">
            <v>-14562.486905911937</v>
          </cell>
          <cell r="AU218">
            <v>-13161.946511114947</v>
          </cell>
          <cell r="AV218">
            <v>-41903.03618436493</v>
          </cell>
          <cell r="AW218">
            <v>-48513.95387981087</v>
          </cell>
          <cell r="AX218">
            <v>-36917.398842882365</v>
          </cell>
          <cell r="AY218">
            <v>-13956.895298162475</v>
          </cell>
          <cell r="AZ218">
            <v>-14328.627096780576</v>
          </cell>
          <cell r="BA218">
            <v>-38816.162795829587</v>
          </cell>
          <cell r="BB218">
            <v>-23453.277572890744</v>
          </cell>
          <cell r="BC218">
            <v>-20655.352363281883</v>
          </cell>
          <cell r="BD218">
            <v>-6921.7535142917186</v>
          </cell>
          <cell r="BE218">
            <v>-226732.72961399704</v>
          </cell>
          <cell r="BF218">
            <v>-27393.479621541686</v>
          </cell>
          <cell r="BG218">
            <v>-21745.464490088634</v>
          </cell>
          <cell r="BH218">
            <v>-18539.781626293436</v>
          </cell>
          <cell r="BI218">
            <v>-22131.437288139015</v>
          </cell>
          <cell r="BJ218">
            <v>-21688.450990378857</v>
          </cell>
          <cell r="BK218">
            <v>-26374.823146691546</v>
          </cell>
          <cell r="BL218">
            <v>-8854.5231152456254</v>
          </cell>
          <cell r="BM218">
            <v>-17008.599574030377</v>
          </cell>
          <cell r="BN218">
            <v>-22406.064726750366</v>
          </cell>
          <cell r="BO218">
            <v>-14586.574426272884</v>
          </cell>
          <cell r="BP218">
            <v>-16537.192476415075</v>
          </cell>
          <cell r="BQ218">
            <v>-9466.3381321532652</v>
          </cell>
          <cell r="BR218">
            <v>-263065.29326597601</v>
          </cell>
          <cell r="BS218">
            <v>-31913.722357573919</v>
          </cell>
          <cell r="BT218">
            <v>-26293.479142654687</v>
          </cell>
          <cell r="BU218">
            <v>-14939.666493326426</v>
          </cell>
          <cell r="BV218">
            <v>-27974.94063515123</v>
          </cell>
          <cell r="BW218">
            <v>-21296.629924955778</v>
          </cell>
          <cell r="BX218">
            <v>-33693.001529632136</v>
          </cell>
          <cell r="BY218">
            <v>-13080.355741622858</v>
          </cell>
          <cell r="BZ218">
            <v>-8110.6963638011366</v>
          </cell>
          <cell r="CA218">
            <v>-25821.272864763625</v>
          </cell>
          <cell r="CB218">
            <v>-26120.102823430672</v>
          </cell>
          <cell r="CC218">
            <v>-19114.84485469386</v>
          </cell>
          <cell r="CD218">
            <v>-14706.580534365959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-16559.610107820714</v>
          </cell>
          <cell r="G219">
            <v>-20846.136415949091</v>
          </cell>
          <cell r="H219">
            <v>-3706.2560392726446</v>
          </cell>
          <cell r="I219">
            <v>-3154.4890576727921</v>
          </cell>
          <cell r="J219">
            <v>-1366.1920443444978</v>
          </cell>
          <cell r="K219">
            <v>-7703.3795489540789</v>
          </cell>
          <cell r="L219">
            <v>-6907.5664197236765</v>
          </cell>
          <cell r="M219">
            <v>-13608.633364836453</v>
          </cell>
          <cell r="N219">
            <v>-11052.515801547095</v>
          </cell>
          <cell r="O219">
            <v>-7399.7010168796405</v>
          </cell>
          <cell r="P219">
            <v>0</v>
          </cell>
          <cell r="Q219">
            <v>0</v>
          </cell>
          <cell r="R219">
            <v>-688.53096901252866</v>
          </cell>
          <cell r="S219">
            <v>0</v>
          </cell>
          <cell r="T219">
            <v>0</v>
          </cell>
          <cell r="U219">
            <v>-194.35002945573069</v>
          </cell>
          <cell r="V219">
            <v>0</v>
          </cell>
          <cell r="W219">
            <v>-356.58565136487596</v>
          </cell>
          <cell r="X219">
            <v>0</v>
          </cell>
          <cell r="Y219">
            <v>0</v>
          </cell>
          <cell r="Z219">
            <v>-137.59528819052503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-334.33673002012074</v>
          </cell>
          <cell r="AF219">
            <v>0</v>
          </cell>
          <cell r="AG219">
            <v>0</v>
          </cell>
          <cell r="AH219">
            <v>-52.437712605809793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-281.89901741407812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-559.10655701160431</v>
          </cell>
          <cell r="AS219">
            <v>0</v>
          </cell>
          <cell r="AT219">
            <v>-287.7728262670571</v>
          </cell>
          <cell r="AU219">
            <v>-35.841787621611729</v>
          </cell>
          <cell r="AV219">
            <v>-235.49194312177133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-12173.928332997486</v>
          </cell>
          <cell r="BF219">
            <v>-1460.5265184334712</v>
          </cell>
          <cell r="BG219">
            <v>-1703.8809485200327</v>
          </cell>
          <cell r="BH219">
            <v>-1237.807845944888</v>
          </cell>
          <cell r="BI219">
            <v>-454.24117309891153</v>
          </cell>
          <cell r="BJ219">
            <v>-1249.2216585099231</v>
          </cell>
          <cell r="BK219">
            <v>41.850646072183736</v>
          </cell>
          <cell r="BL219">
            <v>-822.05420463532209</v>
          </cell>
          <cell r="BM219">
            <v>-440.89259594655596</v>
          </cell>
          <cell r="BN219">
            <v>-541.34453451784793</v>
          </cell>
          <cell r="BO219">
            <v>-541.32895252120215</v>
          </cell>
          <cell r="BP219">
            <v>-658.02771962655243</v>
          </cell>
          <cell r="BQ219">
            <v>-3106.4528273165924</v>
          </cell>
          <cell r="BR219">
            <v>-44663.822684992105</v>
          </cell>
          <cell r="BS219">
            <v>-11471.351156040328</v>
          </cell>
          <cell r="BT219">
            <v>-4493.8921220594784</v>
          </cell>
          <cell r="BU219">
            <v>-1285.6430633455748</v>
          </cell>
          <cell r="BV219">
            <v>-1726.7689870443428</v>
          </cell>
          <cell r="BW219">
            <v>-1734.9044515591813</v>
          </cell>
          <cell r="BX219">
            <v>0</v>
          </cell>
          <cell r="BY219">
            <v>-2787.8945337766781</v>
          </cell>
          <cell r="BZ219">
            <v>-2566.6525069677737</v>
          </cell>
          <cell r="CA219">
            <v>-1870.5177184734493</v>
          </cell>
          <cell r="CB219">
            <v>-3795.8692666778807</v>
          </cell>
          <cell r="CC219">
            <v>-6965.5287946918979</v>
          </cell>
          <cell r="CD219">
            <v>-5964.8000843590125</v>
          </cell>
          <cell r="CE219">
            <v>-79561.596217997372</v>
          </cell>
          <cell r="CF219">
            <v>-5426.2605727170594</v>
          </cell>
          <cell r="CG219">
            <v>-1613.2200243212283</v>
          </cell>
          <cell r="CH219">
            <v>-7354.7076561582508</v>
          </cell>
          <cell r="CI219">
            <v>-3883.846155952313</v>
          </cell>
          <cell r="CJ219">
            <v>-3703.6948321701493</v>
          </cell>
          <cell r="CK219">
            <v>-917.57586833066307</v>
          </cell>
          <cell r="CL219">
            <v>-15386.688728940906</v>
          </cell>
          <cell r="CM219">
            <v>-7955.7933054124005</v>
          </cell>
          <cell r="CN219">
            <v>-3921.1231046654284</v>
          </cell>
          <cell r="CO219">
            <v>-11964.552251053508</v>
          </cell>
          <cell r="CP219">
            <v>-8254.9150750881527</v>
          </cell>
          <cell r="CQ219">
            <v>-9179.2186431868467</v>
          </cell>
          <cell r="CR219">
            <v>-117461.44516399316</v>
          </cell>
          <cell r="CS219">
            <v>-14842.319081645459</v>
          </cell>
          <cell r="CT219">
            <v>-8766.8698683315888</v>
          </cell>
          <cell r="CU219">
            <v>-5876.6456181135727</v>
          </cell>
          <cell r="CV219">
            <v>-3573.586793718976</v>
          </cell>
          <cell r="CW219">
            <v>-8338.1517586829141</v>
          </cell>
          <cell r="CX219">
            <v>-16213.38324854197</v>
          </cell>
          <cell r="CY219">
            <v>-8141.6169634277467</v>
          </cell>
          <cell r="CZ219">
            <v>-8992.0766228942666</v>
          </cell>
          <cell r="DA219">
            <v>-6676.7379187957849</v>
          </cell>
          <cell r="DB219">
            <v>-6155.5378513799515</v>
          </cell>
          <cell r="DC219">
            <v>-16986.873869866831</v>
          </cell>
          <cell r="DD219">
            <v>-12897.645568597596</v>
          </cell>
          <cell r="DE219">
            <v>-122217.24749700353</v>
          </cell>
          <cell r="DF219">
            <v>-10199.934046083828</v>
          </cell>
          <cell r="DG219">
            <v>-6301.9644116547424</v>
          </cell>
          <cell r="DH219">
            <v>-7168.4660726326983</v>
          </cell>
          <cell r="DI219">
            <v>-5514.1283089499921</v>
          </cell>
          <cell r="DJ219">
            <v>-7207.5305517751258</v>
          </cell>
          <cell r="DK219">
            <v>-6598.5163951448631</v>
          </cell>
          <cell r="DL219">
            <v>-17747.186050401535</v>
          </cell>
          <cell r="DM219">
            <v>-9164.8058388077188</v>
          </cell>
          <cell r="DN219">
            <v>-11726.373202574439</v>
          </cell>
          <cell r="DO219">
            <v>-6405.2062493884005</v>
          </cell>
          <cell r="DP219">
            <v>-21630.34552515531</v>
          </cell>
          <cell r="DQ219">
            <v>-12552.790844432544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-124361.34190138243</v>
          </cell>
          <cell r="G220">
            <v>-181038.99435643852</v>
          </cell>
          <cell r="H220">
            <v>-179099.37485797703</v>
          </cell>
          <cell r="I220">
            <v>-197741.25509319268</v>
          </cell>
          <cell r="J220">
            <v>-311139.74125326611</v>
          </cell>
          <cell r="K220">
            <v>-189406.28684980236</v>
          </cell>
          <cell r="L220">
            <v>-35676.266471708193</v>
          </cell>
          <cell r="M220">
            <v>-49126.444461042061</v>
          </cell>
          <cell r="N220">
            <v>-140493.36338859051</v>
          </cell>
          <cell r="O220">
            <v>-216444.98732836172</v>
          </cell>
          <cell r="P220">
            <v>-255236.22579759732</v>
          </cell>
          <cell r="Q220">
            <v>-194663.21334563382</v>
          </cell>
          <cell r="R220">
            <v>-2820558.330532968</v>
          </cell>
          <cell r="S220">
            <v>-293117.11152675934</v>
          </cell>
          <cell r="T220">
            <v>-206873.69967773184</v>
          </cell>
          <cell r="U220">
            <v>-214550.40137319453</v>
          </cell>
          <cell r="V220">
            <v>-201464.38470092975</v>
          </cell>
          <cell r="W220">
            <v>-301891.09930157475</v>
          </cell>
          <cell r="X220">
            <v>-337314.61590064131</v>
          </cell>
          <cell r="Y220">
            <v>-126626.98692515865</v>
          </cell>
          <cell r="Z220">
            <v>-154654.42460859567</v>
          </cell>
          <cell r="AA220">
            <v>-241374.59845734388</v>
          </cell>
          <cell r="AB220">
            <v>-346757.50409505703</v>
          </cell>
          <cell r="AC220">
            <v>-238093.94245927967</v>
          </cell>
          <cell r="AD220">
            <v>-157839.56150671281</v>
          </cell>
          <cell r="AE220">
            <v>-2532008.4965009987</v>
          </cell>
          <cell r="AF220">
            <v>-350750.68619771302</v>
          </cell>
          <cell r="AG220">
            <v>-175423.65047882311</v>
          </cell>
          <cell r="AH220">
            <v>-158329.79899063054</v>
          </cell>
          <cell r="AI220">
            <v>-114994.12642056681</v>
          </cell>
          <cell r="AJ220">
            <v>-167683.95819417108</v>
          </cell>
          <cell r="AK220">
            <v>-234355.33093811572</v>
          </cell>
          <cell r="AL220">
            <v>-134978.37530676089</v>
          </cell>
          <cell r="AM220">
            <v>-235723.92343717068</v>
          </cell>
          <cell r="AN220">
            <v>-175673.75747865252</v>
          </cell>
          <cell r="AO220">
            <v>-209175.50265550986</v>
          </cell>
          <cell r="AP220">
            <v>-282053.18440516852</v>
          </cell>
          <cell r="AQ220">
            <v>-292866.20199769735</v>
          </cell>
          <cell r="AR220">
            <v>-2862487.9878210425</v>
          </cell>
          <cell r="AS220">
            <v>-292835.88158731908</v>
          </cell>
          <cell r="AT220">
            <v>-283009.36335445195</v>
          </cell>
          <cell r="AU220">
            <v>-197987.53575620521</v>
          </cell>
          <cell r="AV220">
            <v>-105312.90916351229</v>
          </cell>
          <cell r="AW220">
            <v>-124269.70931974333</v>
          </cell>
          <cell r="AX220">
            <v>-244965.05631208513</v>
          </cell>
          <cell r="AY220">
            <v>-170347.02287628129</v>
          </cell>
          <cell r="AZ220">
            <v>-255350.88791454211</v>
          </cell>
          <cell r="BA220">
            <v>-260525.1031107828</v>
          </cell>
          <cell r="BB220">
            <v>-227154.8662350215</v>
          </cell>
          <cell r="BC220">
            <v>-355224.59254200384</v>
          </cell>
          <cell r="BD220">
            <v>-345505.059649067</v>
          </cell>
          <cell r="BE220">
            <v>-3036999.4283769876</v>
          </cell>
          <cell r="BF220">
            <v>-374099.63062710874</v>
          </cell>
          <cell r="BG220">
            <v>-238853.00003853627</v>
          </cell>
          <cell r="BH220">
            <v>-193192.22706940211</v>
          </cell>
          <cell r="BI220">
            <v>-100243.37068223581</v>
          </cell>
          <cell r="BJ220">
            <v>-215479.47187433671</v>
          </cell>
          <cell r="BK220">
            <v>-255649.33210718073</v>
          </cell>
          <cell r="BL220">
            <v>-282726.22590887919</v>
          </cell>
          <cell r="BM220">
            <v>-207521.14055971615</v>
          </cell>
          <cell r="BN220">
            <v>-189785.06827170402</v>
          </cell>
          <cell r="BO220">
            <v>-246580.69733331352</v>
          </cell>
          <cell r="BP220">
            <v>-385209.72753959894</v>
          </cell>
          <cell r="BQ220">
            <v>-347659.53636498377</v>
          </cell>
          <cell r="BR220">
            <v>-3065374.7176289558</v>
          </cell>
          <cell r="BS220">
            <v>-405706.57651927881</v>
          </cell>
          <cell r="BT220">
            <v>-232996.83418878168</v>
          </cell>
          <cell r="BU220">
            <v>-172392.35589071549</v>
          </cell>
          <cell r="BV220">
            <v>-148583.13403719105</v>
          </cell>
          <cell r="BW220">
            <v>-231223.65698000882</v>
          </cell>
          <cell r="BX220">
            <v>-252290.63793543167</v>
          </cell>
          <cell r="BY220">
            <v>-295428.57519558258</v>
          </cell>
          <cell r="BZ220">
            <v>-206779.68345692009</v>
          </cell>
          <cell r="CA220">
            <v>-192898.79896652699</v>
          </cell>
          <cell r="CB220">
            <v>-266018.36501593329</v>
          </cell>
          <cell r="CC220">
            <v>-332519.35056991875</v>
          </cell>
          <cell r="CD220">
            <v>-328536.748872675</v>
          </cell>
          <cell r="CE220">
            <v>-2624644.4853279293</v>
          </cell>
          <cell r="CF220">
            <v>-370553.21569052711</v>
          </cell>
          <cell r="CG220">
            <v>-270598.23497400247</v>
          </cell>
          <cell r="CH220">
            <v>-142127.30708129704</v>
          </cell>
          <cell r="CI220">
            <v>-81892.900731604546</v>
          </cell>
          <cell r="CJ220">
            <v>-304637.82486557495</v>
          </cell>
          <cell r="CK220">
            <v>-250874.83819047734</v>
          </cell>
          <cell r="CL220">
            <v>-193171.5342386663</v>
          </cell>
          <cell r="CM220">
            <v>-133737.64628830552</v>
          </cell>
          <cell r="CN220">
            <v>-152509.93427262641</v>
          </cell>
          <cell r="CO220">
            <v>-241764.44779808633</v>
          </cell>
          <cell r="CP220">
            <v>-223587.50701326504</v>
          </cell>
          <cell r="CQ220">
            <v>-259189.09418353252</v>
          </cell>
          <cell r="CR220">
            <v>-2285632.740160048</v>
          </cell>
          <cell r="CS220">
            <v>-350127.23165686987</v>
          </cell>
          <cell r="CT220">
            <v>-286966.17571876943</v>
          </cell>
          <cell r="CU220">
            <v>-185411.2958182916</v>
          </cell>
          <cell r="CV220">
            <v>-57987.439943172038</v>
          </cell>
          <cell r="CW220">
            <v>-225879.15817863308</v>
          </cell>
          <cell r="CX220">
            <v>-176676.41582685709</v>
          </cell>
          <cell r="CY220">
            <v>-135661.56786704995</v>
          </cell>
          <cell r="CZ220">
            <v>-71840.831929592416</v>
          </cell>
          <cell r="DA220">
            <v>-142312.12786053121</v>
          </cell>
          <cell r="DB220">
            <v>-246972.09575796314</v>
          </cell>
          <cell r="DC220">
            <v>-161420.44784180634</v>
          </cell>
          <cell r="DD220">
            <v>-244377.95176050626</v>
          </cell>
          <cell r="DE220">
            <v>-2512466.3466210663</v>
          </cell>
          <cell r="DF220">
            <v>-342885.10378761776</v>
          </cell>
          <cell r="DG220">
            <v>-226575.29139358364</v>
          </cell>
          <cell r="DH220">
            <v>-119116.81309147924</v>
          </cell>
          <cell r="DI220">
            <v>-89387.510018563829</v>
          </cell>
          <cell r="DJ220">
            <v>-355050.65808653645</v>
          </cell>
          <cell r="DK220">
            <v>-219658.84899988212</v>
          </cell>
          <cell r="DL220">
            <v>-171061.31894415431</v>
          </cell>
          <cell r="DM220">
            <v>-80934.233026267961</v>
          </cell>
          <cell r="DN220">
            <v>-123682.91028731875</v>
          </cell>
          <cell r="DO220">
            <v>-212559.97330635041</v>
          </cell>
          <cell r="DP220">
            <v>-301015.40252576396</v>
          </cell>
          <cell r="DQ220">
            <v>-270538.28315352648</v>
          </cell>
          <cell r="DR220">
            <v>-2896265.6428840458</v>
          </cell>
          <cell r="DS220">
            <v>-353005.6053128466</v>
          </cell>
          <cell r="DT220">
            <v>-305629.03695138358</v>
          </cell>
          <cell r="DU220">
            <v>-128607.20749538764</v>
          </cell>
          <cell r="DV220">
            <v>-139902.46048619598</v>
          </cell>
          <cell r="DW220">
            <v>-428523.74549141806</v>
          </cell>
          <cell r="DX220">
            <v>-195724.69984078966</v>
          </cell>
          <cell r="DY220">
            <v>-148310.43547935784</v>
          </cell>
          <cell r="DZ220">
            <v>-139401.69268659875</v>
          </cell>
          <cell r="EA220">
            <v>-156458.89707272872</v>
          </cell>
          <cell r="EB220">
            <v>-245207.29660053924</v>
          </cell>
          <cell r="EC220">
            <v>-309777.71734801121</v>
          </cell>
          <cell r="ED220">
            <v>-345716.84811877646</v>
          </cell>
        </row>
        <row r="221">
          <cell r="F221">
            <v>-25184.799952603877</v>
          </cell>
          <cell r="G221">
            <v>-68421.439871232957</v>
          </cell>
          <cell r="H221">
            <v>-109163.19979455322</v>
          </cell>
          <cell r="I221">
            <v>-137633.27974097244</v>
          </cell>
          <cell r="J221">
            <v>-183805.75965407677</v>
          </cell>
          <cell r="K221">
            <v>-74730.079859357327</v>
          </cell>
          <cell r="L221">
            <v>-18106.719965921715</v>
          </cell>
          <cell r="M221">
            <v>-19195.359963873401</v>
          </cell>
          <cell r="N221">
            <v>-13999.359973652288</v>
          </cell>
          <cell r="O221">
            <v>-81762.879846122116</v>
          </cell>
          <cell r="P221">
            <v>-62692.639882011339</v>
          </cell>
          <cell r="Q221">
            <v>-55466.079895611852</v>
          </cell>
          <cell r="R221">
            <v>-1080940.638400048</v>
          </cell>
          <cell r="S221">
            <v>-81077.279879992828</v>
          </cell>
          <cell r="T221">
            <v>-71499.839894169942</v>
          </cell>
          <cell r="U221">
            <v>-103724.47984647192</v>
          </cell>
          <cell r="V221">
            <v>-169648.95974889398</v>
          </cell>
          <cell r="W221">
            <v>-211212.15968737565</v>
          </cell>
          <cell r="X221">
            <v>-152957.27977360412</v>
          </cell>
          <cell r="Y221">
            <v>-15720.639976732433</v>
          </cell>
          <cell r="Z221">
            <v>-13257.599980376661</v>
          </cell>
          <cell r="AA221">
            <v>-38653.439942788333</v>
          </cell>
          <cell r="AB221">
            <v>-88490.239869020879</v>
          </cell>
          <cell r="AC221">
            <v>-70627.999895462766</v>
          </cell>
          <cell r="AD221">
            <v>-64070.719905164093</v>
          </cell>
          <cell r="AE221">
            <v>-1847110.7183999568</v>
          </cell>
          <cell r="AF221">
            <v>-223373.1198065076</v>
          </cell>
          <cell r="AG221">
            <v>-228248.79980228096</v>
          </cell>
          <cell r="AH221">
            <v>-200258.3998265285</v>
          </cell>
          <cell r="AI221">
            <v>-123595.03989293799</v>
          </cell>
          <cell r="AJ221">
            <v>-204796.31982259639</v>
          </cell>
          <cell r="AK221">
            <v>-159492.47986184061</v>
          </cell>
          <cell r="AL221">
            <v>-45695.519960414618</v>
          </cell>
          <cell r="AM221">
            <v>-68747.359940446913</v>
          </cell>
          <cell r="AN221">
            <v>-80033.439930673689</v>
          </cell>
          <cell r="AO221">
            <v>-139001.11987959128</v>
          </cell>
          <cell r="AP221">
            <v>-177472.95984626561</v>
          </cell>
          <cell r="AQ221">
            <v>-196396.15982987359</v>
          </cell>
          <cell r="AR221">
            <v>-1702625.7584000081</v>
          </cell>
          <cell r="AS221">
            <v>-260749.43975496478</v>
          </cell>
          <cell r="AT221">
            <v>-153354.23985588923</v>
          </cell>
          <cell r="AU221">
            <v>-151708.79985743389</v>
          </cell>
          <cell r="AV221">
            <v>-135688.3198724892</v>
          </cell>
          <cell r="AW221">
            <v>-164222.55984567385</v>
          </cell>
          <cell r="AX221">
            <v>-136702.55987153575</v>
          </cell>
          <cell r="AY221">
            <v>-38388.479963924736</v>
          </cell>
          <cell r="AZ221">
            <v>-58783.679944759235</v>
          </cell>
          <cell r="BA221">
            <v>-118089.11988902837</v>
          </cell>
          <cell r="BB221">
            <v>-140135.99986830913</v>
          </cell>
          <cell r="BC221">
            <v>-127532.79988015257</v>
          </cell>
          <cell r="BD221">
            <v>-217269.75979582407</v>
          </cell>
          <cell r="BE221">
            <v>-1231319.5183999985</v>
          </cell>
          <cell r="BF221">
            <v>-239240.79968912899</v>
          </cell>
          <cell r="BG221">
            <v>-117423.6798474174</v>
          </cell>
          <cell r="BH221">
            <v>-115980.47984929383</v>
          </cell>
          <cell r="BI221">
            <v>-63533.43991744332</v>
          </cell>
          <cell r="BJ221">
            <v>-79075.999897248112</v>
          </cell>
          <cell r="BK221">
            <v>-95192.639876304194</v>
          </cell>
          <cell r="BL221">
            <v>-42738.879944466054</v>
          </cell>
          <cell r="BM221">
            <v>-69374.239909853786</v>
          </cell>
          <cell r="BN221">
            <v>-73521.919904464856</v>
          </cell>
          <cell r="BO221">
            <v>-110181.59985682927</v>
          </cell>
          <cell r="BP221">
            <v>-66850.239913135767</v>
          </cell>
          <cell r="BQ221">
            <v>-158205.59979442693</v>
          </cell>
          <cell r="BR221">
            <v>-1215859.9984000027</v>
          </cell>
          <cell r="BS221">
            <v>-176923.03976717591</v>
          </cell>
          <cell r="BT221">
            <v>-130111.35982878134</v>
          </cell>
          <cell r="BU221">
            <v>-132249.5998259671</v>
          </cell>
          <cell r="BV221">
            <v>-54340.799928491935</v>
          </cell>
          <cell r="BW221">
            <v>-100040.15986835025</v>
          </cell>
          <cell r="BX221">
            <v>-109130.07985638827</v>
          </cell>
          <cell r="BY221">
            <v>-46763.199938463047</v>
          </cell>
          <cell r="BZ221">
            <v>-53811.039929186925</v>
          </cell>
          <cell r="CA221">
            <v>-63884.479915928096</v>
          </cell>
          <cell r="CB221">
            <v>-121690.39983985759</v>
          </cell>
          <cell r="CC221">
            <v>-71634.239905733615</v>
          </cell>
          <cell r="CD221">
            <v>-155281.59979565814</v>
          </cell>
          <cell r="CE221">
            <v>-863436.63840001822</v>
          </cell>
          <cell r="CF221">
            <v>-115975.67978509143</v>
          </cell>
          <cell r="CG221">
            <v>-67910.239874159917</v>
          </cell>
          <cell r="CH221">
            <v>-96680.479820845649</v>
          </cell>
          <cell r="CI221">
            <v>-75105.279860826209</v>
          </cell>
          <cell r="CJ221">
            <v>-61693.119885679334</v>
          </cell>
          <cell r="CK221">
            <v>-76265.599858677015</v>
          </cell>
          <cell r="CL221">
            <v>-26198.399951452389</v>
          </cell>
          <cell r="CM221">
            <v>-38774.399928148836</v>
          </cell>
          <cell r="CN221">
            <v>-43983.039918495342</v>
          </cell>
          <cell r="CO221">
            <v>-69776.31987070106</v>
          </cell>
          <cell r="CP221">
            <v>-76983.679857345298</v>
          </cell>
          <cell r="CQ221">
            <v>-114090.3997885827</v>
          </cell>
          <cell r="CR221">
            <v>-756681.11839997768</v>
          </cell>
          <cell r="CS221">
            <v>-109222.71976904944</v>
          </cell>
          <cell r="CT221">
            <v>-62643.039867542684</v>
          </cell>
          <cell r="CU221">
            <v>-75814.399839689955</v>
          </cell>
          <cell r="CV221">
            <v>-55736.799882143736</v>
          </cell>
          <cell r="CW221">
            <v>-67397.279857488349</v>
          </cell>
          <cell r="CX221">
            <v>-110608.31976611726</v>
          </cell>
          <cell r="CY221">
            <v>-20159.839957371354</v>
          </cell>
          <cell r="CZ221">
            <v>-37254.399921225384</v>
          </cell>
          <cell r="DA221">
            <v>-33930.239928254858</v>
          </cell>
          <cell r="DB221">
            <v>-51031.03989209421</v>
          </cell>
          <cell r="DC221">
            <v>-60344.639872398227</v>
          </cell>
          <cell r="DD221">
            <v>-72538.399846617132</v>
          </cell>
          <cell r="DE221">
            <v>-1042735.038400054</v>
          </cell>
          <cell r="DF221">
            <v>-157826.239757834</v>
          </cell>
          <cell r="DG221">
            <v>-113369.43982604705</v>
          </cell>
          <cell r="DH221">
            <v>-131227.83979864419</v>
          </cell>
          <cell r="DI221">
            <v>-67928.47989577055</v>
          </cell>
          <cell r="DJ221">
            <v>-52243.679919838905</v>
          </cell>
          <cell r="DK221">
            <v>-90207.83986158669</v>
          </cell>
          <cell r="DL221">
            <v>-49966.239923333749</v>
          </cell>
          <cell r="DM221">
            <v>-32474.399950170889</v>
          </cell>
          <cell r="DN221">
            <v>-61615.679905457422</v>
          </cell>
          <cell r="DO221">
            <v>-75687.039883866906</v>
          </cell>
          <cell r="DP221">
            <v>-89650.879862438887</v>
          </cell>
          <cell r="DQ221">
            <v>-120537.27981504984</v>
          </cell>
          <cell r="DR221">
            <v>-1052097.0379639566</v>
          </cell>
          <cell r="DS221">
            <v>-127682.43780145235</v>
          </cell>
          <cell r="DT221">
            <v>-83729.334669798613</v>
          </cell>
          <cell r="DU221">
            <v>-120955.6966119092</v>
          </cell>
          <cell r="DV221">
            <v>-95853.894250946119</v>
          </cell>
          <cell r="DW221">
            <v>-71749.561088427901</v>
          </cell>
          <cell r="DX221">
            <v>-104538.27303744107</v>
          </cell>
          <cell r="DY221">
            <v>-42007.57193467766</v>
          </cell>
          <cell r="DZ221">
            <v>-37597.24314153567</v>
          </cell>
          <cell r="EA221">
            <v>-71493.690688828006</v>
          </cell>
          <cell r="EB221">
            <v>-100312.32144401222</v>
          </cell>
          <cell r="EC221">
            <v>-110338.54742841981</v>
          </cell>
          <cell r="ED221">
            <v>-85838.465866519138</v>
          </cell>
        </row>
        <row r="222">
          <cell r="F222">
            <v>-346561.53185548075</v>
          </cell>
          <cell r="G222">
            <v>-310728.53023249656</v>
          </cell>
          <cell r="H222">
            <v>-361729.57452828065</v>
          </cell>
          <cell r="I222">
            <v>-200949.1050746087</v>
          </cell>
          <cell r="J222">
            <v>-181297.83404393587</v>
          </cell>
          <cell r="K222">
            <v>-386110.16386670806</v>
          </cell>
          <cell r="L222">
            <v>-276099.01476893201</v>
          </cell>
          <cell r="M222">
            <v>-535330.18784587458</v>
          </cell>
          <cell r="N222">
            <v>-445441.96396853961</v>
          </cell>
          <cell r="O222">
            <v>-429529.0148660969</v>
          </cell>
          <cell r="P222">
            <v>-380851.66771920398</v>
          </cell>
          <cell r="Q222">
            <v>-331129.8738928102</v>
          </cell>
          <cell r="R222">
            <v>-4027017.6482830048</v>
          </cell>
          <cell r="S222">
            <v>-382760.76112734154</v>
          </cell>
          <cell r="T222">
            <v>-334402.66269167699</v>
          </cell>
          <cell r="U222">
            <v>-377392.10974003747</v>
          </cell>
          <cell r="V222">
            <v>-276995.89437057637</v>
          </cell>
          <cell r="W222">
            <v>-135900.25547159649</v>
          </cell>
          <cell r="X222">
            <v>-157672.64759063534</v>
          </cell>
          <cell r="Y222">
            <v>-319301.35053927824</v>
          </cell>
          <cell r="Z222">
            <v>-530041.85133320838</v>
          </cell>
          <cell r="AA222">
            <v>-422562.28446730413</v>
          </cell>
          <cell r="AB222">
            <v>-360144.18431872502</v>
          </cell>
          <cell r="AC222">
            <v>-377962.1224097535</v>
          </cell>
          <cell r="AD222">
            <v>-351881.52422288433</v>
          </cell>
          <cell r="AE222">
            <v>-2198446.0054829717</v>
          </cell>
          <cell r="AF222">
            <v>-157403.82747200504</v>
          </cell>
          <cell r="AG222">
            <v>-164929.65044493042</v>
          </cell>
          <cell r="AH222">
            <v>-194427.7040671967</v>
          </cell>
          <cell r="AI222">
            <v>-185507.33820558432</v>
          </cell>
          <cell r="AJ222">
            <v>-36112.350266046822</v>
          </cell>
          <cell r="AK222">
            <v>-67058.027336950414</v>
          </cell>
          <cell r="AL222">
            <v>-205964.35450634733</v>
          </cell>
          <cell r="AM222">
            <v>-290885.8092265036</v>
          </cell>
          <cell r="AN222">
            <v>-239526.52285479195</v>
          </cell>
          <cell r="AO222">
            <v>-193437.34235812724</v>
          </cell>
          <cell r="AP222">
            <v>-178955.07223174162</v>
          </cell>
          <cell r="AQ222">
            <v>-284238.00651275367</v>
          </cell>
          <cell r="AR222">
            <v>-2338976.9152110219</v>
          </cell>
          <cell r="AS222">
            <v>-196118.96787316725</v>
          </cell>
          <cell r="AT222">
            <v>-158247.33855731413</v>
          </cell>
          <cell r="AU222">
            <v>-123303.6550288219</v>
          </cell>
          <cell r="AV222">
            <v>-157815.64734770358</v>
          </cell>
          <cell r="AW222">
            <v>-68107.581958589144</v>
          </cell>
          <cell r="AX222">
            <v>-112632.4102984434</v>
          </cell>
          <cell r="AY222">
            <v>-213857.87230717391</v>
          </cell>
          <cell r="AZ222">
            <v>-288416.08383994736</v>
          </cell>
          <cell r="BA222">
            <v>-286915.95214129798</v>
          </cell>
          <cell r="BB222">
            <v>-265695.70032043383</v>
          </cell>
          <cell r="BC222">
            <v>-202431.09941747598</v>
          </cell>
          <cell r="BD222">
            <v>-265434.60612067021</v>
          </cell>
          <cell r="BE222">
            <v>-2034976.3699589819</v>
          </cell>
          <cell r="BF222">
            <v>-134019.51753833704</v>
          </cell>
          <cell r="BG222">
            <v>-122260.94699076749</v>
          </cell>
          <cell r="BH222">
            <v>-202875.84527555667</v>
          </cell>
          <cell r="BI222">
            <v>-158180.90464279801</v>
          </cell>
          <cell r="BJ222">
            <v>-43571.602393944748</v>
          </cell>
          <cell r="BK222">
            <v>-71457.015794469044</v>
          </cell>
          <cell r="BL222">
            <v>-168402.9728719946</v>
          </cell>
          <cell r="BM222">
            <v>-262797.34922221676</v>
          </cell>
          <cell r="BN222">
            <v>-167585.59287285805</v>
          </cell>
          <cell r="BO222">
            <v>-244337.68234172836</v>
          </cell>
          <cell r="BP222">
            <v>-215789.39527190477</v>
          </cell>
          <cell r="BQ222">
            <v>-243697.54474240541</v>
          </cell>
          <cell r="BR222">
            <v>-2226657.1393059939</v>
          </cell>
          <cell r="BS222">
            <v>-195457.53600740805</v>
          </cell>
          <cell r="BT222">
            <v>-125452.04227638803</v>
          </cell>
          <cell r="BU222">
            <v>-200779.30240216292</v>
          </cell>
          <cell r="BV222">
            <v>-149236.40641295258</v>
          </cell>
          <cell r="BW222">
            <v>-79894.575741276145</v>
          </cell>
          <cell r="BX222">
            <v>-105388.746016155</v>
          </cell>
          <cell r="BY222">
            <v>-221739.9007815104</v>
          </cell>
          <cell r="BZ222">
            <v>-242455.6487610992</v>
          </cell>
          <cell r="CA222">
            <v>-178086.1022245232</v>
          </cell>
          <cell r="CB222">
            <v>-252643.26835105941</v>
          </cell>
          <cell r="CC222">
            <v>-252975.6593507342</v>
          </cell>
          <cell r="CD222">
            <v>-222547.95098071359</v>
          </cell>
          <cell r="CE222">
            <v>-2615894.4664620012</v>
          </cell>
          <cell r="CF222">
            <v>-281156.13515946083</v>
          </cell>
          <cell r="CG222">
            <v>-193078.30243481323</v>
          </cell>
          <cell r="CH222">
            <v>-206729.43102313392</v>
          </cell>
          <cell r="CI222">
            <v>-139335.6418807935</v>
          </cell>
          <cell r="CJ222">
            <v>-148266.60467315186</v>
          </cell>
          <cell r="CK222">
            <v>-204435.25722509623</v>
          </cell>
          <cell r="CL222">
            <v>-255388.0269815065</v>
          </cell>
          <cell r="CM222">
            <v>-185741.69084108993</v>
          </cell>
          <cell r="CN222">
            <v>-119431.65319782309</v>
          </cell>
          <cell r="CO222">
            <v>-215690.60681546666</v>
          </cell>
          <cell r="CP222">
            <v>-340893.27870835364</v>
          </cell>
          <cell r="CQ222">
            <v>-325747.83752130903</v>
          </cell>
          <cell r="CR222">
            <v>-2005641.9901980311</v>
          </cell>
          <cell r="CS222">
            <v>-220913.00848035794</v>
          </cell>
          <cell r="CT222">
            <v>-124455.75221992284</v>
          </cell>
          <cell r="CU222">
            <v>-161069.99596694577</v>
          </cell>
          <cell r="CV222">
            <v>-196786.36091526877</v>
          </cell>
          <cell r="CW222">
            <v>-141752.51377489697</v>
          </cell>
          <cell r="CX222">
            <v>-155584.63557488378</v>
          </cell>
          <cell r="CY222">
            <v>-130136.12701170519</v>
          </cell>
          <cell r="CZ222">
            <v>-143696.59259208478</v>
          </cell>
          <cell r="DA222">
            <v>-44463.457255667076</v>
          </cell>
          <cell r="DB222">
            <v>-135005.10260465927</v>
          </cell>
          <cell r="DC222">
            <v>-276135.74680045713</v>
          </cell>
          <cell r="DD222">
            <v>-275642.69700117037</v>
          </cell>
          <cell r="DE222">
            <v>-1625370.7506299913</v>
          </cell>
          <cell r="DF222">
            <v>-169857.38848962169</v>
          </cell>
          <cell r="DG222">
            <v>-79024.274855601601</v>
          </cell>
          <cell r="DH222">
            <v>-156411.48571419343</v>
          </cell>
          <cell r="DI222">
            <v>-138642.24304666184</v>
          </cell>
          <cell r="DJ222">
            <v>-83649.871647147927</v>
          </cell>
          <cell r="DK222">
            <v>-89286.515836848877</v>
          </cell>
          <cell r="DL222">
            <v>-188592.02965538856</v>
          </cell>
          <cell r="DM222">
            <v>-204164.9276269339</v>
          </cell>
          <cell r="DN222">
            <v>-119997.83048073016</v>
          </cell>
          <cell r="DO222">
            <v>-112615.2717942195</v>
          </cell>
          <cell r="DP222">
            <v>-147626.225730245</v>
          </cell>
          <cell r="DQ222">
            <v>-135502.68575239927</v>
          </cell>
          <cell r="DR222">
            <v>-1877220.9056160003</v>
          </cell>
          <cell r="DS222">
            <v>-188607.48449617159</v>
          </cell>
          <cell r="DT222">
            <v>-79934.299071232788</v>
          </cell>
          <cell r="DU222">
            <v>-187136.30849854089</v>
          </cell>
          <cell r="DV222">
            <v>-218578.49964789208</v>
          </cell>
          <cell r="DW222">
            <v>-44081.634168989025</v>
          </cell>
          <cell r="DX222">
            <v>-122777.42380221747</v>
          </cell>
          <cell r="DY222">
            <v>-261165.34037929028</v>
          </cell>
          <cell r="DZ222">
            <v>-197429.3996819593</v>
          </cell>
          <cell r="EA222">
            <v>-132746.03978615906</v>
          </cell>
          <cell r="EB222">
            <v>-165871.84293279611</v>
          </cell>
          <cell r="EC222">
            <v>-116978.60141155683</v>
          </cell>
          <cell r="ED222">
            <v>-161914.03173917159</v>
          </cell>
        </row>
        <row r="223">
          <cell r="F223">
            <v>-143330.95932269236</v>
          </cell>
          <cell r="G223">
            <v>-223734.54470469384</v>
          </cell>
          <cell r="H223">
            <v>-56601.571274694288</v>
          </cell>
          <cell r="I223">
            <v>-38214.341395400465</v>
          </cell>
          <cell r="J223">
            <v>-23019.538109039189</v>
          </cell>
          <cell r="K223">
            <v>-41509.269828106277</v>
          </cell>
          <cell r="L223">
            <v>-78725.488865716383</v>
          </cell>
          <cell r="M223">
            <v>-116850.33614131575</v>
          </cell>
          <cell r="N223">
            <v>-113724.55838823505</v>
          </cell>
          <cell r="O223">
            <v>-69092.630647042068</v>
          </cell>
          <cell r="P223">
            <v>-76973.547749595018</v>
          </cell>
          <cell r="Q223">
            <v>-154718.72753748111</v>
          </cell>
          <cell r="R223">
            <v>-682673.62504099309</v>
          </cell>
          <cell r="S223">
            <v>-103675.90276833414</v>
          </cell>
          <cell r="T223">
            <v>-88335.340286287945</v>
          </cell>
          <cell r="U223">
            <v>-72075.622207713779</v>
          </cell>
          <cell r="V223">
            <v>-11693.057005826384</v>
          </cell>
          <cell r="W223">
            <v>-14615.45084478613</v>
          </cell>
          <cell r="X223">
            <v>-23114.700052677188</v>
          </cell>
          <cell r="Y223">
            <v>-24235.301338443533</v>
          </cell>
          <cell r="Z223">
            <v>-88014.228997500613</v>
          </cell>
          <cell r="AA223">
            <v>-71981.179228069726</v>
          </cell>
          <cell r="AB223">
            <v>-29193.815669711679</v>
          </cell>
          <cell r="AC223">
            <v>-65464.974692686927</v>
          </cell>
          <cell r="AD223">
            <v>-90274.051948963664</v>
          </cell>
          <cell r="AE223">
            <v>-528294.70442700014</v>
          </cell>
          <cell r="AF223">
            <v>-26038.624429731863</v>
          </cell>
          <cell r="AG223">
            <v>-83407.899302719627</v>
          </cell>
          <cell r="AH223">
            <v>-23357.776683143573</v>
          </cell>
          <cell r="AI223">
            <v>-8479.1404075797182</v>
          </cell>
          <cell r="AJ223">
            <v>-1896.4053505125921</v>
          </cell>
          <cell r="AK223">
            <v>-13430.695162807126</v>
          </cell>
          <cell r="AL223">
            <v>-40416.491497800685</v>
          </cell>
          <cell r="AM223">
            <v>-137758.89462080784</v>
          </cell>
          <cell r="AN223">
            <v>-58120.177599231713</v>
          </cell>
          <cell r="AO223">
            <v>-37405.58591286419</v>
          </cell>
          <cell r="AP223">
            <v>-49337.012903172523</v>
          </cell>
          <cell r="AQ223">
            <v>-48646.000556628918</v>
          </cell>
          <cell r="AR223">
            <v>-574937.0541809909</v>
          </cell>
          <cell r="AS223">
            <v>-36881.842866219347</v>
          </cell>
          <cell r="AT223">
            <v>-84973.012969621457</v>
          </cell>
          <cell r="AU223">
            <v>-45704.649474647129</v>
          </cell>
          <cell r="AV223">
            <v>-17896.954235672718</v>
          </cell>
          <cell r="AW223">
            <v>-6402.8027398311533</v>
          </cell>
          <cell r="AX223">
            <v>-29520.785560903139</v>
          </cell>
          <cell r="AY223">
            <v>-65014.753553661518</v>
          </cell>
          <cell r="AZ223">
            <v>-53465.365548080299</v>
          </cell>
          <cell r="BA223">
            <v>-79578.770925038494</v>
          </cell>
          <cell r="BB223">
            <v>-40730.952588082757</v>
          </cell>
          <cell r="BC223">
            <v>-53672.441507104784</v>
          </cell>
          <cell r="BD223">
            <v>-61094.722212132066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-548.01117175025865</v>
          </cell>
          <cell r="G224">
            <v>-2368.5946779027581</v>
          </cell>
          <cell r="H224">
            <v>-1345.6640306329355</v>
          </cell>
          <cell r="I224">
            <v>-6575.6632610333618</v>
          </cell>
          <cell r="J224">
            <v>-5975.6286919647828</v>
          </cell>
          <cell r="K224">
            <v>-5733.1667044628412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-151.00909221544862</v>
          </cell>
          <cell r="Q224">
            <v>-135.11959303449839</v>
          </cell>
          <cell r="R224">
            <v>-47145.79499399662</v>
          </cell>
          <cell r="S224">
            <v>-3192.4025183380581</v>
          </cell>
          <cell r="T224">
            <v>-2395.9601387106813</v>
          </cell>
          <cell r="U224">
            <v>-4347.1474887989461</v>
          </cell>
          <cell r="V224">
            <v>-8633.7537791463546</v>
          </cell>
          <cell r="W224">
            <v>-11603.890503169503</v>
          </cell>
          <cell r="X224">
            <v>-5389.6138621321879</v>
          </cell>
          <cell r="Y224">
            <v>-1683.3347569396719</v>
          </cell>
          <cell r="Z224">
            <v>-1784.3975543547422</v>
          </cell>
          <cell r="AA224">
            <v>-3930.7156994515099</v>
          </cell>
          <cell r="AB224">
            <v>-2840.9741273280233</v>
          </cell>
          <cell r="AC224">
            <v>-1343.6045656304341</v>
          </cell>
          <cell r="AD224">
            <v>0</v>
          </cell>
          <cell r="AE224">
            <v>-131246.88356399536</v>
          </cell>
          <cell r="AF224">
            <v>-8922.9311159690842</v>
          </cell>
          <cell r="AG224">
            <v>-7151.3723326520994</v>
          </cell>
          <cell r="AH224">
            <v>-5742.5795459200162</v>
          </cell>
          <cell r="AI224">
            <v>-17682.710233474616</v>
          </cell>
          <cell r="AJ224">
            <v>-17383.227436295245</v>
          </cell>
          <cell r="AK224">
            <v>-23137.919782100711</v>
          </cell>
          <cell r="AL224">
            <v>-9233.5379130444489</v>
          </cell>
          <cell r="AM224">
            <v>-9226.2455131132156</v>
          </cell>
          <cell r="AN224">
            <v>-17858.716631817166</v>
          </cell>
          <cell r="AO224">
            <v>-9365.7899117986672</v>
          </cell>
          <cell r="AP224">
            <v>-2460.5051768284757</v>
          </cell>
          <cell r="AQ224">
            <v>-3081.3479709818494</v>
          </cell>
          <cell r="AR224">
            <v>-90257.277732994407</v>
          </cell>
          <cell r="AS224">
            <v>-1342.0063811615109</v>
          </cell>
          <cell r="AT224">
            <v>-3711.6764478967525</v>
          </cell>
          <cell r="AU224">
            <v>-4723.5026336929295</v>
          </cell>
          <cell r="AV224">
            <v>-22607.080682649044</v>
          </cell>
          <cell r="AW224">
            <v>-21425.096399241593</v>
          </cell>
          <cell r="AX224">
            <v>-12020.662331257947</v>
          </cell>
          <cell r="AY224">
            <v>-754.49848940828815</v>
          </cell>
          <cell r="AZ224">
            <v>-746.89648951496929</v>
          </cell>
          <cell r="BA224">
            <v>-10109.139458091464</v>
          </cell>
          <cell r="BB224">
            <v>-7016.3925015064888</v>
          </cell>
          <cell r="BC224">
            <v>-647.05689091701061</v>
          </cell>
          <cell r="BD224">
            <v>-5153.2690276596695</v>
          </cell>
          <cell r="BE224">
            <v>-91496.362700987607</v>
          </cell>
          <cell r="BF224">
            <v>-6059.0555139775388</v>
          </cell>
          <cell r="BG224">
            <v>-5493.081222012639</v>
          </cell>
          <cell r="BH224">
            <v>-7011.7421004520729</v>
          </cell>
          <cell r="BI224">
            <v>-6902.6261020009406</v>
          </cell>
          <cell r="BJ224">
            <v>-14024.263600893319</v>
          </cell>
          <cell r="BK224">
            <v>-12373.624324327335</v>
          </cell>
          <cell r="BL224">
            <v>-5260.9499253090471</v>
          </cell>
          <cell r="BM224">
            <v>-5038.6910284641199</v>
          </cell>
          <cell r="BN224">
            <v>-10796.5084467181</v>
          </cell>
          <cell r="BO224">
            <v>-14241.586297807749</v>
          </cell>
          <cell r="BP224">
            <v>-1738.0619753242936</v>
          </cell>
          <cell r="BQ224">
            <v>-2556.1721637090668</v>
          </cell>
          <cell r="BR224">
            <v>-79347.430568993092</v>
          </cell>
          <cell r="BS224">
            <v>-5524.8478073235601</v>
          </cell>
          <cell r="BT224">
            <v>-6164.2601965982467</v>
          </cell>
          <cell r="BU224">
            <v>-3025.0967492558993</v>
          </cell>
          <cell r="BV224">
            <v>-5920.0217006951571</v>
          </cell>
          <cell r="BW224">
            <v>-10070.212731078733</v>
          </cell>
          <cell r="BX224">
            <v>-10274.388127653394</v>
          </cell>
          <cell r="BY224">
            <v>-7836.6616685441695</v>
          </cell>
          <cell r="BZ224">
            <v>-6546.5233901855536</v>
          </cell>
          <cell r="CA224">
            <v>-11492.785507215187</v>
          </cell>
          <cell r="CB224">
            <v>-4610.4508226625621</v>
          </cell>
          <cell r="CC224">
            <v>-1933.2774675705004</v>
          </cell>
          <cell r="CD224">
            <v>-5948.9044002103619</v>
          </cell>
          <cell r="CE224">
            <v>-103933.0096350126</v>
          </cell>
          <cell r="CF224">
            <v>-13611.097321240697</v>
          </cell>
          <cell r="CG224">
            <v>-4483.4789411169477</v>
          </cell>
          <cell r="CH224">
            <v>-6513.6434144538362</v>
          </cell>
          <cell r="CI224">
            <v>-6763.7114111697301</v>
          </cell>
          <cell r="CJ224">
            <v>-14057.042815383524</v>
          </cell>
          <cell r="CK224">
            <v>-13952.893316751812</v>
          </cell>
          <cell r="CL224">
            <v>-4919.4599353913218</v>
          </cell>
          <cell r="CM224">
            <v>-5391.8864291864447</v>
          </cell>
          <cell r="CN224">
            <v>-5431.6079286644235</v>
          </cell>
          <cell r="CO224">
            <v>-14218.112813268322</v>
          </cell>
          <cell r="CP224">
            <v>-10258.930365266278</v>
          </cell>
          <cell r="CQ224">
            <v>-4331.1449431169312</v>
          </cell>
          <cell r="CR224">
            <v>-99628.384601004422</v>
          </cell>
          <cell r="CS224">
            <v>-13000.906817439012</v>
          </cell>
          <cell r="CT224">
            <v>-11577.983937419951</v>
          </cell>
          <cell r="CU224">
            <v>-9692.2718638996594</v>
          </cell>
          <cell r="CV224">
            <v>-3515.9667506283149</v>
          </cell>
          <cell r="CW224">
            <v>-10467.177953018807</v>
          </cell>
          <cell r="CX224">
            <v>-13609.611708891578</v>
          </cell>
          <cell r="CY224">
            <v>-4209.7308408860117</v>
          </cell>
          <cell r="CZ224">
            <v>-6582.2949075708166</v>
          </cell>
          <cell r="DA224">
            <v>-1559.8849780955352</v>
          </cell>
          <cell r="DB224">
            <v>-13309.106513111386</v>
          </cell>
          <cell r="DC224">
            <v>-6942.6773025100119</v>
          </cell>
          <cell r="DD224">
            <v>-5160.7710275319405</v>
          </cell>
          <cell r="DE224">
            <v>-178043.28756600246</v>
          </cell>
          <cell r="DF224">
            <v>-15745.319873183966</v>
          </cell>
          <cell r="DG224">
            <v>-34292.102123804856</v>
          </cell>
          <cell r="DH224">
            <v>-6624.7931466426235</v>
          </cell>
          <cell r="DI224">
            <v>-16265.861868991517</v>
          </cell>
          <cell r="DJ224">
            <v>-18579.907650353853</v>
          </cell>
          <cell r="DK224">
            <v>-17851.435656221118</v>
          </cell>
          <cell r="DL224">
            <v>-10284.074317169841</v>
          </cell>
          <cell r="DM224">
            <v>-6203.1971500376239</v>
          </cell>
          <cell r="DN224">
            <v>-6434.5013481751084</v>
          </cell>
          <cell r="DO224">
            <v>-21855.737223969307</v>
          </cell>
          <cell r="DP224">
            <v>-13903.490288018715</v>
          </cell>
          <cell r="DQ224">
            <v>-10002.866919434629</v>
          </cell>
          <cell r="DR224">
            <v>-147593.23351400346</v>
          </cell>
          <cell r="DS224">
            <v>-22006.470978434663</v>
          </cell>
          <cell r="DT224">
            <v>-22503.537973430008</v>
          </cell>
          <cell r="DU224">
            <v>-9504.7531043039635</v>
          </cell>
          <cell r="DV224">
            <v>-8348.0507159503177</v>
          </cell>
          <cell r="DW224">
            <v>-17840.172820381355</v>
          </cell>
          <cell r="DX224">
            <v>-14366.647855353076</v>
          </cell>
          <cell r="DY224">
            <v>-3002.6115697687492</v>
          </cell>
          <cell r="DZ224">
            <v>-5366.9861459638923</v>
          </cell>
          <cell r="EA224">
            <v>-14044.185858600307</v>
          </cell>
          <cell r="EB224">
            <v>-12678.849072346464</v>
          </cell>
          <cell r="EC224">
            <v>-12686.27907227166</v>
          </cell>
          <cell r="ED224">
            <v>-5244.688347195508</v>
          </cell>
        </row>
        <row r="226">
          <cell r="A226" t="str">
            <v>Total Coal Fuel Burn Expense</v>
          </cell>
          <cell r="F226">
            <v>-688498.98162312806</v>
          </cell>
          <cell r="G226">
            <v>-825928.7681774348</v>
          </cell>
          <cell r="H226">
            <v>-730687.55111840367</v>
          </cell>
          <cell r="I226">
            <v>-618945.48145498335</v>
          </cell>
          <cell r="J226">
            <v>-724390.21041628718</v>
          </cell>
          <cell r="K226">
            <v>-740774.53700464964</v>
          </cell>
          <cell r="L226">
            <v>-419405.63210782409</v>
          </cell>
          <cell r="M226">
            <v>-743373.4987327829</v>
          </cell>
          <cell r="N226">
            <v>-739465.97311060131</v>
          </cell>
          <cell r="O226">
            <v>-823329.44744036347</v>
          </cell>
          <cell r="P226">
            <v>-789919.27241683751</v>
          </cell>
          <cell r="Q226">
            <v>-759442.35286664963</v>
          </cell>
          <cell r="R226">
            <v>-8924907.0745060444</v>
          </cell>
          <cell r="S226">
            <v>-881250.96284417808</v>
          </cell>
          <cell r="T226">
            <v>-733694.11632914841</v>
          </cell>
          <cell r="U226">
            <v>-808821.54079034925</v>
          </cell>
          <cell r="V226">
            <v>-711245.82293596119</v>
          </cell>
          <cell r="W226">
            <v>-699703.93312577903</v>
          </cell>
          <cell r="X226">
            <v>-698025.07333818078</v>
          </cell>
          <cell r="Y226">
            <v>-502065.72017925233</v>
          </cell>
          <cell r="Z226">
            <v>-803128.66404378414</v>
          </cell>
          <cell r="AA226">
            <v>-793707.64198173583</v>
          </cell>
          <cell r="AB226">
            <v>-845722.76214379072</v>
          </cell>
          <cell r="AC226">
            <v>-768797.34305865318</v>
          </cell>
          <cell r="AD226">
            <v>-678743.49373524636</v>
          </cell>
          <cell r="AE226">
            <v>-7824894.3465509415</v>
          </cell>
          <cell r="AF226">
            <v>-803429.5033486411</v>
          </cell>
          <cell r="AG226">
            <v>-710498.43649156392</v>
          </cell>
          <cell r="AH226">
            <v>-634337.43628749251</v>
          </cell>
          <cell r="AI226">
            <v>-516977.29025560617</v>
          </cell>
          <cell r="AJ226">
            <v>-496892.19571403787</v>
          </cell>
          <cell r="AK226">
            <v>-545205.73660695553</v>
          </cell>
          <cell r="AL226">
            <v>-460103.05912733823</v>
          </cell>
          <cell r="AM226">
            <v>-765134.10543569922</v>
          </cell>
          <cell r="AN226">
            <v>-642712.08297500014</v>
          </cell>
          <cell r="AO226">
            <v>-653357.69984002411</v>
          </cell>
          <cell r="AP226">
            <v>-742942.63963588327</v>
          </cell>
          <cell r="AQ226">
            <v>-853304.16083271801</v>
          </cell>
          <cell r="AR226">
            <v>-8086856.8055560589</v>
          </cell>
          <cell r="AS226">
            <v>-835810.88089306653</v>
          </cell>
          <cell r="AT226">
            <v>-708651.10408706963</v>
          </cell>
          <cell r="AU226">
            <v>-558621.42621910572</v>
          </cell>
          <cell r="AV226">
            <v>-511608.9903325811</v>
          </cell>
          <cell r="AW226">
            <v>-453718.57697249576</v>
          </cell>
          <cell r="AX226">
            <v>-594824.80372558534</v>
          </cell>
          <cell r="AY226">
            <v>-512333.60429061949</v>
          </cell>
          <cell r="AZ226">
            <v>-688799.2582423389</v>
          </cell>
          <cell r="BA226">
            <v>-811127.96529024839</v>
          </cell>
          <cell r="BB226">
            <v>-718789.96909654886</v>
          </cell>
          <cell r="BC226">
            <v>-774980.745863989</v>
          </cell>
          <cell r="BD226">
            <v>-917589.48054238409</v>
          </cell>
          <cell r="BE226">
            <v>-6877210.3238089085</v>
          </cell>
          <cell r="BF226">
            <v>-813915.02236007154</v>
          </cell>
          <cell r="BG226">
            <v>-535840.03214100748</v>
          </cell>
          <cell r="BH226">
            <v>-554005.39643155783</v>
          </cell>
          <cell r="BI226">
            <v>-360987.62340949476</v>
          </cell>
          <cell r="BJ226">
            <v>-398445.20974067599</v>
          </cell>
          <cell r="BK226">
            <v>-485460.15062979609</v>
          </cell>
          <cell r="BL226">
            <v>-525534.27318827063</v>
          </cell>
          <cell r="BM226">
            <v>-579780.69587212801</v>
          </cell>
          <cell r="BN226">
            <v>-479630.8153160885</v>
          </cell>
          <cell r="BO226">
            <v>-644354.24284567684</v>
          </cell>
          <cell r="BP226">
            <v>-705182.90033901483</v>
          </cell>
          <cell r="BQ226">
            <v>-794073.96153521538</v>
          </cell>
          <cell r="BR226">
            <v>-6978778.003189981</v>
          </cell>
          <cell r="BS226">
            <v>-838745.68485943973</v>
          </cell>
          <cell r="BT226">
            <v>-529285.88348929584</v>
          </cell>
          <cell r="BU226">
            <v>-532275.95189184695</v>
          </cell>
          <cell r="BV226">
            <v>-396154.38540517911</v>
          </cell>
          <cell r="BW226">
            <v>-448697.75646965951</v>
          </cell>
          <cell r="BX226">
            <v>-518298.72003377974</v>
          </cell>
          <cell r="BY226">
            <v>-590455.84846021235</v>
          </cell>
          <cell r="BZ226">
            <v>-525391.15181865543</v>
          </cell>
          <cell r="CA226">
            <v>-485443.33579834551</v>
          </cell>
          <cell r="CB226">
            <v>-679720.45683498681</v>
          </cell>
          <cell r="CC226">
            <v>-691943.32827447355</v>
          </cell>
          <cell r="CD226">
            <v>-742365.49985403568</v>
          </cell>
          <cell r="CE226">
            <v>-6287470.1960430145</v>
          </cell>
          <cell r="CF226">
            <v>-786722.38852903992</v>
          </cell>
          <cell r="CG226">
            <v>-537683.47624841332</v>
          </cell>
          <cell r="CH226">
            <v>-459405.56899588555</v>
          </cell>
          <cell r="CI226">
            <v>-306981.38004034758</v>
          </cell>
          <cell r="CJ226">
            <v>-532358.28707196191</v>
          </cell>
          <cell r="CK226">
            <v>-546446.16445933282</v>
          </cell>
          <cell r="CL226">
            <v>-495064.10983595252</v>
          </cell>
          <cell r="CM226">
            <v>-371601.41679214686</v>
          </cell>
          <cell r="CN226">
            <v>-325277.35842227936</v>
          </cell>
          <cell r="CO226">
            <v>-553414.03954857588</v>
          </cell>
          <cell r="CP226">
            <v>-659978.31101932377</v>
          </cell>
          <cell r="CQ226">
            <v>-712537.69507972896</v>
          </cell>
          <cell r="CR226">
            <v>-5265045.6785230637</v>
          </cell>
          <cell r="CS226">
            <v>-708106.18580535799</v>
          </cell>
          <cell r="CT226">
            <v>-494409.82161198556</v>
          </cell>
          <cell r="CU226">
            <v>-437864.60910693556</v>
          </cell>
          <cell r="CV226">
            <v>-317600.15428493544</v>
          </cell>
          <cell r="CW226">
            <v>-453834.28152272105</v>
          </cell>
          <cell r="CX226">
            <v>-472692.36612528935</v>
          </cell>
          <cell r="CY226">
            <v>-298308.88264045119</v>
          </cell>
          <cell r="CZ226">
            <v>-268366.1959733665</v>
          </cell>
          <cell r="DA226">
            <v>-228942.44794134796</v>
          </cell>
          <cell r="DB226">
            <v>-452472.88261920959</v>
          </cell>
          <cell r="DC226">
            <v>-521830.38568703085</v>
          </cell>
          <cell r="DD226">
            <v>-610617.46520442516</v>
          </cell>
          <cell r="DE226">
            <v>-5480832.6707140207</v>
          </cell>
          <cell r="DF226">
            <v>-696513.98595433682</v>
          </cell>
          <cell r="DG226">
            <v>-459563.07261069119</v>
          </cell>
          <cell r="DH226">
            <v>-420549.39782359079</v>
          </cell>
          <cell r="DI226">
            <v>-317738.22313893959</v>
          </cell>
          <cell r="DJ226">
            <v>-516731.64785565063</v>
          </cell>
          <cell r="DK226">
            <v>-423603.15674968436</v>
          </cell>
          <cell r="DL226">
            <v>-437650.84889043868</v>
          </cell>
          <cell r="DM226">
            <v>-332941.56359222531</v>
          </cell>
          <cell r="DN226">
            <v>-323457.29522426426</v>
          </cell>
          <cell r="DO226">
            <v>-429123.22845779359</v>
          </cell>
          <cell r="DP226">
            <v>-573826.3439316228</v>
          </cell>
          <cell r="DQ226">
            <v>-549133.9064848423</v>
          </cell>
          <cell r="DR226">
            <v>-5973176.8199780583</v>
          </cell>
          <cell r="DS226">
            <v>-691301.99858890474</v>
          </cell>
          <cell r="DT226">
            <v>-491796.20866584033</v>
          </cell>
          <cell r="DU226">
            <v>-446203.96571014076</v>
          </cell>
          <cell r="DV226">
            <v>-462682.90510097891</v>
          </cell>
          <cell r="DW226">
            <v>-562195.11356921121</v>
          </cell>
          <cell r="DX226">
            <v>-437407.04453580454</v>
          </cell>
          <cell r="DY226">
            <v>-454485.95936309546</v>
          </cell>
          <cell r="DZ226">
            <v>-379795.32165605575</v>
          </cell>
          <cell r="EA226">
            <v>-374742.81340631098</v>
          </cell>
          <cell r="EB226">
            <v>-524070.31004969031</v>
          </cell>
          <cell r="EC226">
            <v>-549781.14526025206</v>
          </cell>
          <cell r="ED226">
            <v>-598714.03407166153</v>
          </cell>
        </row>
        <row r="228">
          <cell r="A228" t="str">
            <v>Gas Fuel Burn Expense</v>
          </cell>
        </row>
        <row r="229">
          <cell r="F229">
            <v>9770.5030000004917</v>
          </cell>
          <cell r="G229">
            <v>-16826.095999999903</v>
          </cell>
          <cell r="H229">
            <v>-21542.933000000194</v>
          </cell>
          <cell r="I229">
            <v>-35423.087620315608</v>
          </cell>
          <cell r="J229">
            <v>-20974.604976109462</v>
          </cell>
          <cell r="K229">
            <v>-25496.799147335812</v>
          </cell>
          <cell r="L229">
            <v>-38643.893600000069</v>
          </cell>
          <cell r="M229">
            <v>-82806.51640000008</v>
          </cell>
          <cell r="N229">
            <v>-116158.09759999998</v>
          </cell>
          <cell r="O229">
            <v>-90269.818978579715</v>
          </cell>
          <cell r="P229">
            <v>-23223.54450516589</v>
          </cell>
          <cell r="Q229">
            <v>-13039.692690836266</v>
          </cell>
          <cell r="R229">
            <v>-370663.25479204953</v>
          </cell>
          <cell r="S229">
            <v>-4228.1289999997243</v>
          </cell>
          <cell r="T229">
            <v>-5231.7110000001267</v>
          </cell>
          <cell r="U229">
            <v>-59625.754900000058</v>
          </cell>
          <cell r="V229">
            <v>-19847.208424780052</v>
          </cell>
          <cell r="W229">
            <v>-17453.714007452596</v>
          </cell>
          <cell r="X229">
            <v>-33.60563827608712</v>
          </cell>
          <cell r="Y229">
            <v>5454.9566999999806</v>
          </cell>
          <cell r="Z229">
            <v>-22748.096599999815</v>
          </cell>
          <cell r="AA229">
            <v>-103732.69819999952</v>
          </cell>
          <cell r="AB229">
            <v>-79096.773523966782</v>
          </cell>
          <cell r="AC229">
            <v>-61233.118058269843</v>
          </cell>
          <cell r="AD229">
            <v>-2887.4021393097937</v>
          </cell>
          <cell r="AE229">
            <v>-414637.85687608272</v>
          </cell>
          <cell r="AF229">
            <v>7570.0370000004768</v>
          </cell>
          <cell r="AG229">
            <v>-8911.9579999996349</v>
          </cell>
          <cell r="AH229">
            <v>-53541.053799999878</v>
          </cell>
          <cell r="AI229">
            <v>-20674.466083507519</v>
          </cell>
          <cell r="AJ229">
            <v>-27015.036144681741</v>
          </cell>
          <cell r="AK229">
            <v>-27567.001220984384</v>
          </cell>
          <cell r="AL229">
            <v>-10120.789899999276</v>
          </cell>
          <cell r="AM229">
            <v>-68621.164899999276</v>
          </cell>
          <cell r="AN229">
            <v>-70008.743300000206</v>
          </cell>
          <cell r="AO229">
            <v>-71979.025357628241</v>
          </cell>
          <cell r="AP229">
            <v>-48415.380843888968</v>
          </cell>
          <cell r="AQ229">
            <v>-15353.274325388484</v>
          </cell>
          <cell r="AR229">
            <v>-264431.72052421421</v>
          </cell>
          <cell r="AS229">
            <v>-6598.5580000001937</v>
          </cell>
          <cell r="AT229">
            <v>-16137.12099999981</v>
          </cell>
          <cell r="AU229">
            <v>-16534.074099999852</v>
          </cell>
          <cell r="AV229">
            <v>-19840.672939388081</v>
          </cell>
          <cell r="AW229">
            <v>-7.6857669999735663</v>
          </cell>
          <cell r="AX229">
            <v>-7973.5531707378104</v>
          </cell>
          <cell r="AY229">
            <v>-9489.2007999997586</v>
          </cell>
          <cell r="AZ229">
            <v>-32013.23900000006</v>
          </cell>
          <cell r="BA229">
            <v>-24256.036100000143</v>
          </cell>
          <cell r="BB229">
            <v>-64300.206781843677</v>
          </cell>
          <cell r="BC229">
            <v>-42062.276528618298</v>
          </cell>
          <cell r="BD229">
            <v>-25219.096336616203</v>
          </cell>
          <cell r="BE229">
            <v>-239029.41871043295</v>
          </cell>
          <cell r="BF229">
            <v>-36950.459849260747</v>
          </cell>
          <cell r="BG229">
            <v>-18120.072211589199</v>
          </cell>
          <cell r="BH229">
            <v>-7772.2250000000931</v>
          </cell>
          <cell r="BI229">
            <v>-7.6857669999735663</v>
          </cell>
          <cell r="BJ229">
            <v>-7.6857669999735663</v>
          </cell>
          <cell r="BK229">
            <v>0</v>
          </cell>
          <cell r="BL229">
            <v>-5524.950313932728</v>
          </cell>
          <cell r="BM229">
            <v>-35494.224785035476</v>
          </cell>
          <cell r="BN229">
            <v>-23478.052121972665</v>
          </cell>
          <cell r="BO229">
            <v>-58656.142405781895</v>
          </cell>
          <cell r="BP229">
            <v>-26187.545594071504</v>
          </cell>
          <cell r="BQ229">
            <v>-26830.374894782901</v>
          </cell>
          <cell r="BR229">
            <v>-184854.73886294663</v>
          </cell>
          <cell r="BS229">
            <v>-12935.489718260244</v>
          </cell>
          <cell r="BT229">
            <v>-11361.98889788799</v>
          </cell>
          <cell r="BU229">
            <v>-5947.161990669556</v>
          </cell>
          <cell r="BV229">
            <v>-7.6857669999735663</v>
          </cell>
          <cell r="BW229">
            <v>-7.6857669999735663</v>
          </cell>
          <cell r="BX229">
            <v>0</v>
          </cell>
          <cell r="BY229">
            <v>-11419.399259164464</v>
          </cell>
          <cell r="BZ229">
            <v>-29090.849729426205</v>
          </cell>
          <cell r="CA229">
            <v>-21364.82305379957</v>
          </cell>
          <cell r="CB229">
            <v>-54374.973900099285</v>
          </cell>
          <cell r="CC229">
            <v>-39.255510244314792</v>
          </cell>
          <cell r="CD229">
            <v>-38305.425269396976</v>
          </cell>
          <cell r="CE229">
            <v>-198076.9404052645</v>
          </cell>
          <cell r="CF229">
            <v>-32914.583881756291</v>
          </cell>
          <cell r="CG229">
            <v>-9678.7811891119927</v>
          </cell>
          <cell r="CH229">
            <v>-1449.6243270268897</v>
          </cell>
          <cell r="CI229">
            <v>-7.6857669999735663</v>
          </cell>
          <cell r="CJ229">
            <v>-7.6857669999735663</v>
          </cell>
          <cell r="CK229">
            <v>0</v>
          </cell>
          <cell r="CL229">
            <v>-20455.214839758351</v>
          </cell>
          <cell r="CM229">
            <v>-18731.464873248711</v>
          </cell>
          <cell r="CN229">
            <v>-16035.339673611335</v>
          </cell>
          <cell r="CO229">
            <v>-60466.108613276854</v>
          </cell>
          <cell r="CP229">
            <v>-10666.264996244572</v>
          </cell>
          <cell r="CQ229">
            <v>-27664.186477228999</v>
          </cell>
          <cell r="CR229">
            <v>-283838.38209348917</v>
          </cell>
          <cell r="CS229">
            <v>-79572.996378591284</v>
          </cell>
          <cell r="CT229">
            <v>-24450.047124363482</v>
          </cell>
          <cell r="CU229">
            <v>-8533.8639962519519</v>
          </cell>
          <cell r="CV229">
            <v>-7.6857669999735663</v>
          </cell>
          <cell r="CW229">
            <v>-7.6857669999735663</v>
          </cell>
          <cell r="CX229">
            <v>0</v>
          </cell>
          <cell r="CY229">
            <v>-18419.785659196321</v>
          </cell>
          <cell r="CZ229">
            <v>-14377.818638931029</v>
          </cell>
          <cell r="DA229">
            <v>-22614.832391624339</v>
          </cell>
          <cell r="DB229">
            <v>-49984.326503222808</v>
          </cell>
          <cell r="DC229">
            <v>0</v>
          </cell>
          <cell r="DD229">
            <v>-65869.339867305011</v>
          </cell>
          <cell r="DE229">
            <v>-280856.64671364427</v>
          </cell>
          <cell r="DF229">
            <v>-53568.884550202638</v>
          </cell>
          <cell r="DG229">
            <v>-7497.4308879747987</v>
          </cell>
          <cell r="DH229">
            <v>-9340.9838503219653</v>
          </cell>
          <cell r="DI229">
            <v>-7.6857669999735663</v>
          </cell>
          <cell r="DJ229">
            <v>-7.6857669999735663</v>
          </cell>
          <cell r="DK229">
            <v>0</v>
          </cell>
          <cell r="DL229">
            <v>-41245.4098029905</v>
          </cell>
          <cell r="DM229">
            <v>-47387.520072253421</v>
          </cell>
          <cell r="DN229">
            <v>-36150.672633243725</v>
          </cell>
          <cell r="DO229">
            <v>-56098.604645743966</v>
          </cell>
          <cell r="DP229">
            <v>0</v>
          </cell>
          <cell r="DQ229">
            <v>-29551.768736895174</v>
          </cell>
          <cell r="DR229">
            <v>-198044.57676401734</v>
          </cell>
          <cell r="DS229">
            <v>-18559.130772778764</v>
          </cell>
          <cell r="DT229">
            <v>-11597.830936298706</v>
          </cell>
          <cell r="DU229">
            <v>-2905.4801107153762</v>
          </cell>
          <cell r="DV229">
            <v>-7.6857669999735663</v>
          </cell>
          <cell r="DW229">
            <v>-7.6857669999735663</v>
          </cell>
          <cell r="DX229">
            <v>0</v>
          </cell>
          <cell r="DY229">
            <v>-39533.260989553761</v>
          </cell>
          <cell r="DZ229">
            <v>-41186.826387353241</v>
          </cell>
          <cell r="EA229">
            <v>-34734.681471763179</v>
          </cell>
          <cell r="EB229">
            <v>-17663.25083434768</v>
          </cell>
          <cell r="EC229">
            <v>0</v>
          </cell>
          <cell r="ED229">
            <v>-31848.743727207184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-76368.668792981654</v>
          </cell>
          <cell r="G231">
            <v>-51219.496873226017</v>
          </cell>
          <cell r="H231">
            <v>-51088.128169984557</v>
          </cell>
          <cell r="I231">
            <v>-47721.549031175673</v>
          </cell>
          <cell r="J231">
            <v>-29033.873870742042</v>
          </cell>
          <cell r="K231">
            <v>-76904.228523978032</v>
          </cell>
          <cell r="L231">
            <v>-38350.173585177399</v>
          </cell>
          <cell r="M231">
            <v>-38635.023040896282</v>
          </cell>
          <cell r="N231">
            <v>-95102.830378524028</v>
          </cell>
          <cell r="O231">
            <v>-56649.395159401931</v>
          </cell>
          <cell r="P231">
            <v>-82427.957631655037</v>
          </cell>
          <cell r="Q231">
            <v>-68045.247393105179</v>
          </cell>
          <cell r="R231">
            <v>-584957.18924620003</v>
          </cell>
          <cell r="S231">
            <v>-102552.34436600003</v>
          </cell>
          <cell r="T231">
            <v>-93694.111615106463</v>
          </cell>
          <cell r="U231">
            <v>-49022.36949300766</v>
          </cell>
          <cell r="V231">
            <v>-27532.773413468152</v>
          </cell>
          <cell r="W231">
            <v>-25899.115419643</v>
          </cell>
          <cell r="X231">
            <v>-22013.469220639206</v>
          </cell>
          <cell r="Y231">
            <v>-16004.957044778392</v>
          </cell>
          <cell r="Z231">
            <v>-34297.330865027383</v>
          </cell>
          <cell r="AA231">
            <v>-47677.936641514301</v>
          </cell>
          <cell r="AB231">
            <v>-20194.324515464716</v>
          </cell>
          <cell r="AC231">
            <v>-58200.163479948416</v>
          </cell>
          <cell r="AD231">
            <v>-87868.293171596713</v>
          </cell>
          <cell r="AE231">
            <v>-422523.73962089419</v>
          </cell>
          <cell r="AF231">
            <v>-21007.822102592327</v>
          </cell>
          <cell r="AG231">
            <v>-37186.2585158851</v>
          </cell>
          <cell r="AH231">
            <v>-36911.336367443204</v>
          </cell>
          <cell r="AI231">
            <v>-37039.043587359134</v>
          </cell>
          <cell r="AJ231">
            <v>-13811.81598077761</v>
          </cell>
          <cell r="AK231">
            <v>-27362.213794759475</v>
          </cell>
          <cell r="AL231">
            <v>-18575.312590745278</v>
          </cell>
          <cell r="AM231">
            <v>-34421.15164516028</v>
          </cell>
          <cell r="AN231">
            <v>-62255.223671866581</v>
          </cell>
          <cell r="AO231">
            <v>-54559.166507649235</v>
          </cell>
          <cell r="AP231">
            <v>-33274.972692879848</v>
          </cell>
          <cell r="AQ231">
            <v>-46119.422163776122</v>
          </cell>
          <cell r="AR231">
            <v>-371627.89946971089</v>
          </cell>
          <cell r="AS231">
            <v>-31081.885613441467</v>
          </cell>
          <cell r="AT231">
            <v>-29357.775606226642</v>
          </cell>
          <cell r="AU231">
            <v>-37518.238231013529</v>
          </cell>
          <cell r="AV231">
            <v>-6499.1244336418458</v>
          </cell>
          <cell r="AW231">
            <v>-16509.268269311171</v>
          </cell>
          <cell r="AX231">
            <v>-45833.719016724266</v>
          </cell>
          <cell r="AY231">
            <v>-10290.458862284198</v>
          </cell>
          <cell r="AZ231">
            <v>-41511.811155334115</v>
          </cell>
          <cell r="BA231">
            <v>-52916.489418501966</v>
          </cell>
          <cell r="BB231">
            <v>-16215.485690840986</v>
          </cell>
          <cell r="BC231">
            <v>-40050.46665109694</v>
          </cell>
          <cell r="BD231">
            <v>-43843.176521295682</v>
          </cell>
          <cell r="BE231">
            <v>-353466.35521779954</v>
          </cell>
          <cell r="BF231">
            <v>-19770.876461077016</v>
          </cell>
          <cell r="BG231">
            <v>-19778.505796957761</v>
          </cell>
          <cell r="BH231">
            <v>0</v>
          </cell>
          <cell r="BI231">
            <v>0</v>
          </cell>
          <cell r="BJ231">
            <v>-3957.433214362638</v>
          </cell>
          <cell r="BK231">
            <v>-39100.75021382235</v>
          </cell>
          <cell r="BL231">
            <v>-75429.06925352104</v>
          </cell>
          <cell r="BM231">
            <v>-52704.186689285561</v>
          </cell>
          <cell r="BN231">
            <v>-51183.625375089236</v>
          </cell>
          <cell r="BO231">
            <v>-13734.009403494885</v>
          </cell>
          <cell r="BP231">
            <v>-26818.266942267306</v>
          </cell>
          <cell r="BQ231">
            <v>-50989.631867919117</v>
          </cell>
          <cell r="BR231">
            <v>-308289.61005455256</v>
          </cell>
          <cell r="BS231">
            <v>-20027.205282910261</v>
          </cell>
          <cell r="BT231">
            <v>-10117.027587179095</v>
          </cell>
          <cell r="BU231">
            <v>-7158.836535440525</v>
          </cell>
          <cell r="BV231">
            <v>0</v>
          </cell>
          <cell r="BW231">
            <v>-324.6910797360033</v>
          </cell>
          <cell r="BX231">
            <v>-28373.513909951784</v>
          </cell>
          <cell r="BY231">
            <v>-76542.285806418397</v>
          </cell>
          <cell r="BZ231">
            <v>-42012.251469411887</v>
          </cell>
          <cell r="CA231">
            <v>-55974.094057054259</v>
          </cell>
          <cell r="CB231">
            <v>-18155.742807171308</v>
          </cell>
          <cell r="CC231">
            <v>-23164.083816225175</v>
          </cell>
          <cell r="CD231">
            <v>-26439.877703050151</v>
          </cell>
          <cell r="CE231">
            <v>-414796.98954250664</v>
          </cell>
          <cell r="CF231">
            <v>-46928.713698346168</v>
          </cell>
          <cell r="CG231">
            <v>-19463.675634424202</v>
          </cell>
          <cell r="CH231">
            <v>-2499.7285025706515</v>
          </cell>
          <cell r="CI231">
            <v>0</v>
          </cell>
          <cell r="CJ231">
            <v>-4126.1849643982714</v>
          </cell>
          <cell r="CK231">
            <v>-36815.874929816462</v>
          </cell>
          <cell r="CL231">
            <v>-109832.91189469304</v>
          </cell>
          <cell r="CM231">
            <v>-41746.655454193242</v>
          </cell>
          <cell r="CN231">
            <v>-41584.756587202661</v>
          </cell>
          <cell r="CO231">
            <v>-19135.122154907323</v>
          </cell>
          <cell r="CP231">
            <v>-13326.711180625483</v>
          </cell>
          <cell r="CQ231">
            <v>-79336.654541327618</v>
          </cell>
          <cell r="CR231">
            <v>-450097.28980883956</v>
          </cell>
          <cell r="CS231">
            <v>-61122.613826247863</v>
          </cell>
          <cell r="CT231">
            <v>-22036.425155708566</v>
          </cell>
          <cell r="CU231">
            <v>-2527.2275628764182</v>
          </cell>
          <cell r="CV231">
            <v>0</v>
          </cell>
          <cell r="CW231">
            <v>0</v>
          </cell>
          <cell r="CX231">
            <v>-45039.315618985333</v>
          </cell>
          <cell r="CY231">
            <v>-93493.729749562219</v>
          </cell>
          <cell r="CZ231">
            <v>-60267.19278508611</v>
          </cell>
          <cell r="DA231">
            <v>-65570.714720299467</v>
          </cell>
          <cell r="DB231">
            <v>-25019.055707767606</v>
          </cell>
          <cell r="DC231">
            <v>-13977.371754762717</v>
          </cell>
          <cell r="DD231">
            <v>-61043.642927547917</v>
          </cell>
          <cell r="DE231">
            <v>-547422.00967172533</v>
          </cell>
          <cell r="DF231">
            <v>-88329.837832869962</v>
          </cell>
          <cell r="DG231">
            <v>-25113.706662639976</v>
          </cell>
          <cell r="DH231">
            <v>-7708.0699023439083</v>
          </cell>
          <cell r="DI231">
            <v>-7.8472775256414025</v>
          </cell>
          <cell r="DJ231">
            <v>-60.284816905113985</v>
          </cell>
          <cell r="DK231">
            <v>-44768.730092669837</v>
          </cell>
          <cell r="DL231">
            <v>-111026.35307622142</v>
          </cell>
          <cell r="DM231">
            <v>-81927.632249236107</v>
          </cell>
          <cell r="DN231">
            <v>-73427.418318915181</v>
          </cell>
          <cell r="DO231">
            <v>-29397.883297547698</v>
          </cell>
          <cell r="DP231">
            <v>-50456.122656683438</v>
          </cell>
          <cell r="DQ231">
            <v>-35198.123488167301</v>
          </cell>
          <cell r="DR231">
            <v>-527433.68789929152</v>
          </cell>
          <cell r="DS231">
            <v>-78725.622721852735</v>
          </cell>
          <cell r="DT231">
            <v>-25929.036935911514</v>
          </cell>
          <cell r="DU231">
            <v>-18716.331036055461</v>
          </cell>
          <cell r="DV231">
            <v>-1600.9851931513986</v>
          </cell>
          <cell r="DW231">
            <v>-170.3728803662234</v>
          </cell>
          <cell r="DX231">
            <v>-44995.877272730693</v>
          </cell>
          <cell r="DY231">
            <v>-107782.10812097881</v>
          </cell>
          <cell r="DZ231">
            <v>-60636.821121291257</v>
          </cell>
          <cell r="EA231">
            <v>-50290.364016374573</v>
          </cell>
          <cell r="EB231">
            <v>-19321.090801330283</v>
          </cell>
          <cell r="EC231">
            <v>-62398.544864603318</v>
          </cell>
          <cell r="ED231">
            <v>-56866.532934632152</v>
          </cell>
        </row>
        <row r="232">
          <cell r="F232">
            <v>-978.98683286306914</v>
          </cell>
          <cell r="G232">
            <v>-835.49510051892139</v>
          </cell>
          <cell r="H232">
            <v>-263.14357792097144</v>
          </cell>
          <cell r="I232">
            <v>96.269830992561765</v>
          </cell>
          <cell r="J232">
            <v>101.11681425775168</v>
          </cell>
          <cell r="K232">
            <v>304.03136831941083</v>
          </cell>
          <cell r="L232">
            <v>-156.07536390074529</v>
          </cell>
          <cell r="M232">
            <v>-203.70202752831392</v>
          </cell>
          <cell r="N232">
            <v>-424.87716129375622</v>
          </cell>
          <cell r="O232">
            <v>259.59952148946468</v>
          </cell>
          <cell r="P232">
            <v>-115.6025989423506</v>
          </cell>
          <cell r="Q232">
            <v>-561.41634358640295</v>
          </cell>
          <cell r="R232">
            <v>-1394.2387027796358</v>
          </cell>
          <cell r="S232">
            <v>-412.03136468830053</v>
          </cell>
          <cell r="T232">
            <v>-318.04967939248309</v>
          </cell>
          <cell r="U232">
            <v>114.42954223649576</v>
          </cell>
          <cell r="V232">
            <v>75.449657201301306</v>
          </cell>
          <cell r="W232">
            <v>91.310471404693089</v>
          </cell>
          <cell r="X232">
            <v>120.39841387001798</v>
          </cell>
          <cell r="Y232">
            <v>74.730392118217424</v>
          </cell>
          <cell r="Z232">
            <v>103.08278506388888</v>
          </cell>
          <cell r="AA232">
            <v>-546.97819094080478</v>
          </cell>
          <cell r="AB232">
            <v>-188.92453651857795</v>
          </cell>
          <cell r="AC232">
            <v>-207.11651679023635</v>
          </cell>
          <cell r="AD232">
            <v>-300.53967634355649</v>
          </cell>
          <cell r="AE232">
            <v>-4066.5989950969815</v>
          </cell>
          <cell r="AF232">
            <v>-339.67122128116898</v>
          </cell>
          <cell r="AG232">
            <v>-280.27518322574906</v>
          </cell>
          <cell r="AH232">
            <v>-288.45087635121308</v>
          </cell>
          <cell r="AI232">
            <v>-212.7967586016166</v>
          </cell>
          <cell r="AJ232">
            <v>-189.10969461360946</v>
          </cell>
          <cell r="AK232">
            <v>-290.14320907439105</v>
          </cell>
          <cell r="AL232">
            <v>-288.62468543509021</v>
          </cell>
          <cell r="AM232">
            <v>-824.2126745285932</v>
          </cell>
          <cell r="AN232">
            <v>-895.69813874410465</v>
          </cell>
          <cell r="AO232">
            <v>-167.1680266369367</v>
          </cell>
          <cell r="AP232">
            <v>-129.35740128241014</v>
          </cell>
          <cell r="AQ232">
            <v>-161.09112532262225</v>
          </cell>
          <cell r="AR232">
            <v>-3426.0982556762174</v>
          </cell>
          <cell r="AS232">
            <v>-213.20715626562014</v>
          </cell>
          <cell r="AT232">
            <v>-271.26511513581499</v>
          </cell>
          <cell r="AU232">
            <v>-258.43450376967667</v>
          </cell>
          <cell r="AV232">
            <v>-977.71245083585382</v>
          </cell>
          <cell r="AW232">
            <v>-262.95817389665172</v>
          </cell>
          <cell r="AX232">
            <v>-292.03391724184621</v>
          </cell>
          <cell r="AY232">
            <v>-132.80928204371594</v>
          </cell>
          <cell r="AZ232">
            <v>-261.68774516135454</v>
          </cell>
          <cell r="BA232">
            <v>-323.3270630701445</v>
          </cell>
          <cell r="BB232">
            <v>-118.64248559868429</v>
          </cell>
          <cell r="BC232">
            <v>-138.00157773826504</v>
          </cell>
          <cell r="BD232">
            <v>-176.01878491730895</v>
          </cell>
          <cell r="BE232">
            <v>-2027.0843875864521</v>
          </cell>
          <cell r="BF232">
            <v>-132.3516587758204</v>
          </cell>
          <cell r="BG232">
            <v>-129.54731697152602</v>
          </cell>
          <cell r="BH232">
            <v>-46.875875542711583</v>
          </cell>
          <cell r="BI232">
            <v>-4.0035202178205509</v>
          </cell>
          <cell r="BJ232">
            <v>-113.06427809465094</v>
          </cell>
          <cell r="BK232">
            <v>-166.17876588110812</v>
          </cell>
          <cell r="BL232">
            <v>-317.19379520835355</v>
          </cell>
          <cell r="BM232">
            <v>-388.60161254531704</v>
          </cell>
          <cell r="BN232">
            <v>-343.08702324528713</v>
          </cell>
          <cell r="BO232">
            <v>-101.91847808565944</v>
          </cell>
          <cell r="BP232">
            <v>-104.7005816543242</v>
          </cell>
          <cell r="BQ232">
            <v>-179.56148136337288</v>
          </cell>
          <cell r="BR232">
            <v>-1905.0283870240673</v>
          </cell>
          <cell r="BS232">
            <v>-148.66989624709822</v>
          </cell>
          <cell r="BT232">
            <v>-69.212279215280432</v>
          </cell>
          <cell r="BU232">
            <v>-85.54789148789132</v>
          </cell>
          <cell r="BV232">
            <v>-6.0745201653135155</v>
          </cell>
          <cell r="BW232">
            <v>-137.4529578499496</v>
          </cell>
          <cell r="BX232">
            <v>-150.33771951973904</v>
          </cell>
          <cell r="BY232">
            <v>-367.76560883328784</v>
          </cell>
          <cell r="BZ232">
            <v>-351.9621230030898</v>
          </cell>
          <cell r="CA232">
            <v>-277.67006424581632</v>
          </cell>
          <cell r="CB232">
            <v>-74.894748693623114</v>
          </cell>
          <cell r="CC232">
            <v>-81.541933145024814</v>
          </cell>
          <cell r="CD232">
            <v>-153.89864461810794</v>
          </cell>
          <cell r="CE232">
            <v>-1999.7168018966913</v>
          </cell>
          <cell r="CF232">
            <v>-197.38710736320354</v>
          </cell>
          <cell r="CG232">
            <v>-105.45750487816986</v>
          </cell>
          <cell r="CH232">
            <v>-72.684706803498557</v>
          </cell>
          <cell r="CI232">
            <v>-3.2554024564487918</v>
          </cell>
          <cell r="CJ232">
            <v>-52.17029440170154</v>
          </cell>
          <cell r="CK232">
            <v>-179.5546123944805</v>
          </cell>
          <cell r="CL232">
            <v>-479.5912998522399</v>
          </cell>
          <cell r="CM232">
            <v>-330.08415092132054</v>
          </cell>
          <cell r="CN232">
            <v>-240.32057310431264</v>
          </cell>
          <cell r="CO232">
            <v>-108.89500688185217</v>
          </cell>
          <cell r="CP232">
            <v>-53.147386946540792</v>
          </cell>
          <cell r="CQ232">
            <v>-177.16875589173287</v>
          </cell>
          <cell r="CR232">
            <v>-1903.4536127541214</v>
          </cell>
          <cell r="CS232">
            <v>-215.86782946030144</v>
          </cell>
          <cell r="CT232">
            <v>-131.58082616189495</v>
          </cell>
          <cell r="CU232">
            <v>-44.09305350627983</v>
          </cell>
          <cell r="CV232">
            <v>-5.7555959558194445</v>
          </cell>
          <cell r="CW232">
            <v>-19.613554724339338</v>
          </cell>
          <cell r="CX232">
            <v>-191.08231254026759</v>
          </cell>
          <cell r="CY232">
            <v>-372.46760121325497</v>
          </cell>
          <cell r="CZ232">
            <v>-365.48139966209419</v>
          </cell>
          <cell r="DA232">
            <v>-292.07833164953627</v>
          </cell>
          <cell r="DB232">
            <v>-97.426564843917731</v>
          </cell>
          <cell r="DC232">
            <v>-72.031000061047962</v>
          </cell>
          <cell r="DD232">
            <v>-95.975542976229917</v>
          </cell>
          <cell r="DE232">
            <v>-2141.519102493301</v>
          </cell>
          <cell r="DF232">
            <v>-181.59476719773374</v>
          </cell>
          <cell r="DG232">
            <v>-68.004586414550431</v>
          </cell>
          <cell r="DH232">
            <v>-68.717750410694862</v>
          </cell>
          <cell r="DI232">
            <v>-5.8749498682445846</v>
          </cell>
          <cell r="DJ232">
            <v>-69.288520150468685</v>
          </cell>
          <cell r="DK232">
            <v>-201.80933201476</v>
          </cell>
          <cell r="DL232">
            <v>-420.93185981991701</v>
          </cell>
          <cell r="DM232">
            <v>-416.6996262294706</v>
          </cell>
          <cell r="DN232">
            <v>-320.03850852977484</v>
          </cell>
          <cell r="DO232">
            <v>-78.500582761946134</v>
          </cell>
          <cell r="DP232">
            <v>-135.13285793748219</v>
          </cell>
          <cell r="DQ232">
            <v>-174.92576115846168</v>
          </cell>
          <cell r="DR232">
            <v>-2196.7449671784416</v>
          </cell>
          <cell r="DS232">
            <v>-213.36912958638277</v>
          </cell>
          <cell r="DT232">
            <v>-58.127047465881333</v>
          </cell>
          <cell r="DU232">
            <v>-113.91426764041535</v>
          </cell>
          <cell r="DV232">
            <v>-21.543501000000106</v>
          </cell>
          <cell r="DW232">
            <v>-49.551012017996982</v>
          </cell>
          <cell r="DX232">
            <v>-209.29031621513423</v>
          </cell>
          <cell r="DY232">
            <v>-460.07118478300981</v>
          </cell>
          <cell r="DZ232">
            <v>-380.39717530994676</v>
          </cell>
          <cell r="EA232">
            <v>-307.92839671159163</v>
          </cell>
          <cell r="EB232">
            <v>-68.28323477919912</v>
          </cell>
          <cell r="EC232">
            <v>-128.66135322657647</v>
          </cell>
          <cell r="ED232">
            <v>-185.60834844445344</v>
          </cell>
        </row>
        <row r="233">
          <cell r="F233">
            <v>-8179.8612475839909</v>
          </cell>
          <cell r="G233">
            <v>-14608.470086754416</v>
          </cell>
          <cell r="H233">
            <v>-3895.9592917552218</v>
          </cell>
          <cell r="I233">
            <v>-13117.427856419527</v>
          </cell>
          <cell r="J233">
            <v>-11317.733028917632</v>
          </cell>
          <cell r="K233">
            <v>-13328.385520280106</v>
          </cell>
          <cell r="L233">
            <v>-5508.210011131363</v>
          </cell>
          <cell r="M233">
            <v>-24536.630810458446</v>
          </cell>
          <cell r="N233">
            <v>-25945.604304593522</v>
          </cell>
          <cell r="O233">
            <v>-17064.06190623506</v>
          </cell>
          <cell r="P233">
            <v>-20069.420629012398</v>
          </cell>
          <cell r="Q233">
            <v>-12000.100972957327</v>
          </cell>
          <cell r="R233">
            <v>-176240.5325964354</v>
          </cell>
          <cell r="S233">
            <v>-5293.6054986562813</v>
          </cell>
          <cell r="T233">
            <v>-6824.7383881091373</v>
          </cell>
          <cell r="U233">
            <v>-3670.380829042173</v>
          </cell>
          <cell r="V233">
            <v>-12177.609945055156</v>
          </cell>
          <cell r="W233">
            <v>-6207.0161780372146</v>
          </cell>
          <cell r="X233">
            <v>-15587.408528005471</v>
          </cell>
          <cell r="Y233">
            <v>-23332.95428566332</v>
          </cell>
          <cell r="Z233">
            <v>-43189.43721639039</v>
          </cell>
          <cell r="AA233">
            <v>-25781.086524211103</v>
          </cell>
          <cell r="AB233">
            <v>-19019.337345655891</v>
          </cell>
          <cell r="AC233">
            <v>-8859.1275223857956</v>
          </cell>
          <cell r="AD233">
            <v>-6297.8303352247458</v>
          </cell>
          <cell r="AE233">
            <v>-127293.88333373517</v>
          </cell>
          <cell r="AF233">
            <v>-262.8552699345164</v>
          </cell>
          <cell r="AG233">
            <v>-10201.785250043729</v>
          </cell>
          <cell r="AH233">
            <v>-8817.5424342248589</v>
          </cell>
          <cell r="AI233">
            <v>-5107.975957318733</v>
          </cell>
          <cell r="AJ233">
            <v>-9065.0573629183345</v>
          </cell>
          <cell r="AK233">
            <v>-4762.3930123219616</v>
          </cell>
          <cell r="AL233">
            <v>-26068.271218730835</v>
          </cell>
          <cell r="AM233">
            <v>-24954.040468648309</v>
          </cell>
          <cell r="AN233">
            <v>-22774.778838005383</v>
          </cell>
          <cell r="AO233">
            <v>-9672.5256617155392</v>
          </cell>
          <cell r="AP233">
            <v>-3357.6717593873036</v>
          </cell>
          <cell r="AQ233">
            <v>-2248.9861004862469</v>
          </cell>
          <cell r="AR233">
            <v>-87078.674599816091</v>
          </cell>
          <cell r="AS233">
            <v>-747.12978862959426</v>
          </cell>
          <cell r="AT233">
            <v>-19182.598818118044</v>
          </cell>
          <cell r="AU233">
            <v>-7708.1007812569151</v>
          </cell>
          <cell r="AV233">
            <v>-11616.401376135531</v>
          </cell>
          <cell r="AW233">
            <v>-6502.4660357349203</v>
          </cell>
          <cell r="AX233">
            <v>-8722.8420582286781</v>
          </cell>
          <cell r="AY233">
            <v>-7239.7346631446853</v>
          </cell>
          <cell r="AZ233">
            <v>-5001.542541249597</v>
          </cell>
          <cell r="BA233">
            <v>-7580.7391044287942</v>
          </cell>
          <cell r="BB233">
            <v>-7797.8286145649035</v>
          </cell>
          <cell r="BC233">
            <v>-3030.1528493114747</v>
          </cell>
          <cell r="BD233">
            <v>-1949.137969011208</v>
          </cell>
          <cell r="BE233">
            <v>-4009.7376910680905</v>
          </cell>
          <cell r="BF233">
            <v>-140.55357978586107</v>
          </cell>
          <cell r="BG233">
            <v>-303.66459854401182</v>
          </cell>
          <cell r="BH233">
            <v>-356.37356111092959</v>
          </cell>
          <cell r="BI233">
            <v>-178.12486748583615</v>
          </cell>
          <cell r="BJ233">
            <v>-315.95939416033798</v>
          </cell>
          <cell r="BK233">
            <v>-94.009595444891602</v>
          </cell>
          <cell r="BL233">
            <v>-278.03663654613774</v>
          </cell>
          <cell r="BM233">
            <v>-286.36675233696587</v>
          </cell>
          <cell r="BN233">
            <v>-240.34005059255287</v>
          </cell>
          <cell r="BO233">
            <v>-154.37337893192307</v>
          </cell>
          <cell r="BP233">
            <v>-225.18136168684578</v>
          </cell>
          <cell r="BQ233">
            <v>-1436.753914442379</v>
          </cell>
          <cell r="BR233">
            <v>-5290.3379083527252</v>
          </cell>
          <cell r="BS233">
            <v>-2093.8059752328554</v>
          </cell>
          <cell r="BT233">
            <v>-111.50180995219853</v>
          </cell>
          <cell r="BU233">
            <v>-369.97739347052993</v>
          </cell>
          <cell r="BV233">
            <v>-146.46651612845017</v>
          </cell>
          <cell r="BW233">
            <v>-237.66621680019307</v>
          </cell>
          <cell r="BX233">
            <v>-113.43686136021279</v>
          </cell>
          <cell r="BY233">
            <v>-290.21454792260192</v>
          </cell>
          <cell r="BZ233">
            <v>-239.88462217373308</v>
          </cell>
          <cell r="CA233">
            <v>-58.128410109435208</v>
          </cell>
          <cell r="CB233">
            <v>-468.05556829011766</v>
          </cell>
          <cell r="CC233">
            <v>-559.80115174991079</v>
          </cell>
          <cell r="CD233">
            <v>-601.39883516263217</v>
          </cell>
          <cell r="CE233">
            <v>-11728.881405092776</v>
          </cell>
          <cell r="CF233">
            <v>-513.50921702897176</v>
          </cell>
          <cell r="CG233">
            <v>-223.13841006439179</v>
          </cell>
          <cell r="CH233">
            <v>-1522.3366296277381</v>
          </cell>
          <cell r="CI233">
            <v>-481.40612894645892</v>
          </cell>
          <cell r="CJ233">
            <v>-115.86952381453011</v>
          </cell>
          <cell r="CK233">
            <v>-153.77183074079221</v>
          </cell>
          <cell r="CL233">
            <v>-378.89394582796376</v>
          </cell>
          <cell r="CM233">
            <v>-1737.2485283967108</v>
          </cell>
          <cell r="CN233">
            <v>-159.70961015229113</v>
          </cell>
          <cell r="CO233">
            <v>-2233.6207133058924</v>
          </cell>
          <cell r="CP233">
            <v>-3389.9041600965429</v>
          </cell>
          <cell r="CQ233">
            <v>-819.47270709229633</v>
          </cell>
          <cell r="CR233">
            <v>-7746.7637420771644</v>
          </cell>
          <cell r="CS233">
            <v>-2143.725681442651</v>
          </cell>
          <cell r="CT233">
            <v>-528.44177909067366</v>
          </cell>
          <cell r="CU233">
            <v>-1209.9491601977497</v>
          </cell>
          <cell r="CV233">
            <v>-21.010136083641555</v>
          </cell>
          <cell r="CW233">
            <v>-129.29886972741224</v>
          </cell>
          <cell r="CX233">
            <v>-89.241250251652673</v>
          </cell>
          <cell r="CY233">
            <v>-318.55312423256692</v>
          </cell>
          <cell r="CZ233">
            <v>-474.47989519871771</v>
          </cell>
          <cell r="DA233">
            <v>293.74819919955917</v>
          </cell>
          <cell r="DB233">
            <v>-248.52764488029061</v>
          </cell>
          <cell r="DC233">
            <v>-2267.0603761077509</v>
          </cell>
          <cell r="DD233">
            <v>-610.22402406309266</v>
          </cell>
          <cell r="DE233">
            <v>-6206.1839412618428</v>
          </cell>
          <cell r="DF233">
            <v>-218.54218355752528</v>
          </cell>
          <cell r="DG233">
            <v>63.944922167342156</v>
          </cell>
          <cell r="DH233">
            <v>-435.13025254162494</v>
          </cell>
          <cell r="DI233">
            <v>-132.62798539342475</v>
          </cell>
          <cell r="DJ233">
            <v>-224.63667501273449</v>
          </cell>
          <cell r="DK233">
            <v>-202.79014133522287</v>
          </cell>
          <cell r="DL233">
            <v>-311.37540684849955</v>
          </cell>
          <cell r="DM233">
            <v>-1687.6571968804346</v>
          </cell>
          <cell r="DN233">
            <v>-55.884840493556112</v>
          </cell>
          <cell r="DO233">
            <v>-71.341119806224015</v>
          </cell>
          <cell r="DP233">
            <v>-2113.1476115304977</v>
          </cell>
          <cell r="DQ233">
            <v>-816.99545002914965</v>
          </cell>
          <cell r="DR233">
            <v>-15945.292837219313</v>
          </cell>
          <cell r="DS233">
            <v>-308.629959566053</v>
          </cell>
          <cell r="DT233">
            <v>83.440662982058711</v>
          </cell>
          <cell r="DU233">
            <v>-947.84950748528354</v>
          </cell>
          <cell r="DV233">
            <v>-111.71650560654234</v>
          </cell>
          <cell r="DW233">
            <v>-147.79742443788564</v>
          </cell>
          <cell r="DX233">
            <v>-184.68999337917194</v>
          </cell>
          <cell r="DY233">
            <v>-329.7409005422378</v>
          </cell>
          <cell r="DZ233">
            <v>-5747.2648401566548</v>
          </cell>
          <cell r="EA233">
            <v>-6067.6616356386803</v>
          </cell>
          <cell r="EB233">
            <v>-446.13219218433369</v>
          </cell>
          <cell r="EC233">
            <v>-1332.4587534713792</v>
          </cell>
          <cell r="ED233">
            <v>-404.79178773239255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-20763.546179684345</v>
          </cell>
          <cell r="J234">
            <v>-532.90412389050471</v>
          </cell>
          <cell r="K234">
            <v>-3681.3863526640926</v>
          </cell>
          <cell r="L234">
            <v>0</v>
          </cell>
          <cell r="M234">
            <v>0</v>
          </cell>
          <cell r="N234">
            <v>0</v>
          </cell>
          <cell r="O234">
            <v>-40469.217521419283</v>
          </cell>
          <cell r="P234">
            <v>-26672.535894834436</v>
          </cell>
          <cell r="Q234">
            <v>-38166.736509162933</v>
          </cell>
          <cell r="R234">
            <v>-62968.043407944962</v>
          </cell>
          <cell r="S234">
            <v>0</v>
          </cell>
          <cell r="T234">
            <v>0</v>
          </cell>
          <cell r="U234">
            <v>0</v>
          </cell>
          <cell r="V234">
            <v>-4231.478675219696</v>
          </cell>
          <cell r="W234">
            <v>-4461.8537925472483</v>
          </cell>
          <cell r="X234">
            <v>-1001.4175617240835</v>
          </cell>
          <cell r="Y234">
            <v>0</v>
          </cell>
          <cell r="Z234">
            <v>0</v>
          </cell>
          <cell r="AA234">
            <v>0</v>
          </cell>
          <cell r="AB234">
            <v>-6383.5323760337196</v>
          </cell>
          <cell r="AC234">
            <v>-20665.584641730413</v>
          </cell>
          <cell r="AD234">
            <v>-26224.176360689569</v>
          </cell>
          <cell r="AE234">
            <v>-72129.671223917976</v>
          </cell>
          <cell r="AF234">
            <v>0</v>
          </cell>
          <cell r="AG234">
            <v>0</v>
          </cell>
          <cell r="AH234">
            <v>0</v>
          </cell>
          <cell r="AI234">
            <v>-15218.976516491733</v>
          </cell>
          <cell r="AJ234">
            <v>-3578.4300553177018</v>
          </cell>
          <cell r="AK234">
            <v>-9201.6266790153459</v>
          </cell>
          <cell r="AL234">
            <v>0</v>
          </cell>
          <cell r="AM234">
            <v>0</v>
          </cell>
          <cell r="AN234">
            <v>0</v>
          </cell>
          <cell r="AO234">
            <v>-12132.6722423709</v>
          </cell>
          <cell r="AP234">
            <v>-13372.463056110777</v>
          </cell>
          <cell r="AQ234">
            <v>-18625.502674611285</v>
          </cell>
          <cell r="AR234">
            <v>-93388.522475797683</v>
          </cell>
          <cell r="AS234">
            <v>0</v>
          </cell>
          <cell r="AT234">
            <v>0</v>
          </cell>
          <cell r="AU234">
            <v>0</v>
          </cell>
          <cell r="AV234">
            <v>-16847.181260612095</v>
          </cell>
          <cell r="AW234">
            <v>7.6857669999626523</v>
          </cell>
          <cell r="AX234">
            <v>-2917.3914292620029</v>
          </cell>
          <cell r="AY234">
            <v>0</v>
          </cell>
          <cell r="AZ234">
            <v>0</v>
          </cell>
          <cell r="BA234">
            <v>0</v>
          </cell>
          <cell r="BB234">
            <v>-17447.830818156246</v>
          </cell>
          <cell r="BC234">
            <v>-15668.910171382129</v>
          </cell>
          <cell r="BD234">
            <v>-40514.894563384354</v>
          </cell>
          <cell r="BE234">
            <v>-105458.17428958043</v>
          </cell>
          <cell r="BF234">
            <v>-14010.899850740563</v>
          </cell>
          <cell r="BG234">
            <v>-10566.00498841051</v>
          </cell>
          <cell r="BH234">
            <v>0</v>
          </cell>
          <cell r="BI234">
            <v>7.6857669999626523</v>
          </cell>
          <cell r="BJ234">
            <v>7.6857669999626523</v>
          </cell>
          <cell r="BK234">
            <v>-30.901299999997718</v>
          </cell>
          <cell r="BL234">
            <v>-7713.0071860672906</v>
          </cell>
          <cell r="BM234">
            <v>-5980.476914965082</v>
          </cell>
          <cell r="BN234">
            <v>-4906.0766780278645</v>
          </cell>
          <cell r="BO234">
            <v>-22353.820794219617</v>
          </cell>
          <cell r="BP234">
            <v>-12798.357805927983</v>
          </cell>
          <cell r="BQ234">
            <v>-27114.000305217691</v>
          </cell>
          <cell r="BR234">
            <v>-111493.1819370538</v>
          </cell>
          <cell r="BS234">
            <v>-10984.572581739165</v>
          </cell>
          <cell r="BT234">
            <v>-8751.5709021124057</v>
          </cell>
          <cell r="BU234">
            <v>-6643.4368093304802</v>
          </cell>
          <cell r="BV234">
            <v>7.6857669999626523</v>
          </cell>
          <cell r="BW234">
            <v>7.6857669999626523</v>
          </cell>
          <cell r="BX234">
            <v>0</v>
          </cell>
          <cell r="BY234">
            <v>-3798.7045408361591</v>
          </cell>
          <cell r="BZ234">
            <v>-10964.946770574432</v>
          </cell>
          <cell r="CA234">
            <v>-8203.362546199467</v>
          </cell>
          <cell r="CB234">
            <v>-14349.427999900188</v>
          </cell>
          <cell r="CC234">
            <v>-24068.867589755449</v>
          </cell>
          <cell r="CD234">
            <v>-23743.663730603643</v>
          </cell>
          <cell r="CE234">
            <v>-75184.934194747359</v>
          </cell>
          <cell r="CF234">
            <v>-12156.703518246766</v>
          </cell>
          <cell r="CG234">
            <v>-12414.871910888236</v>
          </cell>
          <cell r="CH234">
            <v>-27.39867297312594</v>
          </cell>
          <cell r="CI234">
            <v>7.6857669999626523</v>
          </cell>
          <cell r="CJ234">
            <v>7.6857669999626523</v>
          </cell>
          <cell r="CK234">
            <v>0</v>
          </cell>
          <cell r="CL234">
            <v>-2038.6851602424867</v>
          </cell>
          <cell r="CM234">
            <v>-4750.2354267518967</v>
          </cell>
          <cell r="CN234">
            <v>-4854.1178263896145</v>
          </cell>
          <cell r="CO234">
            <v>-16481.150186723564</v>
          </cell>
          <cell r="CP234">
            <v>-5405.6604037559591</v>
          </cell>
          <cell r="CQ234">
            <v>-17071.482622774318</v>
          </cell>
          <cell r="CR234">
            <v>-115866.50910651311</v>
          </cell>
          <cell r="CS234">
            <v>-34995.848021408543</v>
          </cell>
          <cell r="CT234">
            <v>-10277.104075636249</v>
          </cell>
          <cell r="CU234">
            <v>-3193.1235037478618</v>
          </cell>
          <cell r="CV234">
            <v>7.6857669999626523</v>
          </cell>
          <cell r="CW234">
            <v>7.6857669999626523</v>
          </cell>
          <cell r="CX234">
            <v>0</v>
          </cell>
          <cell r="CY234">
            <v>-6044.0065408037044</v>
          </cell>
          <cell r="CZ234">
            <v>-3466.807361068204</v>
          </cell>
          <cell r="DA234">
            <v>-16510.663908375893</v>
          </cell>
          <cell r="DB234">
            <v>-28885.427796775941</v>
          </cell>
          <cell r="DC234">
            <v>0</v>
          </cell>
          <cell r="DD234">
            <v>-12508.899432694539</v>
          </cell>
          <cell r="DE234">
            <v>-106750.19038637727</v>
          </cell>
          <cell r="DF234">
            <v>-12684.357249796391</v>
          </cell>
          <cell r="DG234">
            <v>-8214.4454120248556</v>
          </cell>
          <cell r="DH234">
            <v>-113.57414967811201</v>
          </cell>
          <cell r="DI234">
            <v>7.6857669999626523</v>
          </cell>
          <cell r="DJ234">
            <v>7.6857669999626523</v>
          </cell>
          <cell r="DK234">
            <v>0</v>
          </cell>
          <cell r="DL234">
            <v>-2469.1709970098455</v>
          </cell>
          <cell r="DM234">
            <v>-3509.7875277469866</v>
          </cell>
          <cell r="DN234">
            <v>-20497.346866756212</v>
          </cell>
          <cell r="DO234">
            <v>-17275.752854256891</v>
          </cell>
          <cell r="DP234">
            <v>-12009.984600000083</v>
          </cell>
          <cell r="DQ234">
            <v>-29991.142263105139</v>
          </cell>
          <cell r="DR234">
            <v>-123846.21383597702</v>
          </cell>
          <cell r="DS234">
            <v>-25584.424527222291</v>
          </cell>
          <cell r="DT234">
            <v>-7041.1845637015067</v>
          </cell>
          <cell r="DU234">
            <v>-370.92558928462677</v>
          </cell>
          <cell r="DV234">
            <v>7.6857669999626523</v>
          </cell>
          <cell r="DW234">
            <v>7.6857669999626523</v>
          </cell>
          <cell r="DX234">
            <v>0</v>
          </cell>
          <cell r="DY234">
            <v>-8076.4600104461424</v>
          </cell>
          <cell r="DZ234">
            <v>-12513.068612646312</v>
          </cell>
          <cell r="EA234">
            <v>-22402.943828237243</v>
          </cell>
          <cell r="EB234">
            <v>-21910.020465651527</v>
          </cell>
          <cell r="EC234">
            <v>0</v>
          </cell>
          <cell r="ED234">
            <v>-25962.557772791944</v>
          </cell>
        </row>
        <row r="235">
          <cell r="F235">
            <v>-79869.119834980927</v>
          </cell>
          <cell r="G235">
            <v>-96601.049796057865</v>
          </cell>
          <cell r="H235">
            <v>-128140.36140270252</v>
          </cell>
          <cell r="I235">
            <v>-56422.508993846364</v>
          </cell>
          <cell r="J235">
            <v>-43118.08782595396</v>
          </cell>
          <cell r="K235">
            <v>-67782.757204340771</v>
          </cell>
          <cell r="L235">
            <v>-26064.650109743699</v>
          </cell>
          <cell r="M235">
            <v>-40553.188105069101</v>
          </cell>
          <cell r="N235">
            <v>-91788.845408059657</v>
          </cell>
          <cell r="O235">
            <v>-91419.200886988081</v>
          </cell>
          <cell r="P235">
            <v>-100691.71497084573</v>
          </cell>
          <cell r="Q235">
            <v>-101472.05341617577</v>
          </cell>
          <cell r="R235">
            <v>-569842.85508364439</v>
          </cell>
          <cell r="S235">
            <v>-131035.7599977348</v>
          </cell>
          <cell r="T235">
            <v>-115933.37838412914</v>
          </cell>
          <cell r="U235">
            <v>-71283.488069232553</v>
          </cell>
          <cell r="V235">
            <v>-30298.794772528112</v>
          </cell>
          <cell r="W235">
            <v>-24874.873391526751</v>
          </cell>
          <cell r="X235">
            <v>-5977.7092595202848</v>
          </cell>
          <cell r="Y235">
            <v>-5784.0034389328212</v>
          </cell>
          <cell r="Z235">
            <v>-8019.024904708378</v>
          </cell>
          <cell r="AA235">
            <v>-6123.7365356804803</v>
          </cell>
          <cell r="AB235">
            <v>-18891.482418069616</v>
          </cell>
          <cell r="AC235">
            <v>-61287.089922806248</v>
          </cell>
          <cell r="AD235">
            <v>-90333.513988783583</v>
          </cell>
          <cell r="AE235">
            <v>-450322.72613267601</v>
          </cell>
          <cell r="AF235">
            <v>-38765.645387157798</v>
          </cell>
          <cell r="AG235">
            <v>-25621.856085358188</v>
          </cell>
          <cell r="AH235">
            <v>-34862.847304845229</v>
          </cell>
          <cell r="AI235">
            <v>-36529.213388498873</v>
          </cell>
          <cell r="AJ235">
            <v>-19572.11524668429</v>
          </cell>
          <cell r="AK235">
            <v>-29596.853909081779</v>
          </cell>
          <cell r="AL235">
            <v>-16533.140779198147</v>
          </cell>
          <cell r="AM235">
            <v>-68135.532308443449</v>
          </cell>
          <cell r="AN235">
            <v>-73194.676506322809</v>
          </cell>
          <cell r="AO235">
            <v>-30735.788322184235</v>
          </cell>
          <cell r="AP235">
            <v>-27931.376473041251</v>
          </cell>
          <cell r="AQ235">
            <v>-48843.68042186182</v>
          </cell>
          <cell r="AR235">
            <v>-518412.689965114</v>
          </cell>
          <cell r="AS235">
            <v>-42252.51006546896</v>
          </cell>
          <cell r="AT235">
            <v>-26996.665247594938</v>
          </cell>
          <cell r="AU235">
            <v>-59382.327991547063</v>
          </cell>
          <cell r="AV235">
            <v>-31316.102346211672</v>
          </cell>
          <cell r="AW235">
            <v>-57702.735350899398</v>
          </cell>
          <cell r="AX235">
            <v>-51408.718521066941</v>
          </cell>
          <cell r="AY235">
            <v>-12536.39335475117</v>
          </cell>
          <cell r="AZ235">
            <v>-48761.705663561821</v>
          </cell>
          <cell r="BA235">
            <v>-42792.508705956861</v>
          </cell>
          <cell r="BB235">
            <v>-32629.740947172977</v>
          </cell>
          <cell r="BC235">
            <v>-54851.217227701098</v>
          </cell>
          <cell r="BD235">
            <v>-57782.06454317458</v>
          </cell>
          <cell r="BE235">
            <v>-517213.1827994734</v>
          </cell>
          <cell r="BF235">
            <v>-30630.144144662656</v>
          </cell>
          <cell r="BG235">
            <v>-25357.48997821752</v>
          </cell>
          <cell r="BH235">
            <v>-23752.804446163587</v>
          </cell>
          <cell r="BI235">
            <v>-16528.560786810704</v>
          </cell>
          <cell r="BJ235">
            <v>-82572.729138838127</v>
          </cell>
          <cell r="BK235">
            <v>-38286.091494531371</v>
          </cell>
          <cell r="BL235">
            <v>-89072.718104600906</v>
          </cell>
          <cell r="BM235">
            <v>-60860.595618781634</v>
          </cell>
          <cell r="BN235">
            <v>-48191.333371896297</v>
          </cell>
          <cell r="BO235">
            <v>-24202.293491751887</v>
          </cell>
          <cell r="BP235">
            <v>-26128.659635061398</v>
          </cell>
          <cell r="BQ235">
            <v>-51629.76258814428</v>
          </cell>
          <cell r="BR235">
            <v>-427948.31353522837</v>
          </cell>
          <cell r="BS235">
            <v>-30027.356491195038</v>
          </cell>
          <cell r="BT235">
            <v>-18865.94618649222</v>
          </cell>
          <cell r="BU235">
            <v>-35366.332037881948</v>
          </cell>
          <cell r="BV235">
            <v>-19587.193582505919</v>
          </cell>
          <cell r="BW235">
            <v>-71784.230226000771</v>
          </cell>
          <cell r="BX235">
            <v>-24578.754387866706</v>
          </cell>
          <cell r="BY235">
            <v>-53839.385857199319</v>
          </cell>
          <cell r="BZ235">
            <v>-44140.725984863937</v>
          </cell>
          <cell r="CA235">
            <v>-32014.828636139631</v>
          </cell>
          <cell r="CB235">
            <v>-20643.690059093758</v>
          </cell>
          <cell r="CC235">
            <v>-25524.513654367067</v>
          </cell>
          <cell r="CD235">
            <v>-51575.35643163044</v>
          </cell>
          <cell r="CE235">
            <v>-446403.07417657971</v>
          </cell>
          <cell r="CF235">
            <v>-47732.916615301743</v>
          </cell>
          <cell r="CG235">
            <v>-23536.111211538315</v>
          </cell>
          <cell r="CH235">
            <v>-24401.322860435583</v>
          </cell>
          <cell r="CI235">
            <v>-10218.565633210354</v>
          </cell>
          <cell r="CJ235">
            <v>-29800.636099215597</v>
          </cell>
          <cell r="CK235">
            <v>-38350.532648362219</v>
          </cell>
          <cell r="CL235">
            <v>-53001.968649443239</v>
          </cell>
          <cell r="CM235">
            <v>-60226.322223795578</v>
          </cell>
          <cell r="CN235">
            <v>-40920.011242620647</v>
          </cell>
          <cell r="CO235">
            <v>-39347.43134253379</v>
          </cell>
          <cell r="CP235">
            <v>-19641.832708662376</v>
          </cell>
          <cell r="CQ235">
            <v>-59225.422941448167</v>
          </cell>
          <cell r="CR235">
            <v>-646863.26708054543</v>
          </cell>
          <cell r="CS235">
            <v>-82994.938162239268</v>
          </cell>
          <cell r="CT235">
            <v>-49914.349552693777</v>
          </cell>
          <cell r="CU235">
            <v>-30320.230480597354</v>
          </cell>
          <cell r="CV235">
            <v>-11216.472975732759</v>
          </cell>
          <cell r="CW235">
            <v>-32492.260431753471</v>
          </cell>
          <cell r="CX235">
            <v>-51020.008697698824</v>
          </cell>
          <cell r="CY235">
            <v>-63336.716647170484</v>
          </cell>
          <cell r="CZ235">
            <v>-40057.590729443356</v>
          </cell>
          <cell r="DA235">
            <v>-55718.182956870645</v>
          </cell>
          <cell r="DB235">
            <v>-65888.120058349334</v>
          </cell>
          <cell r="DC235">
            <v>-71566.252261864021</v>
          </cell>
          <cell r="DD235">
            <v>-92338.144126106054</v>
          </cell>
          <cell r="DE235">
            <v>-714303.16934253275</v>
          </cell>
          <cell r="DF235">
            <v>-65309.993359236047</v>
          </cell>
          <cell r="DG235">
            <v>-22673.887643030845</v>
          </cell>
          <cell r="DH235">
            <v>-43707.771090456285</v>
          </cell>
          <cell r="DI235">
            <v>-13775.221865690313</v>
          </cell>
          <cell r="DJ235">
            <v>-55835.763154224493</v>
          </cell>
          <cell r="DK235">
            <v>-51171.569964443333</v>
          </cell>
          <cell r="DL235">
            <v>-97424.926579369232</v>
          </cell>
          <cell r="DM235">
            <v>-92480.039787804708</v>
          </cell>
          <cell r="DN235">
            <v>-66449.262516727671</v>
          </cell>
          <cell r="DO235">
            <v>-40462.307340552099</v>
          </cell>
          <cell r="DP235">
            <v>-86654.53533113189</v>
          </cell>
          <cell r="DQ235">
            <v>-78357.890709856525</v>
          </cell>
          <cell r="DR235">
            <v>-728154.89578558505</v>
          </cell>
          <cell r="DS235">
            <v>-102166.23315946944</v>
          </cell>
          <cell r="DT235">
            <v>-38914.307592721656</v>
          </cell>
          <cell r="DU235">
            <v>-60537.152577158064</v>
          </cell>
          <cell r="DV235">
            <v>-27512.484292304143</v>
          </cell>
          <cell r="DW235">
            <v>-59403.915365054272</v>
          </cell>
          <cell r="DX235">
            <v>-54908.884219364263</v>
          </cell>
          <cell r="DY235">
            <v>-94733.221226483583</v>
          </cell>
          <cell r="DZ235">
            <v>-74851.454679880291</v>
          </cell>
          <cell r="EA235">
            <v>-45244.390601478517</v>
          </cell>
          <cell r="EB235">
            <v>-40857.711380056106</v>
          </cell>
          <cell r="EC235">
            <v>-56443.927427921444</v>
          </cell>
          <cell r="ED235">
            <v>-72581.213263677433</v>
          </cell>
        </row>
        <row r="236">
          <cell r="F236">
            <v>-40047.475911590271</v>
          </cell>
          <cell r="G236">
            <v>-45150.215093442239</v>
          </cell>
          <cell r="H236">
            <v>-41597.823327636346</v>
          </cell>
          <cell r="I236">
            <v>-45069.627089549787</v>
          </cell>
          <cell r="J236">
            <v>-36990.268198644742</v>
          </cell>
          <cell r="K236">
            <v>-109836.05355972238</v>
          </cell>
          <cell r="L236">
            <v>-75965.270110047422</v>
          </cell>
          <cell r="M236">
            <v>-132435.02968604583</v>
          </cell>
          <cell r="N236">
            <v>-72286.756357529201</v>
          </cell>
          <cell r="O236">
            <v>-58747.286638864316</v>
          </cell>
          <cell r="P236">
            <v>-63977.989079543389</v>
          </cell>
          <cell r="Q236">
            <v>-91766.752674174495</v>
          </cell>
          <cell r="R236">
            <v>-814258.74733092636</v>
          </cell>
          <cell r="S236">
            <v>-82166.754632919095</v>
          </cell>
          <cell r="T236">
            <v>-63227.462473263033</v>
          </cell>
          <cell r="U236">
            <v>-75844.751850953791</v>
          </cell>
          <cell r="V236">
            <v>-43022.652486149222</v>
          </cell>
          <cell r="W236">
            <v>-49638.015702197328</v>
          </cell>
          <cell r="X236">
            <v>-60107.866945706308</v>
          </cell>
          <cell r="Y236">
            <v>-55616.695532743819</v>
          </cell>
          <cell r="Z236">
            <v>-83803.549278938212</v>
          </cell>
          <cell r="AA236">
            <v>-94655.532937653363</v>
          </cell>
          <cell r="AB236">
            <v>-67779.044094291516</v>
          </cell>
          <cell r="AC236">
            <v>-62974.631288070232</v>
          </cell>
          <cell r="AD236">
            <v>-75421.79010805022</v>
          </cell>
          <cell r="AE236">
            <v>-544708.8369775936</v>
          </cell>
          <cell r="AF236">
            <v>-28082.71958903363</v>
          </cell>
          <cell r="AG236">
            <v>-59914.110905485228</v>
          </cell>
          <cell r="AH236">
            <v>-37362.2590371361</v>
          </cell>
          <cell r="AI236">
            <v>-28613.580918221269</v>
          </cell>
          <cell r="AJ236">
            <v>-51093.308535005897</v>
          </cell>
          <cell r="AK236">
            <v>-41614.945994761772</v>
          </cell>
          <cell r="AL236">
            <v>-44378.56303589046</v>
          </cell>
          <cell r="AM236">
            <v>-85577.912093219347</v>
          </cell>
          <cell r="AN236">
            <v>-73365.812195060775</v>
          </cell>
          <cell r="AO236">
            <v>-20812.369951814413</v>
          </cell>
          <cell r="AP236">
            <v>-47025.911983409431</v>
          </cell>
          <cell r="AQ236">
            <v>-26867.34273855295</v>
          </cell>
          <cell r="AR236">
            <v>-371079.63693969697</v>
          </cell>
          <cell r="AS236">
            <v>-20380.965676194988</v>
          </cell>
          <cell r="AT236">
            <v>-32720.041032923386</v>
          </cell>
          <cell r="AU236">
            <v>-22726.008562413044</v>
          </cell>
          <cell r="AV236">
            <v>-23786.4953931747</v>
          </cell>
          <cell r="AW236">
            <v>-27907.477960157674</v>
          </cell>
          <cell r="AX236">
            <v>-45610.214166739956</v>
          </cell>
          <cell r="AY236">
            <v>-27914.845337777399</v>
          </cell>
          <cell r="AZ236">
            <v>-39380.507954693399</v>
          </cell>
          <cell r="BA236">
            <v>-43350.352368042804</v>
          </cell>
          <cell r="BB236">
            <v>-30798.382121822331</v>
          </cell>
          <cell r="BC236">
            <v>-28186.471864152234</v>
          </cell>
          <cell r="BD236">
            <v>-28317.874501600862</v>
          </cell>
          <cell r="BE236">
            <v>-352674.18033408374</v>
          </cell>
          <cell r="BF236">
            <v>-15316.761145697907</v>
          </cell>
          <cell r="BG236">
            <v>-12572.962029308081</v>
          </cell>
          <cell r="BH236">
            <v>-10171.521887182724</v>
          </cell>
          <cell r="BI236">
            <v>-363.83817548555089</v>
          </cell>
          <cell r="BJ236">
            <v>-546.2602745447075</v>
          </cell>
          <cell r="BK236">
            <v>-44251.436010318808</v>
          </cell>
          <cell r="BL236">
            <v>-54579.540160122328</v>
          </cell>
          <cell r="BM236">
            <v>-66261.417847049423</v>
          </cell>
          <cell r="BN236">
            <v>-60795.763529175892</v>
          </cell>
          <cell r="BO236">
            <v>-21181.521737735253</v>
          </cell>
          <cell r="BP236">
            <v>-26119.444769330323</v>
          </cell>
          <cell r="BQ236">
            <v>-40513.712768131867</v>
          </cell>
          <cell r="BR236">
            <v>-433505.22179482877</v>
          </cell>
          <cell r="BS236">
            <v>-11104.605304415338</v>
          </cell>
          <cell r="BT236">
            <v>-6716.1144171617925</v>
          </cell>
          <cell r="BU236">
            <v>-23313.334751719143</v>
          </cell>
          <cell r="BV236">
            <v>-3744.7023811993422</v>
          </cell>
          <cell r="BW236">
            <v>-3271.2046196134761</v>
          </cell>
          <cell r="BX236">
            <v>-57003.462781300768</v>
          </cell>
          <cell r="BY236">
            <v>-95193.157909626141</v>
          </cell>
          <cell r="BZ236">
            <v>-76902.54187054839</v>
          </cell>
          <cell r="CA236">
            <v>-87131.097872451879</v>
          </cell>
          <cell r="CB236">
            <v>-16074.026546750683</v>
          </cell>
          <cell r="CC236">
            <v>-14562.398984511849</v>
          </cell>
          <cell r="CD236">
            <v>-38488.574355537072</v>
          </cell>
          <cell r="CE236">
            <v>-642768.03382392973</v>
          </cell>
          <cell r="CF236">
            <v>-34346.174051959999</v>
          </cell>
          <cell r="CG236">
            <v>-23358.790659095161</v>
          </cell>
          <cell r="CH236">
            <v>-45663.190180563834</v>
          </cell>
          <cell r="CI236">
            <v>-2100.0737053878838</v>
          </cell>
          <cell r="CJ236">
            <v>-27233.810818170663</v>
          </cell>
          <cell r="CK236">
            <v>-77602.513258685358</v>
          </cell>
          <cell r="CL236">
            <v>-139736.37290018238</v>
          </cell>
          <cell r="CM236">
            <v>-90814.2518126918</v>
          </cell>
          <cell r="CN236">
            <v>-79963.866036918946</v>
          </cell>
          <cell r="CO236">
            <v>-50517.200992371421</v>
          </cell>
          <cell r="CP236">
            <v>-20679.339113668539</v>
          </cell>
          <cell r="CQ236">
            <v>-50752.450294239447</v>
          </cell>
          <cell r="CR236">
            <v>-678016.61868581176</v>
          </cell>
          <cell r="CS236">
            <v>-35444.704020609148</v>
          </cell>
          <cell r="CT236">
            <v>-27188.912786344998</v>
          </cell>
          <cell r="CU236">
            <v>-16735.665022822097</v>
          </cell>
          <cell r="CV236">
            <v>-2941.9854922270169</v>
          </cell>
          <cell r="CW236">
            <v>-4056.8346437945729</v>
          </cell>
          <cell r="CX236">
            <v>-60639.390720524825</v>
          </cell>
          <cell r="CY236">
            <v>-144219.17714782339</v>
          </cell>
          <cell r="CZ236">
            <v>-147106.53839061037</v>
          </cell>
          <cell r="DA236">
            <v>-108321.86556038074</v>
          </cell>
          <cell r="DB236">
            <v>-23595.863404159434</v>
          </cell>
          <cell r="DC236">
            <v>-15851.649127206765</v>
          </cell>
          <cell r="DD236">
            <v>-91914.032369308174</v>
          </cell>
          <cell r="DE236">
            <v>-649720.08644200116</v>
          </cell>
          <cell r="DF236">
            <v>-47702.251757138409</v>
          </cell>
          <cell r="DG236">
            <v>-14109.688670082018</v>
          </cell>
          <cell r="DH236">
            <v>-26529.591554245912</v>
          </cell>
          <cell r="DI236">
            <v>-7545.356321522966</v>
          </cell>
          <cell r="DJ236">
            <v>-370.36783370771445</v>
          </cell>
          <cell r="DK236">
            <v>-70093.530519537628</v>
          </cell>
          <cell r="DL236">
            <v>-136340.86495774053</v>
          </cell>
          <cell r="DM236">
            <v>-116264.32507984992</v>
          </cell>
          <cell r="DN236">
            <v>-87479.500705332495</v>
          </cell>
          <cell r="DO236">
            <v>-26134.419609330595</v>
          </cell>
          <cell r="DP236">
            <v>-35010.166572716087</v>
          </cell>
          <cell r="DQ236">
            <v>-82140.022860786878</v>
          </cell>
          <cell r="DR236">
            <v>-722386.87319073081</v>
          </cell>
          <cell r="DS236">
            <v>-38575.114829522558</v>
          </cell>
          <cell r="DT236">
            <v>-10585.094896881841</v>
          </cell>
          <cell r="DU236">
            <v>-54575.760501659941</v>
          </cell>
          <cell r="DV236">
            <v>-30435.473167937715</v>
          </cell>
          <cell r="DW236">
            <v>-4811.4858181234449</v>
          </cell>
          <cell r="DX236">
            <v>-72337.472408311442</v>
          </cell>
          <cell r="DY236">
            <v>-138694.22500721365</v>
          </cell>
          <cell r="DZ236">
            <v>-134664.26051336154</v>
          </cell>
          <cell r="EA236">
            <v>-116108.30621979572</v>
          </cell>
          <cell r="EB236">
            <v>-19982.015631651506</v>
          </cell>
          <cell r="EC236">
            <v>-43375.878210780211</v>
          </cell>
          <cell r="ED236">
            <v>-58241.785985516384</v>
          </cell>
        </row>
        <row r="237">
          <cell r="F237">
            <v>-18998.737399999984</v>
          </cell>
          <cell r="G237">
            <v>-42845.027999999991</v>
          </cell>
          <cell r="H237">
            <v>-12280.011100000003</v>
          </cell>
          <cell r="I237">
            <v>-14133.418639999989</v>
          </cell>
          <cell r="J237">
            <v>-12978.530449999991</v>
          </cell>
          <cell r="K237">
            <v>-33831.855519999983</v>
          </cell>
          <cell r="L237">
            <v>-33276.608449999942</v>
          </cell>
          <cell r="M237">
            <v>-69897.554449999938</v>
          </cell>
          <cell r="N237">
            <v>-35632.504869999946</v>
          </cell>
          <cell r="O237">
            <v>-33276.619499999972</v>
          </cell>
          <cell r="P237">
            <v>-22164.384499999986</v>
          </cell>
          <cell r="Q237">
            <v>-24950.045600000012</v>
          </cell>
          <cell r="R237">
            <v>-340200.3133999994</v>
          </cell>
          <cell r="S237">
            <v>-22096.906199999998</v>
          </cell>
          <cell r="T237">
            <v>-28556.807099999976</v>
          </cell>
          <cell r="U237">
            <v>-3875.4594999999972</v>
          </cell>
          <cell r="V237">
            <v>-23300.762500000012</v>
          </cell>
          <cell r="W237">
            <v>-20712.491810000007</v>
          </cell>
          <cell r="X237">
            <v>-28381.290370000061</v>
          </cell>
          <cell r="Y237">
            <v>-15221.207149999915</v>
          </cell>
          <cell r="Z237">
            <v>-58174.307019999949</v>
          </cell>
          <cell r="AA237">
            <v>-49514.224399999948</v>
          </cell>
          <cell r="AB237">
            <v>-38617.310849999951</v>
          </cell>
          <cell r="AC237">
            <v>-26740.579599999997</v>
          </cell>
          <cell r="AD237">
            <v>-25008.966899999999</v>
          </cell>
          <cell r="AE237">
            <v>-195757.59611999942</v>
          </cell>
          <cell r="AF237">
            <v>-8163.2655999999988</v>
          </cell>
          <cell r="AG237">
            <v>-34139.317899999995</v>
          </cell>
          <cell r="AH237">
            <v>-7206.9440000000031</v>
          </cell>
          <cell r="AI237">
            <v>-21448.457339999994</v>
          </cell>
          <cell r="AJ237">
            <v>-6479.6107999999949</v>
          </cell>
          <cell r="AK237">
            <v>-11675.307779999974</v>
          </cell>
          <cell r="AL237">
            <v>-25613.771599999978</v>
          </cell>
          <cell r="AM237">
            <v>-37114.677200000035</v>
          </cell>
          <cell r="AN237">
            <v>-12584.970600000001</v>
          </cell>
          <cell r="AO237">
            <v>-12550.070699999982</v>
          </cell>
          <cell r="AP237">
            <v>-12886.413400000005</v>
          </cell>
          <cell r="AQ237">
            <v>-5894.7891999999993</v>
          </cell>
          <cell r="AR237">
            <v>-159071.58372999961</v>
          </cell>
          <cell r="AS237">
            <v>-4865.6457999999984</v>
          </cell>
          <cell r="AT237">
            <v>-16766.065399999992</v>
          </cell>
          <cell r="AU237">
            <v>-14891.495339999994</v>
          </cell>
          <cell r="AV237">
            <v>-16802.89254999999</v>
          </cell>
          <cell r="AW237">
            <v>-12504.954949999999</v>
          </cell>
          <cell r="AX237">
            <v>-25794.682099999976</v>
          </cell>
          <cell r="AY237">
            <v>-5262.4367499999935</v>
          </cell>
          <cell r="AZ237">
            <v>-7230.273600000015</v>
          </cell>
          <cell r="BA237">
            <v>-24999.086840000004</v>
          </cell>
          <cell r="BB237">
            <v>-6884.4385000000184</v>
          </cell>
          <cell r="BC237">
            <v>-12582.357600000018</v>
          </cell>
          <cell r="BD237">
            <v>-10487.254300000001</v>
          </cell>
          <cell r="BE237">
            <v>-3106.3023999994621</v>
          </cell>
          <cell r="BF237">
            <v>16.706400000010035</v>
          </cell>
          <cell r="BG237">
            <v>1395.6491999999853</v>
          </cell>
          <cell r="BH237">
            <v>-1940.8010000000068</v>
          </cell>
          <cell r="BI237">
            <v>-83.213799999997718</v>
          </cell>
          <cell r="BJ237">
            <v>0</v>
          </cell>
          <cell r="BK237">
            <v>-113.56589999998687</v>
          </cell>
          <cell r="BL237">
            <v>91.307600000000093</v>
          </cell>
          <cell r="BM237">
            <v>141.33679999999003</v>
          </cell>
          <cell r="BN237">
            <v>896.37930000002962</v>
          </cell>
          <cell r="BO237">
            <v>-976.35089999999036</v>
          </cell>
          <cell r="BP237">
            <v>151.91550000000279</v>
          </cell>
          <cell r="BQ237">
            <v>-2685.6655999999784</v>
          </cell>
          <cell r="BR237">
            <v>-7524.8908999995328</v>
          </cell>
          <cell r="BS237">
            <v>-3166.9684000000125</v>
          </cell>
          <cell r="BT237">
            <v>683.15870000002906</v>
          </cell>
          <cell r="BU237">
            <v>-1187.1688999999897</v>
          </cell>
          <cell r="BV237">
            <v>-170.66460000000006</v>
          </cell>
          <cell r="BW237">
            <v>0</v>
          </cell>
          <cell r="BX237">
            <v>-328.03889999998501</v>
          </cell>
          <cell r="BY237">
            <v>33.343899999978021</v>
          </cell>
          <cell r="BZ237">
            <v>149.2434999999823</v>
          </cell>
          <cell r="CA237">
            <v>694.00769999995828</v>
          </cell>
          <cell r="CB237">
            <v>-5198.8949999999895</v>
          </cell>
          <cell r="CC237">
            <v>303.27729999998701</v>
          </cell>
          <cell r="CD237">
            <v>663.81380000000354</v>
          </cell>
          <cell r="CE237">
            <v>-16791.097200000659</v>
          </cell>
          <cell r="CF237">
            <v>691.65740000002552</v>
          </cell>
          <cell r="CG237">
            <v>-3267.6027000000468</v>
          </cell>
          <cell r="CH237">
            <v>-2411.2148000000016</v>
          </cell>
          <cell r="CI237">
            <v>0</v>
          </cell>
          <cell r="CJ237">
            <v>-5.9963000000007014</v>
          </cell>
          <cell r="CK237">
            <v>-14192.453399999999</v>
          </cell>
          <cell r="CL237">
            <v>155.45470000000205</v>
          </cell>
          <cell r="CM237">
            <v>87.45070000004489</v>
          </cell>
          <cell r="CN237">
            <v>922.89720000000671</v>
          </cell>
          <cell r="CO237">
            <v>130.32089999999152</v>
          </cell>
          <cell r="CP237">
            <v>374.56489999999758</v>
          </cell>
          <cell r="CQ237">
            <v>723.82420000003185</v>
          </cell>
          <cell r="CR237">
            <v>-4409.8482000008225</v>
          </cell>
          <cell r="CS237">
            <v>399.96330000000307</v>
          </cell>
          <cell r="CT237">
            <v>919.40399999998044</v>
          </cell>
          <cell r="CU237">
            <v>-92.365999999994528</v>
          </cell>
          <cell r="CV237">
            <v>0</v>
          </cell>
          <cell r="CW237">
            <v>0</v>
          </cell>
          <cell r="CX237">
            <v>105.58999999999651</v>
          </cell>
          <cell r="CY237">
            <v>37.848400000017136</v>
          </cell>
          <cell r="CZ237">
            <v>233.96450000000186</v>
          </cell>
          <cell r="DA237">
            <v>1494.4512000000104</v>
          </cell>
          <cell r="DB237">
            <v>-2225.5717000000295</v>
          </cell>
          <cell r="DC237">
            <v>-6330.6007999999856</v>
          </cell>
          <cell r="DD237">
            <v>1047.468899999978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</row>
        <row r="238">
          <cell r="F238">
            <v>-214672.34702000022</v>
          </cell>
          <cell r="G238">
            <v>-268085.85094999522</v>
          </cell>
          <cell r="H238">
            <v>-258808.35987000167</v>
          </cell>
          <cell r="I238">
            <v>-232554.89557999745</v>
          </cell>
          <cell r="J238">
            <v>-154844.88565999642</v>
          </cell>
          <cell r="K238">
            <v>-330557.43446000293</v>
          </cell>
          <cell r="L238">
            <v>-217964.88123000041</v>
          </cell>
          <cell r="M238">
            <v>-389067.64452000335</v>
          </cell>
          <cell r="N238">
            <v>-437339.51608000696</v>
          </cell>
          <cell r="O238">
            <v>-387636.00106999651</v>
          </cell>
          <cell r="P238">
            <v>-339343.1498099938</v>
          </cell>
          <cell r="Q238">
            <v>-350002.04560000077</v>
          </cell>
          <cell r="R238">
            <v>-2920525.1745599508</v>
          </cell>
          <cell r="S238">
            <v>-347785.53105999902</v>
          </cell>
          <cell r="T238">
            <v>-313786.25863999501</v>
          </cell>
          <cell r="U238">
            <v>-263207.7751000002</v>
          </cell>
          <cell r="V238">
            <v>-160335.83055999875</v>
          </cell>
          <cell r="W238">
            <v>-149155.76982999966</v>
          </cell>
          <cell r="X238">
            <v>-132982.36910999939</v>
          </cell>
          <cell r="Y238">
            <v>-110430.13035999611</v>
          </cell>
          <cell r="Z238">
            <v>-250128.66310000047</v>
          </cell>
          <cell r="AA238">
            <v>-328032.19342999905</v>
          </cell>
          <cell r="AB238">
            <v>-250170.72966000065</v>
          </cell>
          <cell r="AC238">
            <v>-300167.41103000194</v>
          </cell>
          <cell r="AD238">
            <v>-314342.51267999038</v>
          </cell>
          <cell r="AE238">
            <v>-2231440.9092800021</v>
          </cell>
          <cell r="AF238">
            <v>-89051.942169997841</v>
          </cell>
          <cell r="AG238">
            <v>-176255.56183999404</v>
          </cell>
          <cell r="AH238">
            <v>-178990.43381999806</v>
          </cell>
          <cell r="AI238">
            <v>-164844.51054999791</v>
          </cell>
          <cell r="AJ238">
            <v>-130804.48382000253</v>
          </cell>
          <cell r="AK238">
            <v>-152070.48560000211</v>
          </cell>
          <cell r="AL238">
            <v>-141578.47381000221</v>
          </cell>
          <cell r="AM238">
            <v>-319648.69128999859</v>
          </cell>
          <cell r="AN238">
            <v>-315079.9032500051</v>
          </cell>
          <cell r="AO238">
            <v>-212608.78676999733</v>
          </cell>
          <cell r="AP238">
            <v>-186393.54760999605</v>
          </cell>
          <cell r="AQ238">
            <v>-164114.08875000104</v>
          </cell>
          <cell r="AR238">
            <v>-1868516.8259600401</v>
          </cell>
          <cell r="AS238">
            <v>-106139.90210000426</v>
          </cell>
          <cell r="AT238">
            <v>-141431.53221999481</v>
          </cell>
          <cell r="AU238">
            <v>-159018.67951000109</v>
          </cell>
          <cell r="AV238">
            <v>-127686.58274999633</v>
          </cell>
          <cell r="AW238">
            <v>-121389.86074000038</v>
          </cell>
          <cell r="AX238">
            <v>-188553.15438000113</v>
          </cell>
          <cell r="AY238">
            <v>-72865.879049997777</v>
          </cell>
          <cell r="AZ238">
            <v>-174160.76765999943</v>
          </cell>
          <cell r="BA238">
            <v>-196218.53959999979</v>
          </cell>
          <cell r="BB238">
            <v>-176192.55595999956</v>
          </cell>
          <cell r="BC238">
            <v>-196569.8544700034</v>
          </cell>
          <cell r="BD238">
            <v>-208289.51751999557</v>
          </cell>
          <cell r="BE238">
            <v>-1576984.4358299971</v>
          </cell>
          <cell r="BF238">
            <v>-116935.34029000252</v>
          </cell>
          <cell r="BG238">
            <v>-85432.597720000893</v>
          </cell>
          <cell r="BH238">
            <v>-44040.601770000532</v>
          </cell>
          <cell r="BI238">
            <v>-17157.741150000133</v>
          </cell>
          <cell r="BJ238">
            <v>-87505.446300000884</v>
          </cell>
          <cell r="BK238">
            <v>-122042.93328000046</v>
          </cell>
          <cell r="BL238">
            <v>-232823.20784999803</v>
          </cell>
          <cell r="BM238">
            <v>-221834.53342000395</v>
          </cell>
          <cell r="BN238">
            <v>-188241.89885000512</v>
          </cell>
          <cell r="BO238">
            <v>-141360.43059000373</v>
          </cell>
          <cell r="BP238">
            <v>-118230.24119000137</v>
          </cell>
          <cell r="BQ238">
            <v>-201379.4634199962</v>
          </cell>
          <cell r="BR238">
            <v>-1480811.3233799934</v>
          </cell>
          <cell r="BS238">
            <v>-90488.673650000244</v>
          </cell>
          <cell r="BT238">
            <v>-55310.203379999846</v>
          </cell>
          <cell r="BU238">
            <v>-80071.796309998259</v>
          </cell>
          <cell r="BV238">
            <v>-23655.101599999703</v>
          </cell>
          <cell r="BW238">
            <v>-75755.245100000873</v>
          </cell>
          <cell r="BX238">
            <v>-110547.54456000403</v>
          </cell>
          <cell r="BY238">
            <v>-241417.56963000074</v>
          </cell>
          <cell r="BZ238">
            <v>-203553.91907000169</v>
          </cell>
          <cell r="CA238">
            <v>-204329.99694000185</v>
          </cell>
          <cell r="CB238">
            <v>-129339.70662999898</v>
          </cell>
          <cell r="CC238">
            <v>-87697.185339998454</v>
          </cell>
          <cell r="CD238">
            <v>-178644.38117000088</v>
          </cell>
          <cell r="CE238">
            <v>-1807749.667550087</v>
          </cell>
          <cell r="CF238">
            <v>-174098.33069001138</v>
          </cell>
          <cell r="CG238">
            <v>-92048.429220002145</v>
          </cell>
          <cell r="CH238">
            <v>-78047.500680001453</v>
          </cell>
          <cell r="CI238">
            <v>-12803.300870002247</v>
          </cell>
          <cell r="CJ238">
            <v>-61334.667999999598</v>
          </cell>
          <cell r="CK238">
            <v>-167294.70068000257</v>
          </cell>
          <cell r="CL238">
            <v>-325768.18399000168</v>
          </cell>
          <cell r="CM238">
            <v>-218248.81176999956</v>
          </cell>
          <cell r="CN238">
            <v>-182835.22435000539</v>
          </cell>
          <cell r="CO238">
            <v>-188159.20810999721</v>
          </cell>
          <cell r="CP238">
            <v>-72788.295050002635</v>
          </cell>
          <cell r="CQ238">
            <v>-234323.01414000988</v>
          </cell>
          <cell r="CR238">
            <v>-2188742.1323300004</v>
          </cell>
          <cell r="CS238">
            <v>-296090.73062000424</v>
          </cell>
          <cell r="CT238">
            <v>-133607.45730000362</v>
          </cell>
          <cell r="CU238">
            <v>-62656.518780000508</v>
          </cell>
          <cell r="CV238">
            <v>-14185.224200000055</v>
          </cell>
          <cell r="CW238">
            <v>-36698.007499999367</v>
          </cell>
          <cell r="CX238">
            <v>-156873.44860000163</v>
          </cell>
          <cell r="CY238">
            <v>-326166.58807000518</v>
          </cell>
          <cell r="CZ238">
            <v>-265881.94470001012</v>
          </cell>
          <cell r="DA238">
            <v>-267240.13847000897</v>
          </cell>
          <cell r="DB238">
            <v>-195944.31937999651</v>
          </cell>
          <cell r="DC238">
            <v>-110064.96532000229</v>
          </cell>
          <cell r="DD238">
            <v>-323332.78938999772</v>
          </cell>
          <cell r="DE238">
            <v>-2307399.8056000471</v>
          </cell>
          <cell r="DF238">
            <v>-267995.46169999987</v>
          </cell>
          <cell r="DG238">
            <v>-77613.218940004706</v>
          </cell>
          <cell r="DH238">
            <v>-87903.838549997658</v>
          </cell>
          <cell r="DI238">
            <v>-21466.928400000557</v>
          </cell>
          <cell r="DJ238">
            <v>-56560.341000000946</v>
          </cell>
          <cell r="DK238">
            <v>-166438.43005000427</v>
          </cell>
          <cell r="DL238">
            <v>-389239.03268000484</v>
          </cell>
          <cell r="DM238">
            <v>-343673.66154000163</v>
          </cell>
          <cell r="DN238">
            <v>-284380.12438999861</v>
          </cell>
          <cell r="DO238">
            <v>-169518.80945000052</v>
          </cell>
          <cell r="DP238">
            <v>-186379.08963000029</v>
          </cell>
          <cell r="DQ238">
            <v>-256230.86926999688</v>
          </cell>
          <cell r="DR238">
            <v>-2318008.2852799892</v>
          </cell>
          <cell r="DS238">
            <v>-264132.5251000002</v>
          </cell>
          <cell r="DT238">
            <v>-94042.14130999893</v>
          </cell>
          <cell r="DU238">
            <v>-138167.4135900028</v>
          </cell>
          <cell r="DV238">
            <v>-59682.202659999952</v>
          </cell>
          <cell r="DW238">
            <v>-64583.122500000522</v>
          </cell>
          <cell r="DX238">
            <v>-172636.21420999989</v>
          </cell>
          <cell r="DY238">
            <v>-389609.08744000643</v>
          </cell>
          <cell r="DZ238">
            <v>-329980.09332999587</v>
          </cell>
          <cell r="EA238">
            <v>-275156.27617000043</v>
          </cell>
          <cell r="EB238">
            <v>-120248.50453999639</v>
          </cell>
          <cell r="EC238">
            <v>-163679.47061000392</v>
          </cell>
          <cell r="ED238">
            <v>-246091.2338199988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A244" t="str">
            <v>Total Gas Fuel Burn Expense</v>
          </cell>
          <cell r="F244">
            <v>-214672.34702000022</v>
          </cell>
          <cell r="G244">
            <v>-268085.85094999522</v>
          </cell>
          <cell r="H244">
            <v>-258808.35987000167</v>
          </cell>
          <cell r="I244">
            <v>-232554.89557999745</v>
          </cell>
          <cell r="J244">
            <v>-154844.88565999642</v>
          </cell>
          <cell r="K244">
            <v>-330557.43446000293</v>
          </cell>
          <cell r="L244">
            <v>-217964.88122999668</v>
          </cell>
          <cell r="M244">
            <v>-389067.64452000707</v>
          </cell>
          <cell r="N244">
            <v>-437339.51608000696</v>
          </cell>
          <cell r="O244">
            <v>-387636.00106999651</v>
          </cell>
          <cell r="P244">
            <v>-339343.1498099938</v>
          </cell>
          <cell r="Q244">
            <v>-350002.04560000077</v>
          </cell>
          <cell r="R244">
            <v>-2920525.1745599508</v>
          </cell>
          <cell r="S244">
            <v>-347785.53105999902</v>
          </cell>
          <cell r="T244">
            <v>-313786.25863999501</v>
          </cell>
          <cell r="U244">
            <v>-263207.7751000002</v>
          </cell>
          <cell r="V244">
            <v>-160335.83055999875</v>
          </cell>
          <cell r="W244">
            <v>-149155.76982999966</v>
          </cell>
          <cell r="X244">
            <v>-132982.36910999939</v>
          </cell>
          <cell r="Y244">
            <v>-110430.13035999611</v>
          </cell>
          <cell r="Z244">
            <v>-250128.66310000047</v>
          </cell>
          <cell r="AA244">
            <v>-328032.19342999905</v>
          </cell>
          <cell r="AB244">
            <v>-250170.72966000065</v>
          </cell>
          <cell r="AC244">
            <v>-300167.41103000194</v>
          </cell>
          <cell r="AD244">
            <v>-314342.51267999038</v>
          </cell>
          <cell r="AE244">
            <v>-2231440.9092800021</v>
          </cell>
          <cell r="AF244">
            <v>-89051.942169997841</v>
          </cell>
          <cell r="AG244">
            <v>-176255.56183999404</v>
          </cell>
          <cell r="AH244">
            <v>-178990.43381999806</v>
          </cell>
          <cell r="AI244">
            <v>-164844.51054999977</v>
          </cell>
          <cell r="AJ244">
            <v>-130804.48382000253</v>
          </cell>
          <cell r="AK244">
            <v>-152070.48560000211</v>
          </cell>
          <cell r="AL244">
            <v>-141578.47381000221</v>
          </cell>
          <cell r="AM244">
            <v>-319648.69128999859</v>
          </cell>
          <cell r="AN244">
            <v>-315079.9032500051</v>
          </cell>
          <cell r="AO244">
            <v>-212608.78676999733</v>
          </cell>
          <cell r="AP244">
            <v>-186393.54760999605</v>
          </cell>
          <cell r="AQ244">
            <v>-164114.08875000104</v>
          </cell>
          <cell r="AR244">
            <v>-1868516.8259600401</v>
          </cell>
          <cell r="AS244">
            <v>-106139.90210000426</v>
          </cell>
          <cell r="AT244">
            <v>-141431.53221999481</v>
          </cell>
          <cell r="AU244">
            <v>-159018.67951000109</v>
          </cell>
          <cell r="AV244">
            <v>-127686.58274999633</v>
          </cell>
          <cell r="AW244">
            <v>-121389.86074000038</v>
          </cell>
          <cell r="AX244">
            <v>-188553.15438000113</v>
          </cell>
          <cell r="AY244">
            <v>-72865.879049997777</v>
          </cell>
          <cell r="AZ244">
            <v>-174160.76765999943</v>
          </cell>
          <cell r="BA244">
            <v>-196218.53959999979</v>
          </cell>
          <cell r="BB244">
            <v>-176192.55595999956</v>
          </cell>
          <cell r="BC244">
            <v>-196569.8544700034</v>
          </cell>
          <cell r="BD244">
            <v>-208289.51751999557</v>
          </cell>
          <cell r="BE244">
            <v>-1576984.4358300269</v>
          </cell>
          <cell r="BF244">
            <v>-116935.34029000252</v>
          </cell>
          <cell r="BG244">
            <v>-85432.597720000893</v>
          </cell>
          <cell r="BH244">
            <v>-44040.601770000532</v>
          </cell>
          <cell r="BI244">
            <v>-17157.741149999201</v>
          </cell>
          <cell r="BJ244">
            <v>-87505.446300001815</v>
          </cell>
          <cell r="BK244">
            <v>-122042.9332799986</v>
          </cell>
          <cell r="BL244">
            <v>-232823.20784999803</v>
          </cell>
          <cell r="BM244">
            <v>-221834.53342000395</v>
          </cell>
          <cell r="BN244">
            <v>-188241.89885000512</v>
          </cell>
          <cell r="BO244">
            <v>-141360.43059000373</v>
          </cell>
          <cell r="BP244">
            <v>-118230.24119000137</v>
          </cell>
          <cell r="BQ244">
            <v>-201379.4634199962</v>
          </cell>
          <cell r="BR244">
            <v>-1480811.3233799934</v>
          </cell>
          <cell r="BS244">
            <v>-90488.673650000244</v>
          </cell>
          <cell r="BT244">
            <v>-55310.203379999846</v>
          </cell>
          <cell r="BU244">
            <v>-80071.796309998259</v>
          </cell>
          <cell r="BV244">
            <v>-23655.101599998772</v>
          </cell>
          <cell r="BW244">
            <v>-75755.245100000873</v>
          </cell>
          <cell r="BX244">
            <v>-110547.54456000403</v>
          </cell>
          <cell r="BY244">
            <v>-241417.56963000074</v>
          </cell>
          <cell r="BZ244">
            <v>-203553.91907000169</v>
          </cell>
          <cell r="CA244">
            <v>-204329.99694000185</v>
          </cell>
          <cell r="CB244">
            <v>-129339.70662999898</v>
          </cell>
          <cell r="CC244">
            <v>-87697.185339998454</v>
          </cell>
          <cell r="CD244">
            <v>-178644.38117000461</v>
          </cell>
          <cell r="CE244">
            <v>-1807749.667550087</v>
          </cell>
          <cell r="CF244">
            <v>-174098.33069001138</v>
          </cell>
          <cell r="CG244">
            <v>-92048.429220002145</v>
          </cell>
          <cell r="CH244">
            <v>-78047.500680001453</v>
          </cell>
          <cell r="CI244">
            <v>-12803.300870001316</v>
          </cell>
          <cell r="CJ244">
            <v>-61334.667999999598</v>
          </cell>
          <cell r="CK244">
            <v>-167294.70068000257</v>
          </cell>
          <cell r="CL244">
            <v>-325768.18399000168</v>
          </cell>
          <cell r="CM244">
            <v>-218248.81176999956</v>
          </cell>
          <cell r="CN244">
            <v>-182835.22435000539</v>
          </cell>
          <cell r="CO244">
            <v>-188159.20810999721</v>
          </cell>
          <cell r="CP244">
            <v>-72788.295050002635</v>
          </cell>
          <cell r="CQ244">
            <v>-234323.01414000988</v>
          </cell>
          <cell r="CR244">
            <v>-2188742.1323300004</v>
          </cell>
          <cell r="CS244">
            <v>-296090.73062000424</v>
          </cell>
          <cell r="CT244">
            <v>-133607.45730000362</v>
          </cell>
          <cell r="CU244">
            <v>-62656.518780000508</v>
          </cell>
          <cell r="CV244">
            <v>-14185.224199999124</v>
          </cell>
          <cell r="CW244">
            <v>-36698.007500000298</v>
          </cell>
          <cell r="CX244">
            <v>-156873.44860000163</v>
          </cell>
          <cell r="CY244">
            <v>-326166.58807000518</v>
          </cell>
          <cell r="CZ244">
            <v>-265881.94470001012</v>
          </cell>
          <cell r="DA244">
            <v>-267240.13847000897</v>
          </cell>
          <cell r="DB244">
            <v>-195944.31937999278</v>
          </cell>
          <cell r="DC244">
            <v>-110064.96532000229</v>
          </cell>
          <cell r="DD244">
            <v>-323332.78938999772</v>
          </cell>
          <cell r="DE244">
            <v>-2307399.8056000471</v>
          </cell>
          <cell r="DF244">
            <v>-267995.46169999987</v>
          </cell>
          <cell r="DG244">
            <v>-77613.218940004706</v>
          </cell>
          <cell r="DH244">
            <v>-87903.838549997658</v>
          </cell>
          <cell r="DI244">
            <v>-21466.928400000557</v>
          </cell>
          <cell r="DJ244">
            <v>-56560.341000000015</v>
          </cell>
          <cell r="DK244">
            <v>-166438.43005000427</v>
          </cell>
          <cell r="DL244">
            <v>-389239.03268000484</v>
          </cell>
          <cell r="DM244">
            <v>-343673.66154000163</v>
          </cell>
          <cell r="DN244">
            <v>-284380.12438999861</v>
          </cell>
          <cell r="DO244">
            <v>-169518.80945000052</v>
          </cell>
          <cell r="DP244">
            <v>-186379.08963000029</v>
          </cell>
          <cell r="DQ244">
            <v>-256230.86926999688</v>
          </cell>
          <cell r="DR244">
            <v>-2318008.2852799892</v>
          </cell>
          <cell r="DS244">
            <v>-264132.5251000002</v>
          </cell>
          <cell r="DT244">
            <v>-94042.14130999893</v>
          </cell>
          <cell r="DU244">
            <v>-138167.4135900028</v>
          </cell>
          <cell r="DV244">
            <v>-59682.202659999952</v>
          </cell>
          <cell r="DW244">
            <v>-64583.122500000522</v>
          </cell>
          <cell r="DX244">
            <v>-172636.21420999989</v>
          </cell>
          <cell r="DY244">
            <v>-389609.08744000643</v>
          </cell>
          <cell r="DZ244">
            <v>-329980.09332999587</v>
          </cell>
          <cell r="EA244">
            <v>-275156.27617000043</v>
          </cell>
          <cell r="EB244">
            <v>-120248.50453999639</v>
          </cell>
          <cell r="EC244">
            <v>-163679.47061000392</v>
          </cell>
          <cell r="ED244">
            <v>-246091.2338199988</v>
          </cell>
        </row>
        <row r="246">
          <cell r="A246" t="str">
            <v>Other Generation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-7907.3767795999665</v>
          </cell>
          <cell r="DS250">
            <v>-204.90871899999911</v>
          </cell>
          <cell r="DT250">
            <v>-170.56116399999883</v>
          </cell>
          <cell r="DU250">
            <v>-1278.2961168999973</v>
          </cell>
          <cell r="DV250">
            <v>-1846.4426215999993</v>
          </cell>
          <cell r="DW250">
            <v>-1280.4995259999996</v>
          </cell>
          <cell r="DX250">
            <v>-380.4523870999983</v>
          </cell>
          <cell r="DY250">
            <v>-272.23909400000412</v>
          </cell>
          <cell r="DZ250">
            <v>0</v>
          </cell>
          <cell r="EA250">
            <v>-1070.6935060000033</v>
          </cell>
          <cell r="EB250">
            <v>-1012.3878049999912</v>
          </cell>
          <cell r="EC250">
            <v>-264.24598399999377</v>
          </cell>
          <cell r="ED250">
            <v>-126.64985599998909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-1568.2118747500208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-462.71431045001373</v>
          </cell>
          <cell r="DQ251">
            <v>-1105.4975643000071</v>
          </cell>
          <cell r="DR251">
            <v>-8541.9285402999813</v>
          </cell>
          <cell r="DS251">
            <v>-590.50758599999244</v>
          </cell>
          <cell r="DT251">
            <v>-937.36048200000369</v>
          </cell>
          <cell r="DU251">
            <v>-899.18005999999878</v>
          </cell>
          <cell r="DV251">
            <v>-796.33967619999748</v>
          </cell>
          <cell r="DW251">
            <v>-883.85952259999613</v>
          </cell>
          <cell r="DX251">
            <v>-305.35316120000061</v>
          </cell>
          <cell r="DY251">
            <v>-269.79411729999993</v>
          </cell>
          <cell r="DZ251">
            <v>-457.00541400000293</v>
          </cell>
          <cell r="EA251">
            <v>-513.03652799999691</v>
          </cell>
          <cell r="EB251">
            <v>-1392.9263910000009</v>
          </cell>
          <cell r="EC251">
            <v>-796.36143699999957</v>
          </cell>
          <cell r="ED251">
            <v>-700.20416499998828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-2808.7454553999996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-1819.7135328000004</v>
          </cell>
          <cell r="DQ252">
            <v>-989.03192259999923</v>
          </cell>
          <cell r="DR252">
            <v>-13115.301458500064</v>
          </cell>
          <cell r="DS252">
            <v>-2396.6592434999911</v>
          </cell>
          <cell r="DT252">
            <v>-562.64747000000352</v>
          </cell>
          <cell r="DU252">
            <v>-2477.330910800003</v>
          </cell>
          <cell r="DV252">
            <v>-1086.9375364999942</v>
          </cell>
          <cell r="DW252">
            <v>-1141.5837549999997</v>
          </cell>
          <cell r="DX252">
            <v>-367.39296299999842</v>
          </cell>
          <cell r="DY252">
            <v>-95.089688000000024</v>
          </cell>
          <cell r="DZ252">
            <v>-19.730279999999766</v>
          </cell>
          <cell r="EA252">
            <v>-377.40509020000172</v>
          </cell>
          <cell r="EB252">
            <v>-986.71855700000015</v>
          </cell>
          <cell r="EC252">
            <v>-1549.9835900000035</v>
          </cell>
          <cell r="ED252">
            <v>-2053.8223744999996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-2253.1742559999839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-1225.6686999999947</v>
          </cell>
          <cell r="DQ253">
            <v>-1027.5055559999892</v>
          </cell>
          <cell r="DR253">
            <v>-10378.487895899976</v>
          </cell>
          <cell r="DS253">
            <v>-1417.0883759999997</v>
          </cell>
          <cell r="DT253">
            <v>-1638.4591841000001</v>
          </cell>
          <cell r="DU253">
            <v>-1294.9839156000016</v>
          </cell>
          <cell r="DV253">
            <v>-1053.7129429999986</v>
          </cell>
          <cell r="DW253">
            <v>-1346.2404580000002</v>
          </cell>
          <cell r="DX253">
            <v>-280.85893200000282</v>
          </cell>
          <cell r="DY253">
            <v>-62.317532499997469</v>
          </cell>
          <cell r="DZ253">
            <v>-10.566807999999583</v>
          </cell>
          <cell r="EA253">
            <v>-330.97626200000013</v>
          </cell>
          <cell r="EB253">
            <v>-852.0508700000064</v>
          </cell>
          <cell r="EC253">
            <v>-829.75178500000038</v>
          </cell>
          <cell r="ED253">
            <v>-1261.4808296999981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224.9999887500162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224.99998875001256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-354.98938900000212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-354.98938900000212</v>
          </cell>
          <cell r="DR255">
            <v>-5502.7686790399966</v>
          </cell>
          <cell r="DS255">
            <v>-136.64066500000627</v>
          </cell>
          <cell r="DT255">
            <v>-626.89223299999867</v>
          </cell>
          <cell r="DU255">
            <v>-460.95462670000416</v>
          </cell>
          <cell r="DV255">
            <v>-572.96375059999991</v>
          </cell>
          <cell r="DW255">
            <v>-930.73657250000178</v>
          </cell>
          <cell r="DX255">
            <v>-382.60605499999656</v>
          </cell>
          <cell r="DY255">
            <v>-175.95749599999908</v>
          </cell>
          <cell r="DZ255">
            <v>-246.51646400000027</v>
          </cell>
          <cell r="EA255">
            <v>-355.84790639999846</v>
          </cell>
          <cell r="EB255">
            <v>-707.4068057000004</v>
          </cell>
          <cell r="EC255">
            <v>-403.4748929999987</v>
          </cell>
          <cell r="ED255">
            <v>-502.77121113999601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-750.30641879999848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-223.50919200000135</v>
          </cell>
          <cell r="DP256">
            <v>-220.83163349999813</v>
          </cell>
          <cell r="DQ256">
            <v>-305.96559329999945</v>
          </cell>
          <cell r="DR256">
            <v>-1825.069764099997</v>
          </cell>
          <cell r="DS256">
            <v>-143.98460350000096</v>
          </cell>
          <cell r="DT256">
            <v>-135.28000369999972</v>
          </cell>
          <cell r="DU256">
            <v>-59.490120999998908</v>
          </cell>
          <cell r="DV256">
            <v>-155.55702100000053</v>
          </cell>
          <cell r="DW256">
            <v>-169.24745210000037</v>
          </cell>
          <cell r="DX256">
            <v>-114.04479460000039</v>
          </cell>
          <cell r="DY256">
            <v>-81.12064779999946</v>
          </cell>
          <cell r="DZ256">
            <v>-117.79429100000016</v>
          </cell>
          <cell r="EA256">
            <v>-123.83455800000047</v>
          </cell>
          <cell r="EB256">
            <v>-321.12583799999993</v>
          </cell>
          <cell r="EC256">
            <v>-192.25133939999796</v>
          </cell>
          <cell r="ED256">
            <v>-211.33909399999902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-13.8374503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-38.959113599998091</v>
          </cell>
          <cell r="S257">
            <v>0</v>
          </cell>
          <cell r="T257">
            <v>-7.2844814999998562</v>
          </cell>
          <cell r="U257">
            <v>0</v>
          </cell>
          <cell r="V257">
            <v>-13.50489910000033</v>
          </cell>
          <cell r="W257">
            <v>0</v>
          </cell>
          <cell r="X257">
            <v>0</v>
          </cell>
          <cell r="Y257">
            <v>-6.0901475000000573</v>
          </cell>
          <cell r="Z257">
            <v>0</v>
          </cell>
          <cell r="AA257">
            <v>0</v>
          </cell>
          <cell r="AB257">
            <v>-12.079585500000121</v>
          </cell>
          <cell r="AC257">
            <v>0</v>
          </cell>
          <cell r="AD257">
            <v>0</v>
          </cell>
          <cell r="AE257">
            <v>-239.24600118499802</v>
          </cell>
          <cell r="AF257">
            <v>-2.0868153000001257</v>
          </cell>
          <cell r="AG257">
            <v>-8.6498109500000737</v>
          </cell>
          <cell r="AH257">
            <v>-22.588107850000142</v>
          </cell>
          <cell r="AI257">
            <v>-26.433024699999805</v>
          </cell>
          <cell r="AJ257">
            <v>-55.89275286999964</v>
          </cell>
          <cell r="AK257">
            <v>-15.328668649999599</v>
          </cell>
          <cell r="AL257">
            <v>-0.66069569999990563</v>
          </cell>
          <cell r="AM257">
            <v>-26.557096470000033</v>
          </cell>
          <cell r="AN257">
            <v>-10.076842199999646</v>
          </cell>
          <cell r="AO257">
            <v>-17.929729595000026</v>
          </cell>
          <cell r="AP257">
            <v>-44.368812299999945</v>
          </cell>
          <cell r="AQ257">
            <v>-8.6736445999999887</v>
          </cell>
          <cell r="AR257">
            <v>-287.74713983999754</v>
          </cell>
          <cell r="AS257">
            <v>-32.724647300000015</v>
          </cell>
          <cell r="AT257">
            <v>-38.064570049999929</v>
          </cell>
          <cell r="AU257">
            <v>-32.203211109999756</v>
          </cell>
          <cell r="AV257">
            <v>-26.716308550000122</v>
          </cell>
          <cell r="AW257">
            <v>-35.111367699999846</v>
          </cell>
          <cell r="AX257">
            <v>-17.091852449999806</v>
          </cell>
          <cell r="AY257">
            <v>-1.2502505799998289</v>
          </cell>
          <cell r="AZ257">
            <v>-8.103291000000354</v>
          </cell>
          <cell r="BA257">
            <v>-19.59151729999985</v>
          </cell>
          <cell r="BB257">
            <v>-32.07981430000018</v>
          </cell>
          <cell r="BC257">
            <v>-37.136500900000101</v>
          </cell>
          <cell r="BD257">
            <v>-7.673808599999802</v>
          </cell>
          <cell r="BE257">
            <v>-239.46975736999957</v>
          </cell>
          <cell r="BF257">
            <v>-18.416400520000025</v>
          </cell>
          <cell r="BG257">
            <v>-29.602795399999877</v>
          </cell>
          <cell r="BH257">
            <v>-48.175999430000047</v>
          </cell>
          <cell r="BI257">
            <v>-5.9342584999999417</v>
          </cell>
          <cell r="BJ257">
            <v>-42.215006500000072</v>
          </cell>
          <cell r="BK257">
            <v>-18.274939410000115</v>
          </cell>
          <cell r="BL257">
            <v>-5.3369320000001608</v>
          </cell>
          <cell r="BM257">
            <v>-6.3839280000001963</v>
          </cell>
          <cell r="BN257">
            <v>-17.227792000000591</v>
          </cell>
          <cell r="BO257">
            <v>-15.885144599999876</v>
          </cell>
          <cell r="BP257">
            <v>-31.037230699999782</v>
          </cell>
          <cell r="BQ257">
            <v>-0.97933031000002302</v>
          </cell>
          <cell r="BR257">
            <v>-233.28538882999783</v>
          </cell>
          <cell r="BS257">
            <v>-22.751977189999934</v>
          </cell>
          <cell r="BT257">
            <v>-43.122362500000008</v>
          </cell>
          <cell r="BU257">
            <v>-18.893405499999972</v>
          </cell>
          <cell r="BV257">
            <v>-15.56113490000007</v>
          </cell>
          <cell r="BW257">
            <v>-24.2440959999999</v>
          </cell>
          <cell r="BX257">
            <v>-10.299649940000108</v>
          </cell>
          <cell r="BY257">
            <v>-8.5324145999998109</v>
          </cell>
          <cell r="BZ257">
            <v>-3.3371782000003805</v>
          </cell>
          <cell r="CA257">
            <v>-11.398448900000403</v>
          </cell>
          <cell r="CB257">
            <v>-13.619621299999835</v>
          </cell>
          <cell r="CC257">
            <v>-24.590382099999715</v>
          </cell>
          <cell r="CD257">
            <v>-36.934717700000192</v>
          </cell>
          <cell r="CE257">
            <v>-194.30236823999803</v>
          </cell>
          <cell r="CF257">
            <v>-16.971872500000245</v>
          </cell>
          <cell r="CG257">
            <v>-39.365420099999938</v>
          </cell>
          <cell r="CH257">
            <v>-27.844080900000336</v>
          </cell>
          <cell r="CI257">
            <v>-34.933290899999974</v>
          </cell>
          <cell r="CJ257">
            <v>-2.4047419999997146</v>
          </cell>
          <cell r="CK257">
            <v>-6.7490790000001653</v>
          </cell>
          <cell r="CL257">
            <v>-5.7930613000003177</v>
          </cell>
          <cell r="CM257">
            <v>-2.2066066400002455</v>
          </cell>
          <cell r="CN257">
            <v>-10.047081400000025</v>
          </cell>
          <cell r="CO257">
            <v>-10.106396199999836</v>
          </cell>
          <cell r="CP257">
            <v>-31.835034800000358</v>
          </cell>
          <cell r="CQ257">
            <v>-6.0457025000000613</v>
          </cell>
          <cell r="CR257">
            <v>-1022.9444932029946</v>
          </cell>
          <cell r="CS257">
            <v>-38.949824132999765</v>
          </cell>
          <cell r="CT257">
            <v>-40.857037799999944</v>
          </cell>
          <cell r="CU257">
            <v>-20.896437700000206</v>
          </cell>
          <cell r="CV257">
            <v>-51.233865600000172</v>
          </cell>
          <cell r="CW257">
            <v>-17.5966470999997</v>
          </cell>
          <cell r="CX257">
            <v>-38.832721069999934</v>
          </cell>
          <cell r="CY257">
            <v>-6.5934615000001031</v>
          </cell>
          <cell r="CZ257">
            <v>-3.8332694000000629</v>
          </cell>
          <cell r="DA257">
            <v>-16.34652479999977</v>
          </cell>
          <cell r="DB257">
            <v>-281.03207759999987</v>
          </cell>
          <cell r="DC257">
            <v>-72.517141999998785</v>
          </cell>
          <cell r="DD257">
            <v>-434.2554844999986</v>
          </cell>
          <cell r="DE257">
            <v>-5666.3907946649997</v>
          </cell>
          <cell r="DF257">
            <v>-690.16015800000105</v>
          </cell>
          <cell r="DG257">
            <v>-489.10814399999845</v>
          </cell>
          <cell r="DH257">
            <v>-1030.4112602999985</v>
          </cell>
          <cell r="DI257">
            <v>-286.1003501999985</v>
          </cell>
          <cell r="DJ257">
            <v>-748.39421995000157</v>
          </cell>
          <cell r="DK257">
            <v>-384.51764900000126</v>
          </cell>
          <cell r="DL257">
            <v>-12.853872894998403</v>
          </cell>
          <cell r="DM257">
            <v>-209.48532699999987</v>
          </cell>
          <cell r="DN257">
            <v>-215.90029379999851</v>
          </cell>
          <cell r="DO257">
            <v>-515.69967730000189</v>
          </cell>
          <cell r="DP257">
            <v>-285.99224800000275</v>
          </cell>
          <cell r="DQ257">
            <v>-797.76759421999805</v>
          </cell>
          <cell r="DR257">
            <v>-4211.7405075600036</v>
          </cell>
          <cell r="DS257">
            <v>-579.96219630000678</v>
          </cell>
          <cell r="DT257">
            <v>-402.92636850000008</v>
          </cell>
          <cell r="DU257">
            <v>-339.07760399999779</v>
          </cell>
          <cell r="DV257">
            <v>-538.55954160000056</v>
          </cell>
          <cell r="DW257">
            <v>-408.08336840000084</v>
          </cell>
          <cell r="DX257">
            <v>-389.54710910000063</v>
          </cell>
          <cell r="DY257">
            <v>-167.92363455999907</v>
          </cell>
          <cell r="DZ257">
            <v>-46.415065999997751</v>
          </cell>
          <cell r="EA257">
            <v>-220.30305340000155</v>
          </cell>
          <cell r="EB257">
            <v>-437.02017659999819</v>
          </cell>
          <cell r="EC257">
            <v>-406.47252100000014</v>
          </cell>
          <cell r="ED257">
            <v>-275.44986809999909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-12.381562600000052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-26.342288649997499</v>
          </cell>
          <cell r="S258">
            <v>0</v>
          </cell>
          <cell r="T258">
            <v>-5.7192459999999983</v>
          </cell>
          <cell r="U258">
            <v>0</v>
          </cell>
          <cell r="V258">
            <v>-11.466191349999917</v>
          </cell>
          <cell r="W258">
            <v>0</v>
          </cell>
          <cell r="X258">
            <v>0</v>
          </cell>
          <cell r="Y258">
            <v>-0.46414750000008098</v>
          </cell>
          <cell r="Z258">
            <v>0</v>
          </cell>
          <cell r="AA258">
            <v>0</v>
          </cell>
          <cell r="AB258">
            <v>-8.6927037999998902</v>
          </cell>
          <cell r="AC258">
            <v>0</v>
          </cell>
          <cell r="AD258">
            <v>0</v>
          </cell>
          <cell r="AE258">
            <v>-193.84367930100234</v>
          </cell>
          <cell r="AF258">
            <v>-5.964468499999839</v>
          </cell>
          <cell r="AG258">
            <v>-5.5844180000001415</v>
          </cell>
          <cell r="AH258">
            <v>-16.925879540000096</v>
          </cell>
          <cell r="AI258">
            <v>-24.105172270000139</v>
          </cell>
          <cell r="AJ258">
            <v>-41.446703329999764</v>
          </cell>
          <cell r="AK258">
            <v>-12.956837929999892</v>
          </cell>
          <cell r="AL258">
            <v>-3.7015808000001016</v>
          </cell>
          <cell r="AM258">
            <v>-19.280456909999884</v>
          </cell>
          <cell r="AN258">
            <v>-12.076626668000017</v>
          </cell>
          <cell r="AO258">
            <v>-8.7947694829999818</v>
          </cell>
          <cell r="AP258">
            <v>-34.572039669999867</v>
          </cell>
          <cell r="AQ258">
            <v>-8.4347261999998864</v>
          </cell>
          <cell r="AR258">
            <v>-212.20122832800007</v>
          </cell>
          <cell r="AS258">
            <v>-27.300989680000157</v>
          </cell>
          <cell r="AT258">
            <v>-24.532355699999925</v>
          </cell>
          <cell r="AU258">
            <v>-20.559152939999649</v>
          </cell>
          <cell r="AV258">
            <v>-21.88730744999998</v>
          </cell>
          <cell r="AW258">
            <v>-26.196095089999744</v>
          </cell>
          <cell r="AX258">
            <v>-11.082282910000231</v>
          </cell>
          <cell r="AY258">
            <v>-1.5649103799999011</v>
          </cell>
          <cell r="AZ258">
            <v>-6.0440507000002981</v>
          </cell>
          <cell r="BA258">
            <v>-11.109262917999786</v>
          </cell>
          <cell r="BB258">
            <v>-25.095837970000048</v>
          </cell>
          <cell r="BC258">
            <v>-30.692890590000161</v>
          </cell>
          <cell r="BD258">
            <v>-6.1360919999999624</v>
          </cell>
          <cell r="BE258">
            <v>-169.92648363999797</v>
          </cell>
          <cell r="BF258">
            <v>-14.392502279999917</v>
          </cell>
          <cell r="BG258">
            <v>-21.158318749999808</v>
          </cell>
          <cell r="BH258">
            <v>-29.295372909999969</v>
          </cell>
          <cell r="BI258">
            <v>-5.5672183000001496</v>
          </cell>
          <cell r="BJ258">
            <v>-30.533275660000072</v>
          </cell>
          <cell r="BK258">
            <v>-11.7829904299997</v>
          </cell>
          <cell r="BL258">
            <v>-7.2360289000000648</v>
          </cell>
          <cell r="BM258">
            <v>-2.9518272700001944</v>
          </cell>
          <cell r="BN258">
            <v>-14.249415850000332</v>
          </cell>
          <cell r="BO258">
            <v>-8.1921446400001514</v>
          </cell>
          <cell r="BP258">
            <v>-23.532891900000095</v>
          </cell>
          <cell r="BQ258">
            <v>-1.0344967500000166</v>
          </cell>
          <cell r="BR258">
            <v>-166.49520494199896</v>
          </cell>
          <cell r="BS258">
            <v>-13.466837699999815</v>
          </cell>
          <cell r="BT258">
            <v>-32.196780600000011</v>
          </cell>
          <cell r="BU258">
            <v>-12.781805799999802</v>
          </cell>
          <cell r="BV258">
            <v>-12.667230349999954</v>
          </cell>
          <cell r="BW258">
            <v>-15.183550239999931</v>
          </cell>
          <cell r="BX258">
            <v>-6.9413597019997724</v>
          </cell>
          <cell r="BY258">
            <v>-3.3148922599998514</v>
          </cell>
          <cell r="BZ258">
            <v>-2.82047700000021</v>
          </cell>
          <cell r="CA258">
            <v>-9.7299791999998888</v>
          </cell>
          <cell r="CB258">
            <v>-11.876096229999803</v>
          </cell>
          <cell r="CC258">
            <v>-19.074115959999972</v>
          </cell>
          <cell r="CD258">
            <v>-26.442079899999953</v>
          </cell>
          <cell r="CE258">
            <v>-154.54336898000474</v>
          </cell>
          <cell r="CF258">
            <v>-14.178811499999938</v>
          </cell>
          <cell r="CG258">
            <v>-36.34618149999983</v>
          </cell>
          <cell r="CH258">
            <v>-22.998348199999782</v>
          </cell>
          <cell r="CI258">
            <v>-25.795002640000121</v>
          </cell>
          <cell r="CJ258">
            <v>-1.9579342600000018</v>
          </cell>
          <cell r="CK258">
            <v>-5.6611477000001287</v>
          </cell>
          <cell r="CL258">
            <v>-2.6341874999998254</v>
          </cell>
          <cell r="CM258">
            <v>0</v>
          </cell>
          <cell r="CN258">
            <v>-7.0778101999999308</v>
          </cell>
          <cell r="CO258">
            <v>-7.7823204000001169</v>
          </cell>
          <cell r="CP258">
            <v>-26.609587779999856</v>
          </cell>
          <cell r="CQ258">
            <v>-3.5020372999997562</v>
          </cell>
          <cell r="CR258">
            <v>-438.31135937999716</v>
          </cell>
          <cell r="CS258">
            <v>-32.568165899999713</v>
          </cell>
          <cell r="CT258">
            <v>-30.875637799999822</v>
          </cell>
          <cell r="CU258">
            <v>-18.151694599999701</v>
          </cell>
          <cell r="CV258">
            <v>-41.490767499999947</v>
          </cell>
          <cell r="CW258">
            <v>-12.176363799999763</v>
          </cell>
          <cell r="CX258">
            <v>-30.034696749999966</v>
          </cell>
          <cell r="CY258">
            <v>-8.8276224000001093</v>
          </cell>
          <cell r="CZ258">
            <v>-2.82047700000021</v>
          </cell>
          <cell r="DA258">
            <v>-9.4094233299999814</v>
          </cell>
          <cell r="DB258">
            <v>-89.227142000000413</v>
          </cell>
          <cell r="DC258">
            <v>-24.246760999999651</v>
          </cell>
          <cell r="DD258">
            <v>-138.48260730000038</v>
          </cell>
          <cell r="DE258">
            <v>-1812.251899073</v>
          </cell>
          <cell r="DF258">
            <v>-187.54783420000012</v>
          </cell>
          <cell r="DG258">
            <v>-112.44350899999904</v>
          </cell>
          <cell r="DH258">
            <v>-372.28120580000086</v>
          </cell>
          <cell r="DI258">
            <v>-58.040091360000133</v>
          </cell>
          <cell r="DJ258">
            <v>-274.43523266000057</v>
          </cell>
          <cell r="DK258">
            <v>-124.98915845000033</v>
          </cell>
          <cell r="DL258">
            <v>-17.756029993000539</v>
          </cell>
          <cell r="DM258">
            <v>-82.93710163999981</v>
          </cell>
          <cell r="DN258">
            <v>-34.28842599999939</v>
          </cell>
          <cell r="DO258">
            <v>-197.43382419999989</v>
          </cell>
          <cell r="DP258">
            <v>-102.93376376999959</v>
          </cell>
          <cell r="DQ258">
            <v>-247.1657220000011</v>
          </cell>
          <cell r="DR258">
            <v>-1514.3848927489971</v>
          </cell>
          <cell r="DS258">
            <v>-208.3860338000004</v>
          </cell>
          <cell r="DT258">
            <v>-217.87634269999921</v>
          </cell>
          <cell r="DU258">
            <v>-74.875300099999549</v>
          </cell>
          <cell r="DV258">
            <v>-112.78647419999993</v>
          </cell>
          <cell r="DW258">
            <v>-70.347758059999478</v>
          </cell>
          <cell r="DX258">
            <v>-118.39178181000034</v>
          </cell>
          <cell r="DY258">
            <v>-89.221032076000483</v>
          </cell>
          <cell r="DZ258">
            <v>-23.835873099999844</v>
          </cell>
          <cell r="EA258">
            <v>-129.55050469999969</v>
          </cell>
          <cell r="EB258">
            <v>-239.6674297529994</v>
          </cell>
          <cell r="EC258">
            <v>-101.46781484999951</v>
          </cell>
          <cell r="ED258">
            <v>-127.97854759999973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-1067.3148199999996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-300.49185299999954</v>
          </cell>
          <cell r="DD260">
            <v>-766.82296700000006</v>
          </cell>
          <cell r="DE260">
            <v>-5807.8978768600064</v>
          </cell>
          <cell r="DF260">
            <v>-828.93457625999872</v>
          </cell>
          <cell r="DG260">
            <v>-462.89353000000119</v>
          </cell>
          <cell r="DH260">
            <v>-1144.4710027000001</v>
          </cell>
          <cell r="DI260">
            <v>-477.11851229999957</v>
          </cell>
          <cell r="DJ260">
            <v>-482.10412540000107</v>
          </cell>
          <cell r="DK260">
            <v>-349.92536399999881</v>
          </cell>
          <cell r="DL260">
            <v>-118.38140829999975</v>
          </cell>
          <cell r="DM260">
            <v>-196.11416010000175</v>
          </cell>
          <cell r="DN260">
            <v>-130.34058399999776</v>
          </cell>
          <cell r="DO260">
            <v>-789.56710419999945</v>
          </cell>
          <cell r="DP260">
            <v>-343.31643600000098</v>
          </cell>
          <cell r="DQ260">
            <v>-484.73107359999995</v>
          </cell>
          <cell r="DR260">
            <v>-4885.1208660499833</v>
          </cell>
          <cell r="DS260">
            <v>-560.20081230000505</v>
          </cell>
          <cell r="DT260">
            <v>-616.29853300000104</v>
          </cell>
          <cell r="DU260">
            <v>-565.21856049999769</v>
          </cell>
          <cell r="DV260">
            <v>-632.70627850000164</v>
          </cell>
          <cell r="DW260">
            <v>-612.61287850000008</v>
          </cell>
          <cell r="DX260">
            <v>-150.28402659999847</v>
          </cell>
          <cell r="DY260">
            <v>-169.17382264999833</v>
          </cell>
          <cell r="DZ260">
            <v>-95.573920999999245</v>
          </cell>
          <cell r="EA260">
            <v>-151.92035699999906</v>
          </cell>
          <cell r="EB260">
            <v>-391.22462099999757</v>
          </cell>
          <cell r="EC260">
            <v>-407.19859999999608</v>
          </cell>
          <cell r="ED260">
            <v>-532.70845499999996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-8.4971683026979772E-4</v>
          </cell>
          <cell r="DF261">
            <v>0</v>
          </cell>
          <cell r="DG261">
            <v>0</v>
          </cell>
          <cell r="DH261">
            <v>-2.3761595007542463E-4</v>
          </cell>
          <cell r="DI261">
            <v>0</v>
          </cell>
          <cell r="DJ261">
            <v>0</v>
          </cell>
          <cell r="DK261">
            <v>0</v>
          </cell>
          <cell r="DL261">
            <v>-4.5191402014345405E-4</v>
          </cell>
          <cell r="DM261">
            <v>0</v>
          </cell>
          <cell r="DN261">
            <v>-1.601868600508774E-4</v>
          </cell>
          <cell r="DO261">
            <v>0</v>
          </cell>
          <cell r="DP261">
            <v>0</v>
          </cell>
          <cell r="DQ261">
            <v>0</v>
          </cell>
          <cell r="DR261">
            <v>-1.265270160402121E-4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-1.6191430005138216E-4</v>
          </cell>
          <cell r="EB261">
            <v>3.5387284011222098E-5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-332.72667344600086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-107.69064044600054</v>
          </cell>
          <cell r="DD264">
            <v>-225.03603300000032</v>
          </cell>
          <cell r="DE264">
            <v>-1927.2358089999907</v>
          </cell>
          <cell r="DF264">
            <v>-341.05594370000108</v>
          </cell>
          <cell r="DG264">
            <v>-134.85833839999941</v>
          </cell>
          <cell r="DH264">
            <v>-411.61609419999968</v>
          </cell>
          <cell r="DI264">
            <v>-193.20756299999994</v>
          </cell>
          <cell r="DJ264">
            <v>-75.454995600000075</v>
          </cell>
          <cell r="DK264">
            <v>-92.590159200000016</v>
          </cell>
          <cell r="DL264">
            <v>-42.100712600000406</v>
          </cell>
          <cell r="DM264">
            <v>-66.673311199999262</v>
          </cell>
          <cell r="DN264">
            <v>-71.613210999999865</v>
          </cell>
          <cell r="DO264">
            <v>-261.96645679999983</v>
          </cell>
          <cell r="DP264">
            <v>-166.40554859999975</v>
          </cell>
          <cell r="DQ264">
            <v>-69.69347469999957</v>
          </cell>
          <cell r="DR264">
            <v>-1566.3129359899976</v>
          </cell>
          <cell r="DS264">
            <v>-226.39306219999889</v>
          </cell>
          <cell r="DT264">
            <v>-224.80927619999966</v>
          </cell>
          <cell r="DU264">
            <v>-168.27458503999878</v>
          </cell>
          <cell r="DV264">
            <v>-167.16496270000061</v>
          </cell>
          <cell r="DW264">
            <v>-261.7510127000005</v>
          </cell>
          <cell r="DX264">
            <v>-32.878782799999499</v>
          </cell>
          <cell r="DY264">
            <v>-82.411046249999345</v>
          </cell>
          <cell r="DZ264">
            <v>-70.020120000000134</v>
          </cell>
          <cell r="EA264">
            <v>-17.252052499999991</v>
          </cell>
          <cell r="EB264">
            <v>-142.1305825999998</v>
          </cell>
          <cell r="EC264">
            <v>-55.677944999999454</v>
          </cell>
          <cell r="ED264">
            <v>-117.54950800000006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-9.8860759999997754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-31.32602400000178</v>
          </cell>
          <cell r="S266">
            <v>0</v>
          </cell>
          <cell r="T266">
            <v>-11.049529999999322</v>
          </cell>
          <cell r="U266">
            <v>0</v>
          </cell>
          <cell r="V266">
            <v>-6.5014420000006794</v>
          </cell>
          <cell r="W266">
            <v>0</v>
          </cell>
          <cell r="X266">
            <v>0</v>
          </cell>
          <cell r="Y266">
            <v>-4.0212220000003072</v>
          </cell>
          <cell r="Z266">
            <v>0</v>
          </cell>
          <cell r="AA266">
            <v>0</v>
          </cell>
          <cell r="AB266">
            <v>-9.753830000000562</v>
          </cell>
          <cell r="AC266">
            <v>0</v>
          </cell>
          <cell r="AD266">
            <v>0</v>
          </cell>
          <cell r="AE266">
            <v>-175.836887999998</v>
          </cell>
          <cell r="AF266">
            <v>-11.032375000000684</v>
          </cell>
          <cell r="AG266">
            <v>-6.2811400000000503</v>
          </cell>
          <cell r="AH266">
            <v>-7.3742799999999988</v>
          </cell>
          <cell r="AI266">
            <v>-34.229001000000608</v>
          </cell>
          <cell r="AJ266">
            <v>-7.7919540000002598</v>
          </cell>
          <cell r="AK266">
            <v>-6.6522029999996448</v>
          </cell>
          <cell r="AL266">
            <v>0</v>
          </cell>
          <cell r="AM266">
            <v>-20.335449000000153</v>
          </cell>
          <cell r="AN266">
            <v>-1.5429670000003171</v>
          </cell>
          <cell r="AO266">
            <v>-30.738171999999395</v>
          </cell>
          <cell r="AP266">
            <v>-45.145735999999488</v>
          </cell>
          <cell r="AQ266">
            <v>-4.7136110000001281</v>
          </cell>
          <cell r="AR266">
            <v>-205.96471100001509</v>
          </cell>
          <cell r="AS266">
            <v>-35.437540500000978</v>
          </cell>
          <cell r="AT266">
            <v>-44.135851000000002</v>
          </cell>
          <cell r="AU266">
            <v>-10.403645000000324</v>
          </cell>
          <cell r="AV266">
            <v>-17.504829999999856</v>
          </cell>
          <cell r="AW266">
            <v>-6.7416949999997087</v>
          </cell>
          <cell r="AX266">
            <v>-1.1510440000001836</v>
          </cell>
          <cell r="AY266">
            <v>0</v>
          </cell>
          <cell r="AZ266">
            <v>0</v>
          </cell>
          <cell r="BA266">
            <v>-2.484673500000099</v>
          </cell>
          <cell r="BB266">
            <v>-37.351947000000109</v>
          </cell>
          <cell r="BC266">
            <v>-41.212918000001082</v>
          </cell>
          <cell r="BD266">
            <v>-9.54056700000001</v>
          </cell>
          <cell r="BE266">
            <v>-156.114828999991</v>
          </cell>
          <cell r="BF266">
            <v>-14.389108999999735</v>
          </cell>
          <cell r="BG266">
            <v>-29.997413000000051</v>
          </cell>
          <cell r="BH266">
            <v>-35.533212000000276</v>
          </cell>
          <cell r="BI266">
            <v>-10.332871999999952</v>
          </cell>
          <cell r="BJ266">
            <v>-18.888393000000178</v>
          </cell>
          <cell r="BK266">
            <v>0</v>
          </cell>
          <cell r="BL266">
            <v>0</v>
          </cell>
          <cell r="BM266">
            <v>0</v>
          </cell>
          <cell r="BN266">
            <v>-11.122027999999773</v>
          </cell>
          <cell r="BO266">
            <v>-11.966300000000047</v>
          </cell>
          <cell r="BP266">
            <v>-23.885501999999178</v>
          </cell>
          <cell r="BQ266">
            <v>0</v>
          </cell>
          <cell r="BR266">
            <v>-205.39112499999464</v>
          </cell>
          <cell r="BS266">
            <v>-25.128966000000219</v>
          </cell>
          <cell r="BT266">
            <v>-56.199020999999448</v>
          </cell>
          <cell r="BU266">
            <v>-7.0786550000002535</v>
          </cell>
          <cell r="BV266">
            <v>-9.7986469999996189</v>
          </cell>
          <cell r="BW266">
            <v>-15.561781000000337</v>
          </cell>
          <cell r="BX266">
            <v>-3.3805360000005749</v>
          </cell>
          <cell r="BY266">
            <v>-9.6882720000003246</v>
          </cell>
          <cell r="BZ266">
            <v>0</v>
          </cell>
          <cell r="CA266">
            <v>0</v>
          </cell>
          <cell r="CB266">
            <v>-11.860944999999447</v>
          </cell>
          <cell r="CC266">
            <v>-30.125743999999941</v>
          </cell>
          <cell r="CD266">
            <v>-36.568557999999939</v>
          </cell>
          <cell r="CE266">
            <v>-171.11644699999306</v>
          </cell>
          <cell r="CF266">
            <v>-24.367661999998745</v>
          </cell>
          <cell r="CG266">
            <v>-53.548391000000265</v>
          </cell>
          <cell r="CH266">
            <v>-23.314101999999366</v>
          </cell>
          <cell r="CI266">
            <v>-32.29464999999982</v>
          </cell>
          <cell r="CJ266">
            <v>0</v>
          </cell>
          <cell r="CK266">
            <v>0</v>
          </cell>
          <cell r="CL266">
            <v>-7.181894000000284</v>
          </cell>
          <cell r="CM266">
            <v>-7.8037910000002739</v>
          </cell>
          <cell r="CN266">
            <v>-7.8953900000005888</v>
          </cell>
          <cell r="CO266">
            <v>-0.4804229999999734</v>
          </cell>
          <cell r="CP266">
            <v>-14.230144000000109</v>
          </cell>
          <cell r="CQ266">
            <v>0</v>
          </cell>
          <cell r="CR266">
            <v>-963.15442100000655</v>
          </cell>
          <cell r="CS266">
            <v>-34.025873000000502</v>
          </cell>
          <cell r="CT266">
            <v>-58.575582999999824</v>
          </cell>
          <cell r="CU266">
            <v>-20.595774999999776</v>
          </cell>
          <cell r="CV266">
            <v>-37.119561000000431</v>
          </cell>
          <cell r="CW266">
            <v>-2.4320320000006177</v>
          </cell>
          <cell r="CX266">
            <v>-35.770980999999665</v>
          </cell>
          <cell r="CY266">
            <v>-6.0874080000012327</v>
          </cell>
          <cell r="CZ266">
            <v>0</v>
          </cell>
          <cell r="DA266">
            <v>-13.063374000000294</v>
          </cell>
          <cell r="DB266">
            <v>-186.33551200000147</v>
          </cell>
          <cell r="DC266">
            <v>-158.57568400000127</v>
          </cell>
          <cell r="DD266">
            <v>-410.57263800000146</v>
          </cell>
          <cell r="DE266">
            <v>-3620.8552692499979</v>
          </cell>
          <cell r="DF266">
            <v>-568.29809599999862</v>
          </cell>
          <cell r="DG266">
            <v>-455.43970692000039</v>
          </cell>
          <cell r="DH266">
            <v>-797.14294041000085</v>
          </cell>
          <cell r="DI266">
            <v>-257.06904430000031</v>
          </cell>
          <cell r="DJ266">
            <v>-235.91495799999848</v>
          </cell>
          <cell r="DK266">
            <v>-164.81881049999993</v>
          </cell>
          <cell r="DL266">
            <v>-12.259926300000188</v>
          </cell>
          <cell r="DM266">
            <v>-68.359313999999358</v>
          </cell>
          <cell r="DN266">
            <v>-116.0859703999995</v>
          </cell>
          <cell r="DO266">
            <v>-416.92953751999903</v>
          </cell>
          <cell r="DP266">
            <v>-200.3173805000024</v>
          </cell>
          <cell r="DQ266">
            <v>-328.2195843999998</v>
          </cell>
          <cell r="DR266">
            <v>-3451.3237479000054</v>
          </cell>
          <cell r="DS266">
            <v>-668.76386200000161</v>
          </cell>
          <cell r="DT266">
            <v>-746.03799060000074</v>
          </cell>
          <cell r="DU266">
            <v>-280.28867799999898</v>
          </cell>
          <cell r="DV266">
            <v>-209.78073060000133</v>
          </cell>
          <cell r="DW266">
            <v>-637.39791109999896</v>
          </cell>
          <cell r="DX266">
            <v>-117.07831669999905</v>
          </cell>
          <cell r="DY266">
            <v>-58.972477999999683</v>
          </cell>
          <cell r="DZ266">
            <v>-126.75364700000046</v>
          </cell>
          <cell r="EA266">
            <v>-109.00576400000045</v>
          </cell>
          <cell r="EB266">
            <v>-241.90270780000083</v>
          </cell>
          <cell r="EC266">
            <v>-65.203752000001259</v>
          </cell>
          <cell r="ED266">
            <v>-190.13791009999932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-1856.8441749999984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-77.750520000001416</v>
          </cell>
          <cell r="CZ267">
            <v>-116.20964300000196</v>
          </cell>
          <cell r="DA267">
            <v>-451.79799199999979</v>
          </cell>
          <cell r="DB267">
            <v>-369.94873300000108</v>
          </cell>
          <cell r="DC267">
            <v>-294.5031799999997</v>
          </cell>
          <cell r="DD267">
            <v>-546.63410699999804</v>
          </cell>
          <cell r="DE267">
            <v>-5763.5235532700026</v>
          </cell>
          <cell r="DF267">
            <v>-379.83550030000333</v>
          </cell>
          <cell r="DG267">
            <v>-991.46266149999792</v>
          </cell>
          <cell r="DH267">
            <v>-1343.2175504900006</v>
          </cell>
          <cell r="DI267">
            <v>-257.49332080000022</v>
          </cell>
          <cell r="DJ267">
            <v>-310.58795699999973</v>
          </cell>
          <cell r="DK267">
            <v>-256.21248628000103</v>
          </cell>
          <cell r="DL267">
            <v>-36.918128000001161</v>
          </cell>
          <cell r="DM267">
            <v>-270.82540399999925</v>
          </cell>
          <cell r="DN267">
            <v>-213.70925630000056</v>
          </cell>
          <cell r="DO267">
            <v>-748.03551199999856</v>
          </cell>
          <cell r="DP267">
            <v>-321.88640899999882</v>
          </cell>
          <cell r="DQ267">
            <v>-633.33936759999779</v>
          </cell>
          <cell r="DR267">
            <v>-5254.7640176299901</v>
          </cell>
          <cell r="DS267">
            <v>-1096.2402568999969</v>
          </cell>
          <cell r="DT267">
            <v>-742.82869900000151</v>
          </cell>
          <cell r="DU267">
            <v>-281.5641439999963</v>
          </cell>
          <cell r="DV267">
            <v>-671.56993199999852</v>
          </cell>
          <cell r="DW267">
            <v>-555.38235679999707</v>
          </cell>
          <cell r="DX267">
            <v>-212.05446642999959</v>
          </cell>
          <cell r="DY267">
            <v>-165.64180230000056</v>
          </cell>
          <cell r="DZ267">
            <v>-177.34380500000043</v>
          </cell>
          <cell r="EA267">
            <v>-242.43322659999831</v>
          </cell>
          <cell r="EB267">
            <v>-419.09920559999955</v>
          </cell>
          <cell r="EC267">
            <v>-309.27450999999564</v>
          </cell>
          <cell r="ED267">
            <v>-381.33161300000211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-450.73217419999764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-4.9505834999999934</v>
          </cell>
          <cell r="CZ268">
            <v>-20.975675199999387</v>
          </cell>
          <cell r="DA268">
            <v>-82.394719199999599</v>
          </cell>
          <cell r="DB268">
            <v>-86.516938999999184</v>
          </cell>
          <cell r="DC268">
            <v>-98.31746800000019</v>
          </cell>
          <cell r="DD268">
            <v>-157.57678929999929</v>
          </cell>
          <cell r="DE268">
            <v>-1378.7449358800004</v>
          </cell>
          <cell r="DF268">
            <v>-129.68750544999966</v>
          </cell>
          <cell r="DG268">
            <v>-223.11838579999949</v>
          </cell>
          <cell r="DH268">
            <v>-232.87346633000016</v>
          </cell>
          <cell r="DI268">
            <v>-116.4766066000002</v>
          </cell>
          <cell r="DJ268">
            <v>-74.525552399999469</v>
          </cell>
          <cell r="DK268">
            <v>-72.170109600000615</v>
          </cell>
          <cell r="DL268">
            <v>-13.817963599999985</v>
          </cell>
          <cell r="DM268">
            <v>-68.62664956000026</v>
          </cell>
          <cell r="DN268">
            <v>-74.322394440000153</v>
          </cell>
          <cell r="DO268">
            <v>-171.67792709999958</v>
          </cell>
          <cell r="DP268">
            <v>-114.85000300000047</v>
          </cell>
          <cell r="DQ268">
            <v>-86.598372000000381</v>
          </cell>
          <cell r="DR268">
            <v>-1401.8581355299993</v>
          </cell>
          <cell r="DS268">
            <v>-296.99054799999976</v>
          </cell>
          <cell r="DT268">
            <v>-251.2543898999993</v>
          </cell>
          <cell r="DU268">
            <v>-84.344842999999855</v>
          </cell>
          <cell r="DV268">
            <v>-127.37717582999994</v>
          </cell>
          <cell r="DW268">
            <v>-217.50736299999971</v>
          </cell>
          <cell r="DX268">
            <v>-43.717122400000335</v>
          </cell>
          <cell r="DY268">
            <v>-43.883662800000366</v>
          </cell>
          <cell r="DZ268">
            <v>-54.121475000000828</v>
          </cell>
          <cell r="EA268">
            <v>-39.950139800000215</v>
          </cell>
          <cell r="EB268">
            <v>-107.58616780000011</v>
          </cell>
          <cell r="EC268">
            <v>-58.352041000000099</v>
          </cell>
          <cell r="ED268">
            <v>-76.773207000000184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452.56331369495729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340.18631438860234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112.37699930635563</v>
          </cell>
          <cell r="CR270">
            <v>-904.86720373179105</v>
          </cell>
          <cell r="CS270">
            <v>0</v>
          </cell>
          <cell r="CT270">
            <v>23.837568199021277</v>
          </cell>
          <cell r="CU270">
            <v>-763.71896192245003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-35.489701887399974</v>
          </cell>
          <cell r="DC270">
            <v>-129.49610812096341</v>
          </cell>
          <cell r="DD270">
            <v>0</v>
          </cell>
          <cell r="DE270">
            <v>395.38815840101483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179.84070579607027</v>
          </cell>
          <cell r="DL270">
            <v>0</v>
          </cell>
          <cell r="DM270">
            <v>223.69078320201356</v>
          </cell>
          <cell r="DN270">
            <v>0</v>
          </cell>
          <cell r="DO270">
            <v>-8.1433305970690313</v>
          </cell>
          <cell r="DP270">
            <v>0</v>
          </cell>
          <cell r="DQ270">
            <v>0</v>
          </cell>
          <cell r="DR270">
            <v>497.06256501377538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497.06256501377538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A272" t="str">
            <v>Total Other Generation</v>
          </cell>
          <cell r="F272">
            <v>0</v>
          </cell>
          <cell r="G272">
            <v>0</v>
          </cell>
          <cell r="H272">
            <v>0</v>
          </cell>
          <cell r="I272">
            <v>-36.105088899999828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-96.62742624999737</v>
          </cell>
          <cell r="S272">
            <v>0</v>
          </cell>
          <cell r="T272">
            <v>-24.053257499999177</v>
          </cell>
          <cell r="U272">
            <v>0</v>
          </cell>
          <cell r="V272">
            <v>-31.472532450000926</v>
          </cell>
          <cell r="W272">
            <v>0</v>
          </cell>
          <cell r="X272">
            <v>0</v>
          </cell>
          <cell r="Y272">
            <v>-10.575517000000445</v>
          </cell>
          <cell r="Z272">
            <v>0</v>
          </cell>
          <cell r="AA272">
            <v>0</v>
          </cell>
          <cell r="AB272">
            <v>-30.526119300000573</v>
          </cell>
          <cell r="AC272">
            <v>0</v>
          </cell>
          <cell r="AD272">
            <v>0</v>
          </cell>
          <cell r="AE272">
            <v>-608.92656848599836</v>
          </cell>
          <cell r="AF272">
            <v>-19.083658800000649</v>
          </cell>
          <cell r="AG272">
            <v>-20.515368950000266</v>
          </cell>
          <cell r="AH272">
            <v>-46.888267390000237</v>
          </cell>
          <cell r="AI272">
            <v>-84.767197970000552</v>
          </cell>
          <cell r="AJ272">
            <v>-105.13141019999966</v>
          </cell>
          <cell r="AK272">
            <v>-34.937709579999137</v>
          </cell>
          <cell r="AL272">
            <v>-4.3622765000000072</v>
          </cell>
          <cell r="AM272">
            <v>-66.173002380000071</v>
          </cell>
          <cell r="AN272">
            <v>-23.69643586799998</v>
          </cell>
          <cell r="AO272">
            <v>-57.462671077999403</v>
          </cell>
          <cell r="AP272">
            <v>-124.0865879699993</v>
          </cell>
          <cell r="AQ272">
            <v>-21.821981800000003</v>
          </cell>
          <cell r="AR272">
            <v>-705.9130791680127</v>
          </cell>
          <cell r="AS272">
            <v>-95.46317748000115</v>
          </cell>
          <cell r="AT272">
            <v>-106.73277674999986</v>
          </cell>
          <cell r="AU272">
            <v>-63.16600904999973</v>
          </cell>
          <cell r="AV272">
            <v>-66.108445999999958</v>
          </cell>
          <cell r="AW272">
            <v>-68.049157789999299</v>
          </cell>
          <cell r="AX272">
            <v>-29.32517936000022</v>
          </cell>
          <cell r="AY272">
            <v>-2.81516095999973</v>
          </cell>
          <cell r="AZ272">
            <v>-14.147341700000652</v>
          </cell>
          <cell r="BA272">
            <v>-33.185453717999735</v>
          </cell>
          <cell r="BB272">
            <v>-94.527599270000337</v>
          </cell>
          <cell r="BC272">
            <v>-109.04230949000134</v>
          </cell>
          <cell r="BD272">
            <v>-23.350467599999774</v>
          </cell>
          <cell r="BE272">
            <v>-565.51107000998854</v>
          </cell>
          <cell r="BF272">
            <v>-47.198011799999676</v>
          </cell>
          <cell r="BG272">
            <v>-80.758527149999736</v>
          </cell>
          <cell r="BH272">
            <v>-113.00458434000029</v>
          </cell>
          <cell r="BI272">
            <v>-21.834348800000043</v>
          </cell>
          <cell r="BJ272">
            <v>-91.636675160000323</v>
          </cell>
          <cell r="BK272">
            <v>-30.057929839999815</v>
          </cell>
          <cell r="BL272">
            <v>-12.572960900000226</v>
          </cell>
          <cell r="BM272">
            <v>-9.3357552700003907</v>
          </cell>
          <cell r="BN272">
            <v>-42.599235850000696</v>
          </cell>
          <cell r="BO272">
            <v>-36.043589240000074</v>
          </cell>
          <cell r="BP272">
            <v>-78.455624599999055</v>
          </cell>
          <cell r="BQ272">
            <v>-2.0138270600000396</v>
          </cell>
          <cell r="BR272">
            <v>-605.17171877199144</v>
          </cell>
          <cell r="BS272">
            <v>-61.347780889999967</v>
          </cell>
          <cell r="BT272">
            <v>-131.51816409999947</v>
          </cell>
          <cell r="BU272">
            <v>-38.753866300000027</v>
          </cell>
          <cell r="BV272">
            <v>-38.027012249999643</v>
          </cell>
          <cell r="BW272">
            <v>-54.989427240000168</v>
          </cell>
          <cell r="BX272">
            <v>-20.621545642000456</v>
          </cell>
          <cell r="BY272">
            <v>-21.535578859999987</v>
          </cell>
          <cell r="BZ272">
            <v>-6.1576552000005904</v>
          </cell>
          <cell r="CA272">
            <v>-21.128428100000292</v>
          </cell>
          <cell r="CB272">
            <v>-37.356662529999085</v>
          </cell>
          <cell r="CC272">
            <v>-73.790242059999628</v>
          </cell>
          <cell r="CD272">
            <v>-99.945355600000084</v>
          </cell>
          <cell r="CE272">
            <v>-67.398870525038546</v>
          </cell>
          <cell r="CF272">
            <v>-55.518345999998928</v>
          </cell>
          <cell r="CG272">
            <v>-129.25999260000003</v>
          </cell>
          <cell r="CH272">
            <v>-74.156531099999484</v>
          </cell>
          <cell r="CI272">
            <v>-93.022943539999915</v>
          </cell>
          <cell r="CJ272">
            <v>-4.3626762599997164</v>
          </cell>
          <cell r="CK272">
            <v>-12.410226700000294</v>
          </cell>
          <cell r="CL272">
            <v>324.57717158860191</v>
          </cell>
          <cell r="CM272">
            <v>-10.010397640000519</v>
          </cell>
          <cell r="CN272">
            <v>-25.020281600000544</v>
          </cell>
          <cell r="CO272">
            <v>-18.369139599999926</v>
          </cell>
          <cell r="CP272">
            <v>-72.674766580000323</v>
          </cell>
          <cell r="CQ272">
            <v>102.82925950635581</v>
          </cell>
          <cell r="CR272">
            <v>-7036.8953199607859</v>
          </cell>
          <cell r="CS272">
            <v>-105.54386303299998</v>
          </cell>
          <cell r="CT272">
            <v>-106.47069040097831</v>
          </cell>
          <cell r="CU272">
            <v>-823.36286922244972</v>
          </cell>
          <cell r="CV272">
            <v>-129.84419410000055</v>
          </cell>
          <cell r="CW272">
            <v>-32.20504290000008</v>
          </cell>
          <cell r="CX272">
            <v>-104.63839881999957</v>
          </cell>
          <cell r="CY272">
            <v>-104.20959540000285</v>
          </cell>
          <cell r="CZ272">
            <v>-143.83906460000162</v>
          </cell>
          <cell r="DA272">
            <v>-573.01203332999944</v>
          </cell>
          <cell r="DB272">
            <v>-1048.5501054874021</v>
          </cell>
          <cell r="DC272">
            <v>-1185.838836566963</v>
          </cell>
          <cell r="DD272">
            <v>-2679.3806260999982</v>
          </cell>
          <cell r="DE272">
            <v>-33316.940223263817</v>
          </cell>
          <cell r="DF272">
            <v>-3125.5196139100026</v>
          </cell>
          <cell r="DG272">
            <v>-2869.3242756199961</v>
          </cell>
          <cell r="DH272">
            <v>-5332.0137578459507</v>
          </cell>
          <cell r="DI272">
            <v>-1645.5054885599989</v>
          </cell>
          <cell r="DJ272">
            <v>-2201.417041010001</v>
          </cell>
          <cell r="DK272">
            <v>-1265.3830312339317</v>
          </cell>
          <cell r="DL272">
            <v>-254.08849360202058</v>
          </cell>
          <cell r="DM272">
            <v>-739.330484297986</v>
          </cell>
          <cell r="DN272">
            <v>-856.26029612685579</v>
          </cell>
          <cell r="DO272">
            <v>-3332.9625617170686</v>
          </cell>
          <cell r="DP272">
            <v>-5264.6299656200117</v>
          </cell>
          <cell r="DQ272">
            <v>-6430.5052137199946</v>
          </cell>
          <cell r="DR272">
            <v>-68834.375793612184</v>
          </cell>
          <cell r="DS272">
            <v>-8526.7259644999995</v>
          </cell>
          <cell r="DT272">
            <v>-7273.2321367000068</v>
          </cell>
          <cell r="DU272">
            <v>-8263.8794656399932</v>
          </cell>
          <cell r="DV272">
            <v>-7971.8986443299927</v>
          </cell>
          <cell r="DW272">
            <v>-8515.2499347599951</v>
          </cell>
          <cell r="DX272">
            <v>-2397.5973337262199</v>
          </cell>
          <cell r="DY272">
            <v>-1733.7460542359979</v>
          </cell>
          <cell r="DZ272">
            <v>-1445.6771641000014</v>
          </cell>
          <cell r="EA272">
            <v>-3682.2091105143004</v>
          </cell>
          <cell r="EB272">
            <v>-7026.2471337156985</v>
          </cell>
          <cell r="EC272">
            <v>-5439.7162122499858</v>
          </cell>
          <cell r="ED272">
            <v>-6558.1966391399701</v>
          </cell>
        </row>
        <row r="274">
          <cell r="A274" t="str">
            <v>IRP Resources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-3566052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-3625309.6999999993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-3625309.6999999993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-2876898.66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-2876898.66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-2120518.4499999997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-2120518.4499999997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-2470356.5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-1927552.5</v>
          </cell>
          <cell r="S279">
            <v>-1927552.5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-653228.87200000009</v>
          </cell>
          <cell r="AF279">
            <v>-653228.87200000009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-535120.01</v>
          </cell>
          <cell r="AS279">
            <v>-535120.01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-4538830.4465999994</v>
          </cell>
          <cell r="BF283">
            <v>-337135.13599999994</v>
          </cell>
          <cell r="BG283">
            <v>-438342.59329999995</v>
          </cell>
          <cell r="BH283">
            <v>0</v>
          </cell>
          <cell r="BI283">
            <v>0</v>
          </cell>
          <cell r="BJ283">
            <v>0</v>
          </cell>
          <cell r="BK283">
            <v>-378334.44329999993</v>
          </cell>
          <cell r="BL283">
            <v>-847302.0560000001</v>
          </cell>
          <cell r="BM283">
            <v>-674293.65470000007</v>
          </cell>
          <cell r="BN283">
            <v>-1197015.4673000001</v>
          </cell>
          <cell r="BO283">
            <v>-156492.85630000001</v>
          </cell>
          <cell r="BP283">
            <v>-207382.94699999999</v>
          </cell>
          <cell r="BQ283">
            <v>-302531.29269999999</v>
          </cell>
          <cell r="BR283">
            <v>-5173501.6875999998</v>
          </cell>
          <cell r="BS283">
            <v>-326547.00159999996</v>
          </cell>
          <cell r="BT283">
            <v>-468765.77369999996</v>
          </cell>
          <cell r="BU283">
            <v>-23296.500600000003</v>
          </cell>
          <cell r="BV283">
            <v>0</v>
          </cell>
          <cell r="BW283">
            <v>0</v>
          </cell>
          <cell r="BX283">
            <v>-402690.91370000003</v>
          </cell>
          <cell r="BY283">
            <v>-858197.02359999996</v>
          </cell>
          <cell r="BZ283">
            <v>-1010099.8142</v>
          </cell>
          <cell r="CA283">
            <v>-1236542.0023000001</v>
          </cell>
          <cell r="CB283">
            <v>-145278.85940000002</v>
          </cell>
          <cell r="CC283">
            <v>-170579.60500000004</v>
          </cell>
          <cell r="CD283">
            <v>-531504.19350000005</v>
          </cell>
          <cell r="CE283">
            <v>-6065264.0041000014</v>
          </cell>
          <cell r="CF283">
            <v>-540187.37229999993</v>
          </cell>
          <cell r="CG283">
            <v>-568264.5048</v>
          </cell>
          <cell r="CH283">
            <v>-35956.9882</v>
          </cell>
          <cell r="CI283">
            <v>0</v>
          </cell>
          <cell r="CJ283">
            <v>-38141.187400000003</v>
          </cell>
          <cell r="CK283">
            <v>-525377.02139999997</v>
          </cell>
          <cell r="CL283">
            <v>-911201.65490000008</v>
          </cell>
          <cell r="CM283">
            <v>-820912.45629999996</v>
          </cell>
          <cell r="CN283">
            <v>-1510517.2519</v>
          </cell>
          <cell r="CO283">
            <v>-308543.31400000001</v>
          </cell>
          <cell r="CP283">
            <v>-287059.67559999996</v>
          </cell>
          <cell r="CQ283">
            <v>-519102.5773</v>
          </cell>
          <cell r="CR283">
            <v>-6506057.5089999996</v>
          </cell>
          <cell r="CS283">
            <v>-577143.26690000005</v>
          </cell>
          <cell r="CT283">
            <v>-535024.16150000005</v>
          </cell>
          <cell r="CU283">
            <v>-39092.540500000003</v>
          </cell>
          <cell r="CV283">
            <v>0</v>
          </cell>
          <cell r="CW283">
            <v>0</v>
          </cell>
          <cell r="CX283">
            <v>-344355.80310000002</v>
          </cell>
          <cell r="CY283">
            <v>-1011494.4493</v>
          </cell>
          <cell r="CZ283">
            <v>-1444435.3967000002</v>
          </cell>
          <cell r="DA283">
            <v>-1661550.7855</v>
          </cell>
          <cell r="DB283">
            <v>-274371.08479999995</v>
          </cell>
          <cell r="DC283">
            <v>0</v>
          </cell>
          <cell r="DD283">
            <v>-618590.02069999999</v>
          </cell>
          <cell r="DE283">
            <v>-6397533.6011999995</v>
          </cell>
          <cell r="DF283">
            <v>-577507.29949999996</v>
          </cell>
          <cell r="DG283">
            <v>-542572.59719999996</v>
          </cell>
          <cell r="DH283">
            <v>-68168.687999999995</v>
          </cell>
          <cell r="DI283">
            <v>0</v>
          </cell>
          <cell r="DJ283">
            <v>0</v>
          </cell>
          <cell r="DK283">
            <v>-359438.46189999999</v>
          </cell>
          <cell r="DL283">
            <v>-807077.39169999992</v>
          </cell>
          <cell r="DM283">
            <v>-1072864.4495999999</v>
          </cell>
          <cell r="DN283">
            <v>-1636364.2050999999</v>
          </cell>
          <cell r="DO283">
            <v>-422304.31229999999</v>
          </cell>
          <cell r="DP283">
            <v>-284159.80909999995</v>
          </cell>
          <cell r="DQ283">
            <v>-627076.38679999998</v>
          </cell>
          <cell r="DR283">
            <v>-7618140.3288000003</v>
          </cell>
          <cell r="DS283">
            <v>-637190.40029999998</v>
          </cell>
          <cell r="DT283">
            <v>-626732.75190000003</v>
          </cell>
          <cell r="DU283">
            <v>-85433.571300000011</v>
          </cell>
          <cell r="DV283">
            <v>-92696.920299999998</v>
          </cell>
          <cell r="DW283">
            <v>-73802.471900000004</v>
          </cell>
          <cell r="DX283">
            <v>-516024.50380000001</v>
          </cell>
          <cell r="DY283">
            <v>-988406.10149999999</v>
          </cell>
          <cell r="DZ283">
            <v>-1249187.3388</v>
          </cell>
          <cell r="EA283">
            <v>-1732180.1111000003</v>
          </cell>
          <cell r="EB283">
            <v>-455462.80820000009</v>
          </cell>
          <cell r="EC283">
            <v>-361212.68859999999</v>
          </cell>
          <cell r="ED283">
            <v>-799810.66109999991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-76338.91270000115</v>
          </cell>
          <cell r="DF284">
            <v>-12411.666800000006</v>
          </cell>
          <cell r="DG284">
            <v>-27239.596099999966</v>
          </cell>
          <cell r="DH284">
            <v>-4885.2978000000003</v>
          </cell>
          <cell r="DI284">
            <v>0</v>
          </cell>
          <cell r="DJ284">
            <v>0</v>
          </cell>
          <cell r="DK284">
            <v>4.2116999999852851</v>
          </cell>
          <cell r="DL284">
            <v>-4289.6424999998417</v>
          </cell>
          <cell r="DM284">
            <v>-2559.1250999998301</v>
          </cell>
          <cell r="DN284">
            <v>31674.096700000111</v>
          </cell>
          <cell r="DO284">
            <v>90.553799999994226</v>
          </cell>
          <cell r="DP284">
            <v>-9607.2160000000149</v>
          </cell>
          <cell r="DQ284">
            <v>-47115.230600000126</v>
          </cell>
          <cell r="DR284">
            <v>-116699.80959999748</v>
          </cell>
          <cell r="DS284">
            <v>-26709.303300000029</v>
          </cell>
          <cell r="DT284">
            <v>-34450.788999999873</v>
          </cell>
          <cell r="DU284">
            <v>-4811.9755000000005</v>
          </cell>
          <cell r="DV284">
            <v>3213.5467999999964</v>
          </cell>
          <cell r="DW284">
            <v>8.0000000889413059E-4</v>
          </cell>
          <cell r="DX284">
            <v>11.639499999932013</v>
          </cell>
          <cell r="DY284">
            <v>-2726.0736999998335</v>
          </cell>
          <cell r="DZ284">
            <v>-3954.7854999999981</v>
          </cell>
          <cell r="EA284">
            <v>31929.778100000229</v>
          </cell>
          <cell r="EB284">
            <v>36.939100000075996</v>
          </cell>
          <cell r="EC284">
            <v>-33158.255099999951</v>
          </cell>
          <cell r="ED284">
            <v>-46080.531799999997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-207432.96019999683</v>
          </cell>
          <cell r="DF285">
            <v>-23969.533300000243</v>
          </cell>
          <cell r="DG285">
            <v>-17062.479299999774</v>
          </cell>
          <cell r="DH285">
            <v>-35209.610100000165</v>
          </cell>
          <cell r="DI285">
            <v>-2911.196600000374</v>
          </cell>
          <cell r="DJ285">
            <v>0</v>
          </cell>
          <cell r="DK285">
            <v>-2575.4391999999061</v>
          </cell>
          <cell r="DL285">
            <v>-6655.9504999998026</v>
          </cell>
          <cell r="DM285">
            <v>-20045.022799999919</v>
          </cell>
          <cell r="DN285">
            <v>28850.544300000183</v>
          </cell>
          <cell r="DO285">
            <v>-18971.678900000174</v>
          </cell>
          <cell r="DP285">
            <v>-41608.144499999937</v>
          </cell>
          <cell r="DQ285">
            <v>-67274.449299999513</v>
          </cell>
          <cell r="DR285">
            <v>-270564.99039999396</v>
          </cell>
          <cell r="DS285">
            <v>-40934.092300000135</v>
          </cell>
          <cell r="DT285">
            <v>-31273.762199999765</v>
          </cell>
          <cell r="DU285">
            <v>-32096.458000000101</v>
          </cell>
          <cell r="DV285">
            <v>-9310.4410999999382</v>
          </cell>
          <cell r="DW285">
            <v>-88.118199999909848</v>
          </cell>
          <cell r="DX285">
            <v>-7627.498399999924</v>
          </cell>
          <cell r="DY285">
            <v>-7305.8048000000417</v>
          </cell>
          <cell r="DZ285">
            <v>-22308.157599999569</v>
          </cell>
          <cell r="EA285">
            <v>20259.207700000145</v>
          </cell>
          <cell r="EB285">
            <v>-14213.325900000054</v>
          </cell>
          <cell r="EC285">
            <v>-55773.570000000298</v>
          </cell>
          <cell r="ED285">
            <v>-69892.969600000419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-9.7758039586029577E-2</v>
          </cell>
          <cell r="BS291">
            <v>-9.8719259531334855E-3</v>
          </cell>
          <cell r="BT291">
            <v>-8.5812727887238233E-3</v>
          </cell>
          <cell r="BU291">
            <v>-1.092702355346839E-2</v>
          </cell>
          <cell r="BV291">
            <v>-8.146195992585703E-3</v>
          </cell>
          <cell r="BW291">
            <v>-1.3579095522310153E-2</v>
          </cell>
          <cell r="BX291">
            <v>-1.4014334787448346E-2</v>
          </cell>
          <cell r="BY291">
            <v>-3.7818958712004247E-3</v>
          </cell>
          <cell r="BZ291">
            <v>6.41885455203689E-4</v>
          </cell>
          <cell r="CA291">
            <v>-4.468775471418468E-3</v>
          </cell>
          <cell r="CB291">
            <v>-4.6046112894615743E-3</v>
          </cell>
          <cell r="CC291">
            <v>-1.1878666583770441E-2</v>
          </cell>
          <cell r="CD291">
            <v>-8.5461272277126826E-3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81018.239392396063</v>
          </cell>
          <cell r="AF293">
            <v>1209.0284985434846</v>
          </cell>
          <cell r="AG293">
            <v>3519.8077950136503</v>
          </cell>
          <cell r="AH293">
            <v>11326.214889251394</v>
          </cell>
          <cell r="AI293">
            <v>12538.227675840026</v>
          </cell>
          <cell r="AJ293">
            <v>11525.611901880649</v>
          </cell>
          <cell r="AK293">
            <v>8211.9380739939515</v>
          </cell>
          <cell r="AL293">
            <v>0</v>
          </cell>
          <cell r="AM293">
            <v>3570.9689439978683</v>
          </cell>
          <cell r="AN293">
            <v>4262.0766598293267</v>
          </cell>
          <cell r="AO293">
            <v>12819.047097947187</v>
          </cell>
          <cell r="AP293">
            <v>9553.4886332402966</v>
          </cell>
          <cell r="AQ293">
            <v>2481.8292228578648</v>
          </cell>
          <cell r="AR293">
            <v>38610.113441073336</v>
          </cell>
          <cell r="AS293">
            <v>1842.6729422360077</v>
          </cell>
          <cell r="AT293">
            <v>0</v>
          </cell>
          <cell r="AU293">
            <v>8209.0055724995327</v>
          </cell>
          <cell r="AV293">
            <v>14045.559594934981</v>
          </cell>
          <cell r="AW293">
            <v>5126.4529064892849</v>
          </cell>
          <cell r="AX293">
            <v>4296.7234748836781</v>
          </cell>
          <cell r="AY293">
            <v>80.878335217072163</v>
          </cell>
          <cell r="AZ293">
            <v>0</v>
          </cell>
          <cell r="BA293">
            <v>1675.3926743092306</v>
          </cell>
          <cell r="BB293">
            <v>1891.1919220466225</v>
          </cell>
          <cell r="BC293">
            <v>1442.2360184572171</v>
          </cell>
          <cell r="BD293">
            <v>0</v>
          </cell>
          <cell r="BE293">
            <v>27786.326208112063</v>
          </cell>
          <cell r="BF293">
            <v>2586.187003915984</v>
          </cell>
          <cell r="BG293">
            <v>0</v>
          </cell>
          <cell r="BH293">
            <v>653.72591719821503</v>
          </cell>
          <cell r="BI293">
            <v>10003.137353843922</v>
          </cell>
          <cell r="BJ293">
            <v>2843.764593399188</v>
          </cell>
          <cell r="BK293">
            <v>2251.9732223074534</v>
          </cell>
          <cell r="BL293">
            <v>1393.9139740752871</v>
          </cell>
          <cell r="BM293">
            <v>1200.4918278288969</v>
          </cell>
          <cell r="BN293">
            <v>4152.5018352294865</v>
          </cell>
          <cell r="BO293">
            <v>898.1836463190557</v>
          </cell>
          <cell r="BP293">
            <v>0</v>
          </cell>
          <cell r="BQ293">
            <v>1802.4468339946616</v>
          </cell>
          <cell r="BR293">
            <v>18200.37675368716</v>
          </cell>
          <cell r="BS293">
            <v>1998.837033313961</v>
          </cell>
          <cell r="BT293">
            <v>121.20960893576557</v>
          </cell>
          <cell r="BU293">
            <v>363.71870784452767</v>
          </cell>
          <cell r="BV293">
            <v>8090.7569607421174</v>
          </cell>
          <cell r="BW293">
            <v>1669.6676566772221</v>
          </cell>
          <cell r="BX293">
            <v>0</v>
          </cell>
          <cell r="BY293">
            <v>1544.5844881936791</v>
          </cell>
          <cell r="BZ293">
            <v>361.25627391622402</v>
          </cell>
          <cell r="CA293">
            <v>1422.0603907442419</v>
          </cell>
          <cell r="CB293">
            <v>872.04219908200321</v>
          </cell>
          <cell r="CC293">
            <v>0</v>
          </cell>
          <cell r="CD293">
            <v>1756.2434342373308</v>
          </cell>
          <cell r="CE293">
            <v>10652.321244433522</v>
          </cell>
          <cell r="CF293">
            <v>372.99031326897966</v>
          </cell>
          <cell r="CG293">
            <v>0</v>
          </cell>
          <cell r="CH293">
            <v>1068.2701861159439</v>
          </cell>
          <cell r="CI293">
            <v>1447.9435309409746</v>
          </cell>
          <cell r="CJ293">
            <v>0</v>
          </cell>
          <cell r="CK293">
            <v>0</v>
          </cell>
          <cell r="CL293">
            <v>2461.1270286043291</v>
          </cell>
          <cell r="CM293">
            <v>0</v>
          </cell>
          <cell r="CN293">
            <v>1421.9791047062608</v>
          </cell>
          <cell r="CO293">
            <v>3088.3653373085253</v>
          </cell>
          <cell r="CP293">
            <v>0</v>
          </cell>
          <cell r="CQ293">
            <v>791.64574348884344</v>
          </cell>
          <cell r="CR293">
            <v>1741.9863788720686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702.56815224664751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1039.4182266255375</v>
          </cell>
          <cell r="DC293">
            <v>0</v>
          </cell>
          <cell r="DD293">
            <v>0</v>
          </cell>
          <cell r="DE293">
            <v>1036.8291330593638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169.70019525365205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867.12893780576997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420795.41043199692</v>
          </cell>
          <cell r="AF299">
            <v>9772.5923328017816</v>
          </cell>
          <cell r="AG299">
            <v>12578.293759999215</v>
          </cell>
          <cell r="AH299">
            <v>87879.856742398813</v>
          </cell>
          <cell r="AI299">
            <v>127797.03214079863</v>
          </cell>
          <cell r="AJ299">
            <v>27734.161408000044</v>
          </cell>
          <cell r="AK299">
            <v>19295.000576000253</v>
          </cell>
          <cell r="AL299">
            <v>0</v>
          </cell>
          <cell r="AM299">
            <v>6144</v>
          </cell>
          <cell r="AN299">
            <v>0</v>
          </cell>
          <cell r="AO299">
            <v>81150.643199999351</v>
          </cell>
          <cell r="AP299">
            <v>28806.012927999487</v>
          </cell>
          <cell r="AQ299">
            <v>19637.81734400033</v>
          </cell>
          <cell r="AR299">
            <v>177593.90893508308</v>
          </cell>
          <cell r="AS299">
            <v>3227.6789702010574</v>
          </cell>
          <cell r="AT299">
            <v>0</v>
          </cell>
          <cell r="AU299">
            <v>61646.386052541318</v>
          </cell>
          <cell r="AV299">
            <v>23272.933784599532</v>
          </cell>
          <cell r="AW299">
            <v>2460.0644812003011</v>
          </cell>
          <cell r="AX299">
            <v>14894.600638339878</v>
          </cell>
          <cell r="AY299">
            <v>258.28725860023405</v>
          </cell>
          <cell r="AZ299">
            <v>0</v>
          </cell>
          <cell r="BA299">
            <v>4444.989094599965</v>
          </cell>
          <cell r="BB299">
            <v>64205.371317401063</v>
          </cell>
          <cell r="BC299">
            <v>3183.5973375990288</v>
          </cell>
          <cell r="BD299">
            <v>0</v>
          </cell>
          <cell r="BE299">
            <v>75513.183966756798</v>
          </cell>
          <cell r="BF299">
            <v>8409.2485908002127</v>
          </cell>
          <cell r="BG299">
            <v>0</v>
          </cell>
          <cell r="BH299">
            <v>343.07796079851687</v>
          </cell>
          <cell r="BI299">
            <v>18910.071386600262</v>
          </cell>
          <cell r="BJ299">
            <v>7593.8862698005978</v>
          </cell>
          <cell r="BK299">
            <v>0</v>
          </cell>
          <cell r="BL299">
            <v>867.01679379952839</v>
          </cell>
          <cell r="BM299">
            <v>4653.2800749396556</v>
          </cell>
          <cell r="BN299">
            <v>18921.525121220155</v>
          </cell>
          <cell r="BO299">
            <v>11559.477768799756</v>
          </cell>
          <cell r="BP299">
            <v>0</v>
          </cell>
          <cell r="BQ299">
            <v>4255.5999999998603</v>
          </cell>
          <cell r="BR299">
            <v>65411.573610002175</v>
          </cell>
          <cell r="BS299">
            <v>12063.729047000525</v>
          </cell>
          <cell r="BT299">
            <v>0</v>
          </cell>
          <cell r="BU299">
            <v>4413.99337900104</v>
          </cell>
          <cell r="BV299">
            <v>20902.633834000793</v>
          </cell>
          <cell r="BW299">
            <v>0</v>
          </cell>
          <cell r="BX299">
            <v>0</v>
          </cell>
          <cell r="BY299">
            <v>2393.2708000000566</v>
          </cell>
          <cell r="BZ299">
            <v>0</v>
          </cell>
          <cell r="CA299">
            <v>8003.9106139996438</v>
          </cell>
          <cell r="CB299">
            <v>6621</v>
          </cell>
          <cell r="CC299">
            <v>0</v>
          </cell>
          <cell r="CD299">
            <v>11013.035935999826</v>
          </cell>
          <cell r="CE299">
            <v>14806.356912000105</v>
          </cell>
          <cell r="CF299">
            <v>2207.0044140001992</v>
          </cell>
          <cell r="CG299">
            <v>0</v>
          </cell>
          <cell r="CH299">
            <v>3082.4352409982821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1093.0255779996514</v>
          </cell>
          <cell r="CO299">
            <v>5894.9212770018494</v>
          </cell>
          <cell r="CP299">
            <v>0</v>
          </cell>
          <cell r="CQ299">
            <v>2528.9704020004719</v>
          </cell>
          <cell r="CR299">
            <v>2756.3783723982051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2286.7999999999302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469.5783723986242</v>
          </cell>
          <cell r="DC299">
            <v>0</v>
          </cell>
          <cell r="DD299">
            <v>0</v>
          </cell>
          <cell r="DE299">
            <v>10791.260545598343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2366.5999999999767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8424.6605455985991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IRP19Wind_YK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IRP19Wind_wS_PNC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IRP19Wind_wS_ID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IRP19Solar_BC_UT_UTS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IRP19Solar_BDC_UT_UTS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IRP19Solar_BC_UT_UTN_CP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IRP19Solar_BDC_UT_UTN_CP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IRP19Solar_BC_UT_UTN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C311" t="str">
            <v>IRP19Solar_BDC_UT_UTN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IRP19Solar_BC_WY_JB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C313" t="str">
            <v>IRP19Solar_BDC_WY_JB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IRP19Solar_BC_YK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IRP19Solar_BDC_YK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IRP19Solar_BC_OR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IRP19Solar_BDC_OR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IRP19Solar_BC_WYSW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IRP19Solar_BDC_WYSW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IRP19Wind_BC_PNC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IRP19Wind_BDC_PNC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IRP19Wind_BC_ID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IRP19Wind_BDC_ID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IRP19Wind_BC_YK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IRP19Wind_BDC_YK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IRP19Battery_C_UTS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IRP19Battery_DC_UTS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IRP19Battery_C_WYSW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IRP19Battery_DC_WYSW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IRP19Battery_C_ID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IRP19Battery_DC_ID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IRP19Battery_C_OR_SO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IRP19Battery_DC_OR_SO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IRP19Battery_C_OR_WVP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IRP19Battery_DC_OR_WVP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IRP19Battery_C_WA_WW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IRP19Battery_DC_WA_WW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IRP19Battery_C_WA_YK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IRP19Battery_DC_WA_YK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8">
          <cell r="A348" t="str">
            <v>Total IRP Resources</v>
          </cell>
          <cell r="F348">
            <v>-2470356.5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-3566052.0000000019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-5552862.1999999993</v>
          </cell>
          <cell r="S348">
            <v>-1927552.5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-3625309.6999999993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-3028313.8821756095</v>
          </cell>
          <cell r="AF348">
            <v>-642247.25116865453</v>
          </cell>
          <cell r="AG348">
            <v>16098.101555013098</v>
          </cell>
          <cell r="AH348">
            <v>99206.07163165044</v>
          </cell>
          <cell r="AI348">
            <v>140335.25981663866</v>
          </cell>
          <cell r="AJ348">
            <v>39259.773309880635</v>
          </cell>
          <cell r="AK348">
            <v>27506.938649993856</v>
          </cell>
          <cell r="AL348">
            <v>-2876898.66</v>
          </cell>
          <cell r="AM348">
            <v>9714.9689439977519</v>
          </cell>
          <cell r="AN348">
            <v>4262.0766598293558</v>
          </cell>
          <cell r="AO348">
            <v>93969.690297946334</v>
          </cell>
          <cell r="AP348">
            <v>38359.501561239595</v>
          </cell>
          <cell r="AQ348">
            <v>22119.646566858515</v>
          </cell>
          <cell r="AR348">
            <v>-2439434.4376238436</v>
          </cell>
          <cell r="AS348">
            <v>-530049.65808756324</v>
          </cell>
          <cell r="AT348">
            <v>0</v>
          </cell>
          <cell r="AU348">
            <v>69855.391625041142</v>
          </cell>
          <cell r="AV348">
            <v>37318.493379534455</v>
          </cell>
          <cell r="AW348">
            <v>7586.5173876895569</v>
          </cell>
          <cell r="AX348">
            <v>19191.324113223469</v>
          </cell>
          <cell r="AY348">
            <v>-2120179.2844061824</v>
          </cell>
          <cell r="AZ348">
            <v>0</v>
          </cell>
          <cell r="BA348">
            <v>6120.381768909283</v>
          </cell>
          <cell r="BB348">
            <v>66096.563239447307</v>
          </cell>
          <cell r="BC348">
            <v>4625.8333560563624</v>
          </cell>
          <cell r="BD348">
            <v>0</v>
          </cell>
          <cell r="BE348">
            <v>-4435530.9364251345</v>
          </cell>
          <cell r="BF348">
            <v>-326139.70040528337</v>
          </cell>
          <cell r="BG348">
            <v>-438342.5932999996</v>
          </cell>
          <cell r="BH348">
            <v>996.80387799674645</v>
          </cell>
          <cell r="BI348">
            <v>28913.208740443923</v>
          </cell>
          <cell r="BJ348">
            <v>10437.65086319996</v>
          </cell>
          <cell r="BK348">
            <v>-376082.47007769253</v>
          </cell>
          <cell r="BL348">
            <v>-845041.12523212563</v>
          </cell>
          <cell r="BM348">
            <v>-668439.88279723143</v>
          </cell>
          <cell r="BN348">
            <v>-1173941.4403435509</v>
          </cell>
          <cell r="BO348">
            <v>-144035.19488488138</v>
          </cell>
          <cell r="BP348">
            <v>-207382.94699999993</v>
          </cell>
          <cell r="BQ348">
            <v>-296473.24586600577</v>
          </cell>
          <cell r="BR348">
            <v>-5089889.8349943422</v>
          </cell>
          <cell r="BS348">
            <v>-312484.44539161073</v>
          </cell>
          <cell r="BT348">
            <v>-468644.57267233636</v>
          </cell>
          <cell r="BU348">
            <v>-18518.799440177623</v>
          </cell>
          <cell r="BV348">
            <v>28993.382648546947</v>
          </cell>
          <cell r="BW348">
            <v>1669.6540775815956</v>
          </cell>
          <cell r="BX348">
            <v>-402690.92771433503</v>
          </cell>
          <cell r="BY348">
            <v>-854259.17209370248</v>
          </cell>
          <cell r="BZ348">
            <v>-1009738.5572841978</v>
          </cell>
          <cell r="CA348">
            <v>-1227116.0357640316</v>
          </cell>
          <cell r="CB348">
            <v>-137785.8218055293</v>
          </cell>
          <cell r="CC348">
            <v>-170579.61687866645</v>
          </cell>
          <cell r="CD348">
            <v>-518734.92267588992</v>
          </cell>
          <cell r="CE348">
            <v>-6039805.3259435594</v>
          </cell>
          <cell r="CF348">
            <v>-537607.37757273111</v>
          </cell>
          <cell r="CG348">
            <v>-568264.50480000023</v>
          </cell>
          <cell r="CH348">
            <v>-31806.282772885635</v>
          </cell>
          <cell r="CI348">
            <v>1447.9435309409164</v>
          </cell>
          <cell r="CJ348">
            <v>-38141.187399999704</v>
          </cell>
          <cell r="CK348">
            <v>-525377.02140000043</v>
          </cell>
          <cell r="CL348">
            <v>-908740.52787139639</v>
          </cell>
          <cell r="CM348">
            <v>-820912.45630000019</v>
          </cell>
          <cell r="CN348">
            <v>-1508002.2472172938</v>
          </cell>
          <cell r="CO348">
            <v>-299560.02738568978</v>
          </cell>
          <cell r="CP348">
            <v>-287059.67560000019</v>
          </cell>
          <cell r="CQ348">
            <v>-515781.96115451027</v>
          </cell>
          <cell r="CR348">
            <v>-6501559.1442487389</v>
          </cell>
          <cell r="CS348">
            <v>-577143.26689999923</v>
          </cell>
          <cell r="CT348">
            <v>-535024.16149999946</v>
          </cell>
          <cell r="CU348">
            <v>-39092.540500000119</v>
          </cell>
          <cell r="CV348">
            <v>0</v>
          </cell>
          <cell r="CW348">
            <v>2989.3681522458792</v>
          </cell>
          <cell r="CX348">
            <v>-344355.8030999992</v>
          </cell>
          <cell r="CY348">
            <v>-1011494.4492999986</v>
          </cell>
          <cell r="CZ348">
            <v>-1444435.3967000009</v>
          </cell>
          <cell r="DA348">
            <v>-1661550.7854999993</v>
          </cell>
          <cell r="DB348">
            <v>-272862.08820097568</v>
          </cell>
          <cell r="DC348">
            <v>0</v>
          </cell>
          <cell r="DD348">
            <v>-618590.02070000023</v>
          </cell>
          <cell r="DE348">
            <v>-6669477.3844213486</v>
          </cell>
          <cell r="DF348">
            <v>-613888.49960000068</v>
          </cell>
          <cell r="DG348">
            <v>-586874.6726000011</v>
          </cell>
          <cell r="DH348">
            <v>-108263.59590000007</v>
          </cell>
          <cell r="DI348">
            <v>-2911.196600000374</v>
          </cell>
          <cell r="DJ348">
            <v>2536.3001952543855</v>
          </cell>
          <cell r="DK348">
            <v>-362009.68939999957</v>
          </cell>
          <cell r="DL348">
            <v>-818022.98469999805</v>
          </cell>
          <cell r="DM348">
            <v>-1095468.5975000001</v>
          </cell>
          <cell r="DN348">
            <v>-1575839.5640999991</v>
          </cell>
          <cell r="DO348">
            <v>-431893.64791659638</v>
          </cell>
          <cell r="DP348">
            <v>-335375.1696000006</v>
          </cell>
          <cell r="DQ348">
            <v>-741466.06670000032</v>
          </cell>
          <cell r="DR348">
            <v>-8005405.1288000047</v>
          </cell>
          <cell r="DS348">
            <v>-704833.7958999984</v>
          </cell>
          <cell r="DT348">
            <v>-692457.3030999992</v>
          </cell>
          <cell r="DU348">
            <v>-122342.0047999993</v>
          </cell>
          <cell r="DV348">
            <v>-98793.814600000158</v>
          </cell>
          <cell r="DW348">
            <v>-73890.589299999177</v>
          </cell>
          <cell r="DX348">
            <v>-523640.36270000041</v>
          </cell>
          <cell r="DY348">
            <v>-998437.97999999672</v>
          </cell>
          <cell r="DZ348">
            <v>-1275450.2818999998</v>
          </cell>
          <cell r="EA348">
            <v>-1679991.1252999995</v>
          </cell>
          <cell r="EB348">
            <v>-469639.19499999844</v>
          </cell>
          <cell r="EC348">
            <v>-450144.51370000094</v>
          </cell>
          <cell r="ED348">
            <v>-915784.16250000149</v>
          </cell>
        </row>
        <row r="350">
          <cell r="A350" t="str">
            <v>Growth Station Resources</v>
          </cell>
        </row>
        <row r="351">
          <cell r="C351" t="str">
            <v>Growth Station - E - Southwest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E - Utah North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Growth Station - E - Utah South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Growth Station - E - Wyoming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Growth Station - W - Jim Bridger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-4447.9775599999994</v>
          </cell>
          <cell r="BF355">
            <v>0</v>
          </cell>
          <cell r="BG355">
            <v>0</v>
          </cell>
          <cell r="BH355">
            <v>0</v>
          </cell>
          <cell r="BI355">
            <v>-2681.2321999999999</v>
          </cell>
          <cell r="BJ355">
            <v>0</v>
          </cell>
          <cell r="BK355">
            <v>0</v>
          </cell>
          <cell r="BL355">
            <v>11.92843999999991</v>
          </cell>
          <cell r="BM355">
            <v>26.232500000000073</v>
          </cell>
          <cell r="BN355">
            <v>0</v>
          </cell>
          <cell r="BO355">
            <v>-1804.9063000000006</v>
          </cell>
          <cell r="BP355">
            <v>0</v>
          </cell>
          <cell r="BQ355">
            <v>0</v>
          </cell>
          <cell r="BR355">
            <v>-3798.1616000000004</v>
          </cell>
          <cell r="BS355">
            <v>0</v>
          </cell>
          <cell r="BT355">
            <v>0</v>
          </cell>
          <cell r="BU355">
            <v>0</v>
          </cell>
          <cell r="BV355">
            <v>-3798.1616000000004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-90188.246500000037</v>
          </cell>
          <cell r="CF355">
            <v>0</v>
          </cell>
          <cell r="CG355">
            <v>479.42999999999665</v>
          </cell>
          <cell r="CH355">
            <v>-12255.663999999997</v>
          </cell>
          <cell r="CI355">
            <v>-75704.309000000023</v>
          </cell>
          <cell r="CJ355">
            <v>-2396.4515000000001</v>
          </cell>
          <cell r="CK355">
            <v>60.893000000000029</v>
          </cell>
          <cell r="CL355">
            <v>-402.84399999999732</v>
          </cell>
          <cell r="CM355">
            <v>30.698999999996886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-254275.97690000013</v>
          </cell>
          <cell r="CS355">
            <v>0</v>
          </cell>
          <cell r="CT355">
            <v>-1048.6067</v>
          </cell>
          <cell r="CU355">
            <v>-36339.592600000004</v>
          </cell>
          <cell r="CV355">
            <v>-128166.54599999997</v>
          </cell>
          <cell r="CW355">
            <v>-32715.536</v>
          </cell>
          <cell r="CX355">
            <v>-4992.1759999999995</v>
          </cell>
          <cell r="CY355">
            <v>-3839.3899999999849</v>
          </cell>
          <cell r="CZ355">
            <v>-2466.2980000000098</v>
          </cell>
          <cell r="DA355">
            <v>-4273.5219999999972</v>
          </cell>
          <cell r="DB355">
            <v>-25144.071</v>
          </cell>
          <cell r="DC355">
            <v>-15290.238600000004</v>
          </cell>
          <cell r="DD355">
            <v>0</v>
          </cell>
          <cell r="DE355">
            <v>-53333.123800000001</v>
          </cell>
          <cell r="DF355">
            <v>0</v>
          </cell>
          <cell r="DG355">
            <v>0</v>
          </cell>
          <cell r="DH355">
            <v>-5340.9269999999997</v>
          </cell>
          <cell r="DI355">
            <v>-25637.364000000001</v>
          </cell>
          <cell r="DJ355">
            <v>-9374.9919999999984</v>
          </cell>
          <cell r="DK355">
            <v>-1865.2125000000001</v>
          </cell>
          <cell r="DL355">
            <v>60.726000000000568</v>
          </cell>
          <cell r="DM355">
            <v>-2359.8733000000357</v>
          </cell>
          <cell r="DN355">
            <v>242.04399999999987</v>
          </cell>
          <cell r="DO355">
            <v>-9057.5250000000015</v>
          </cell>
          <cell r="DP355">
            <v>0</v>
          </cell>
          <cell r="DQ355">
            <v>0</v>
          </cell>
          <cell r="DR355">
            <v>-20537.557899999985</v>
          </cell>
          <cell r="DS355">
            <v>0</v>
          </cell>
          <cell r="DT355">
            <v>0</v>
          </cell>
          <cell r="DU355">
            <v>-2171.9002999999998</v>
          </cell>
          <cell r="DV355">
            <v>-2227.9463000000005</v>
          </cell>
          <cell r="DW355">
            <v>-1630.4874000000002</v>
          </cell>
          <cell r="DX355">
            <v>0</v>
          </cell>
          <cell r="DY355">
            <v>57.728000000002794</v>
          </cell>
          <cell r="DZ355">
            <v>-6154.987999999983</v>
          </cell>
          <cell r="EA355">
            <v>0</v>
          </cell>
          <cell r="EB355">
            <v>-8409.9638999999988</v>
          </cell>
          <cell r="EC355">
            <v>0</v>
          </cell>
          <cell r="ED355">
            <v>0</v>
          </cell>
        </row>
        <row r="356">
          <cell r="C356" t="str">
            <v>Growth Station - W - Mid Columbia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-11143.364839999995</v>
          </cell>
          <cell r="CF356">
            <v>0</v>
          </cell>
          <cell r="CG356">
            <v>0</v>
          </cell>
          <cell r="CH356">
            <v>0</v>
          </cell>
          <cell r="CI356">
            <v>-8778.1269999999968</v>
          </cell>
          <cell r="CJ356">
            <v>-1142.0198399999999</v>
          </cell>
          <cell r="CK356">
            <v>0</v>
          </cell>
          <cell r="CL356">
            <v>-1246.3969999999972</v>
          </cell>
          <cell r="CM356">
            <v>23.179000000000087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-44996.781499999954</v>
          </cell>
          <cell r="CS356">
            <v>0</v>
          </cell>
          <cell r="CT356">
            <v>0</v>
          </cell>
          <cell r="CU356">
            <v>-2669.2491</v>
          </cell>
          <cell r="CV356">
            <v>-11013.102000000006</v>
          </cell>
          <cell r="CW356">
            <v>-4738.7520000000022</v>
          </cell>
          <cell r="CX356">
            <v>-2866.6779999999999</v>
          </cell>
          <cell r="CY356">
            <v>-19835.414000000004</v>
          </cell>
          <cell r="CZ356">
            <v>260.10500000001048</v>
          </cell>
          <cell r="DA356">
            <v>0</v>
          </cell>
          <cell r="DB356">
            <v>0</v>
          </cell>
          <cell r="DC356">
            <v>-4133.6913999999997</v>
          </cell>
          <cell r="DD356">
            <v>0</v>
          </cell>
          <cell r="DE356">
            <v>-11475.437749999997</v>
          </cell>
          <cell r="DF356">
            <v>0</v>
          </cell>
          <cell r="DG356">
            <v>0</v>
          </cell>
          <cell r="DH356">
            <v>0</v>
          </cell>
          <cell r="DI356">
            <v>-6326.8150000000005</v>
          </cell>
          <cell r="DJ356">
            <v>0</v>
          </cell>
          <cell r="DK356">
            <v>-1429.77775</v>
          </cell>
          <cell r="DL356">
            <v>-3718.8450000000012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-14631.909899999999</v>
          </cell>
          <cell r="DS356">
            <v>0</v>
          </cell>
          <cell r="DT356">
            <v>0</v>
          </cell>
          <cell r="DU356">
            <v>-3154.5792000000001</v>
          </cell>
          <cell r="DV356">
            <v>-3703.2349999999997</v>
          </cell>
          <cell r="DW356">
            <v>-231.7047</v>
          </cell>
          <cell r="DX356">
            <v>0</v>
          </cell>
          <cell r="DY356">
            <v>-7629.530999999999</v>
          </cell>
          <cell r="DZ356">
            <v>87.139999999999418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Growth Station - W - Oregon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58.965000000000146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58.965000000000146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-6820.2775000000001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-6820.2775000000001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16.959999999999127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16.959999999999127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-2807.8437800000002</v>
          </cell>
          <cell r="DS357">
            <v>0</v>
          </cell>
          <cell r="DT357">
            <v>0</v>
          </cell>
          <cell r="DU357">
            <v>-469.27733999999998</v>
          </cell>
          <cell r="DV357">
            <v>-443.33913999999999</v>
          </cell>
          <cell r="DW357">
            <v>0</v>
          </cell>
          <cell r="DX357">
            <v>0</v>
          </cell>
          <cell r="DY357">
            <v>-1895.2273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9">
          <cell r="A359" t="str">
            <v>Total Growth Station Resources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-4447.9775599999994</v>
          </cell>
          <cell r="BF359">
            <v>0</v>
          </cell>
          <cell r="BG359">
            <v>0</v>
          </cell>
          <cell r="BH359">
            <v>0</v>
          </cell>
          <cell r="BI359">
            <v>-2681.2321999999999</v>
          </cell>
          <cell r="BJ359">
            <v>0</v>
          </cell>
          <cell r="BK359">
            <v>0</v>
          </cell>
          <cell r="BL359">
            <v>11.92843999999991</v>
          </cell>
          <cell r="BM359">
            <v>26.232500000000073</v>
          </cell>
          <cell r="BN359">
            <v>0</v>
          </cell>
          <cell r="BO359">
            <v>-1804.9063000000006</v>
          </cell>
          <cell r="BP359">
            <v>0</v>
          </cell>
          <cell r="BQ359">
            <v>0</v>
          </cell>
          <cell r="BR359">
            <v>-3798.1616000000004</v>
          </cell>
          <cell r="BS359">
            <v>0</v>
          </cell>
          <cell r="BT359">
            <v>0</v>
          </cell>
          <cell r="BU359">
            <v>0</v>
          </cell>
          <cell r="BV359">
            <v>-3798.1616000000004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-101272.64634000004</v>
          </cell>
          <cell r="CF359">
            <v>0</v>
          </cell>
          <cell r="CG359">
            <v>479.42999999999302</v>
          </cell>
          <cell r="CH359">
            <v>-12255.663999999997</v>
          </cell>
          <cell r="CI359">
            <v>-84482.436000000045</v>
          </cell>
          <cell r="CJ359">
            <v>-3538.4713400000001</v>
          </cell>
          <cell r="CK359">
            <v>60.893000000003667</v>
          </cell>
          <cell r="CL359">
            <v>-1649.2409999999945</v>
          </cell>
          <cell r="CM359">
            <v>112.84299999999348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-306093.03589999955</v>
          </cell>
          <cell r="CS359">
            <v>0</v>
          </cell>
          <cell r="CT359">
            <v>-1048.6067</v>
          </cell>
          <cell r="CU359">
            <v>-39008.841700000004</v>
          </cell>
          <cell r="CV359">
            <v>-139179.64799999993</v>
          </cell>
          <cell r="CW359">
            <v>-37454.288</v>
          </cell>
          <cell r="CX359">
            <v>-7858.8540000000066</v>
          </cell>
          <cell r="CY359">
            <v>-30495.081499999971</v>
          </cell>
          <cell r="CZ359">
            <v>-2206.1929999999702</v>
          </cell>
          <cell r="DA359">
            <v>-4273.5219999999972</v>
          </cell>
          <cell r="DB359">
            <v>-25144.071</v>
          </cell>
          <cell r="DC359">
            <v>-19423.930000000008</v>
          </cell>
          <cell r="DD359">
            <v>0</v>
          </cell>
          <cell r="DE359">
            <v>-64791.601550000021</v>
          </cell>
          <cell r="DF359">
            <v>0</v>
          </cell>
          <cell r="DG359">
            <v>0</v>
          </cell>
          <cell r="DH359">
            <v>-5340.9269999999997</v>
          </cell>
          <cell r="DI359">
            <v>-31964.179000000004</v>
          </cell>
          <cell r="DJ359">
            <v>-9374.9919999999984</v>
          </cell>
          <cell r="DK359">
            <v>-3294.9902499999998</v>
          </cell>
          <cell r="DL359">
            <v>-3641.1589999999997</v>
          </cell>
          <cell r="DM359">
            <v>-2359.8733000000357</v>
          </cell>
          <cell r="DN359">
            <v>242.04399999999805</v>
          </cell>
          <cell r="DO359">
            <v>-9057.5250000000015</v>
          </cell>
          <cell r="DP359">
            <v>0</v>
          </cell>
          <cell r="DQ359">
            <v>0</v>
          </cell>
          <cell r="DR359">
            <v>-37977.31157999998</v>
          </cell>
          <cell r="DS359">
            <v>0</v>
          </cell>
          <cell r="DT359">
            <v>0</v>
          </cell>
          <cell r="DU359">
            <v>-5795.75684</v>
          </cell>
          <cell r="DV359">
            <v>-6374.5204400000011</v>
          </cell>
          <cell r="DW359">
            <v>-1862.1921000000002</v>
          </cell>
          <cell r="DX359">
            <v>0</v>
          </cell>
          <cell r="DY359">
            <v>-9467.0302999999985</v>
          </cell>
          <cell r="DZ359">
            <v>-6067.847999999969</v>
          </cell>
          <cell r="EA359">
            <v>0</v>
          </cell>
          <cell r="EB359">
            <v>-8409.9638999999988</v>
          </cell>
          <cell r="EC359">
            <v>0</v>
          </cell>
          <cell r="ED359">
            <v>0</v>
          </cell>
        </row>
        <row r="360">
          <cell r="F360" t="str">
            <v>=</v>
          </cell>
          <cell r="G360" t="str">
            <v>=</v>
          </cell>
          <cell r="H360" t="str">
            <v>=</v>
          </cell>
          <cell r="I360" t="str">
            <v>=</v>
          </cell>
          <cell r="J360" t="str">
            <v>=</v>
          </cell>
          <cell r="K360" t="str">
            <v>=</v>
          </cell>
          <cell r="L360" t="str">
            <v>=</v>
          </cell>
          <cell r="M360" t="str">
            <v>=</v>
          </cell>
          <cell r="N360" t="str">
            <v>=</v>
          </cell>
          <cell r="O360" t="str">
            <v>=</v>
          </cell>
          <cell r="P360" t="str">
            <v>=</v>
          </cell>
          <cell r="Q360" t="str">
            <v>=</v>
          </cell>
          <cell r="R360" t="str">
            <v>=</v>
          </cell>
          <cell r="S360" t="str">
            <v>=</v>
          </cell>
          <cell r="T360" t="str">
            <v>=</v>
          </cell>
          <cell r="U360" t="str">
            <v>=</v>
          </cell>
          <cell r="V360" t="str">
            <v>=</v>
          </cell>
          <cell r="W360" t="str">
            <v>=</v>
          </cell>
          <cell r="X360" t="str">
            <v>=</v>
          </cell>
          <cell r="Y360" t="str">
            <v>=</v>
          </cell>
          <cell r="Z360" t="str">
            <v>=</v>
          </cell>
          <cell r="AA360" t="str">
            <v>=</v>
          </cell>
          <cell r="AB360" t="str">
            <v>=</v>
          </cell>
          <cell r="AC360" t="str">
            <v>=</v>
          </cell>
          <cell r="AD360" t="str">
            <v>=</v>
          </cell>
          <cell r="AE360" t="str">
            <v>=</v>
          </cell>
          <cell r="AF360" t="str">
            <v>=</v>
          </cell>
          <cell r="AG360" t="str">
            <v>=</v>
          </cell>
          <cell r="AH360" t="str">
            <v>=</v>
          </cell>
          <cell r="AI360" t="str">
            <v>=</v>
          </cell>
          <cell r="AJ360" t="str">
            <v>=</v>
          </cell>
          <cell r="AK360" t="str">
            <v>=</v>
          </cell>
          <cell r="AL360" t="str">
            <v>=</v>
          </cell>
          <cell r="AM360" t="str">
            <v>=</v>
          </cell>
          <cell r="AN360" t="str">
            <v>=</v>
          </cell>
          <cell r="AO360" t="str">
            <v>=</v>
          </cell>
          <cell r="AP360" t="str">
            <v>=</v>
          </cell>
          <cell r="AQ360" t="str">
            <v>=</v>
          </cell>
          <cell r="AR360" t="str">
            <v>=</v>
          </cell>
          <cell r="AS360" t="str">
            <v>=</v>
          </cell>
          <cell r="AT360" t="str">
            <v>=</v>
          </cell>
          <cell r="AU360" t="str">
            <v>=</v>
          </cell>
          <cell r="AV360" t="str">
            <v>=</v>
          </cell>
          <cell r="AW360" t="str">
            <v>=</v>
          </cell>
          <cell r="AX360" t="str">
            <v>=</v>
          </cell>
          <cell r="AY360" t="str">
            <v>=</v>
          </cell>
          <cell r="AZ360" t="str">
            <v>=</v>
          </cell>
          <cell r="BA360" t="str">
            <v>=</v>
          </cell>
          <cell r="BB360" t="str">
            <v>=</v>
          </cell>
          <cell r="BC360" t="str">
            <v>=</v>
          </cell>
          <cell r="BD360" t="str">
            <v>=</v>
          </cell>
          <cell r="BE360" t="str">
            <v>=</v>
          </cell>
          <cell r="BF360" t="str">
            <v>=</v>
          </cell>
          <cell r="BG360" t="str">
            <v>=</v>
          </cell>
          <cell r="BH360" t="str">
            <v>=</v>
          </cell>
          <cell r="BI360" t="str">
            <v>=</v>
          </cell>
          <cell r="BJ360" t="str">
            <v>=</v>
          </cell>
          <cell r="BK360" t="str">
            <v>=</v>
          </cell>
          <cell r="BL360" t="str">
            <v>=</v>
          </cell>
          <cell r="BM360" t="str">
            <v>=</v>
          </cell>
          <cell r="BN360" t="str">
            <v>=</v>
          </cell>
          <cell r="BO360" t="str">
            <v>=</v>
          </cell>
          <cell r="BP360" t="str">
            <v>=</v>
          </cell>
          <cell r="BQ360" t="str">
            <v>=</v>
          </cell>
          <cell r="BR360" t="str">
            <v>=</v>
          </cell>
          <cell r="BS360" t="str">
            <v>=</v>
          </cell>
          <cell r="BT360" t="str">
            <v>=</v>
          </cell>
          <cell r="BU360" t="str">
            <v>=</v>
          </cell>
          <cell r="BV360" t="str">
            <v>=</v>
          </cell>
          <cell r="BW360" t="str">
            <v>=</v>
          </cell>
          <cell r="BX360" t="str">
            <v>=</v>
          </cell>
          <cell r="BY360" t="str">
            <v>=</v>
          </cell>
          <cell r="BZ360" t="str">
            <v>=</v>
          </cell>
          <cell r="CA360" t="str">
            <v>=</v>
          </cell>
          <cell r="CB360" t="str">
            <v>=</v>
          </cell>
          <cell r="CC360" t="str">
            <v>=</v>
          </cell>
          <cell r="CD360" t="str">
            <v>=</v>
          </cell>
          <cell r="CE360" t="str">
            <v>=</v>
          </cell>
          <cell r="CF360" t="str">
            <v>=</v>
          </cell>
          <cell r="CG360" t="str">
            <v>=</v>
          </cell>
          <cell r="CH360" t="str">
            <v>=</v>
          </cell>
          <cell r="CI360" t="str">
            <v>=</v>
          </cell>
          <cell r="CJ360" t="str">
            <v>=</v>
          </cell>
          <cell r="CK360" t="str">
            <v>=</v>
          </cell>
          <cell r="CL360" t="str">
            <v>=</v>
          </cell>
          <cell r="CM360" t="str">
            <v>=</v>
          </cell>
          <cell r="CN360" t="str">
            <v>=</v>
          </cell>
          <cell r="CO360" t="str">
            <v>=</v>
          </cell>
          <cell r="CP360" t="str">
            <v>=</v>
          </cell>
          <cell r="CQ360" t="str">
            <v>=</v>
          </cell>
          <cell r="CR360" t="str">
            <v>=</v>
          </cell>
          <cell r="CS360" t="str">
            <v>=</v>
          </cell>
          <cell r="CT360" t="str">
            <v>=</v>
          </cell>
          <cell r="CU360" t="str">
            <v>=</v>
          </cell>
          <cell r="CV360" t="str">
            <v>=</v>
          </cell>
          <cell r="CW360" t="str">
            <v>=</v>
          </cell>
          <cell r="CX360" t="str">
            <v>=</v>
          </cell>
          <cell r="CY360" t="str">
            <v>=</v>
          </cell>
          <cell r="CZ360" t="str">
            <v>=</v>
          </cell>
          <cell r="DA360" t="str">
            <v>=</v>
          </cell>
          <cell r="DB360" t="str">
            <v>=</v>
          </cell>
          <cell r="DC360" t="str">
            <v>=</v>
          </cell>
          <cell r="DD360" t="str">
            <v>=</v>
          </cell>
          <cell r="DE360" t="str">
            <v>=</v>
          </cell>
          <cell r="DF360" t="str">
            <v>=</v>
          </cell>
          <cell r="DG360" t="str">
            <v>=</v>
          </cell>
          <cell r="DH360" t="str">
            <v>=</v>
          </cell>
          <cell r="DI360" t="str">
            <v>=</v>
          </cell>
          <cell r="DJ360" t="str">
            <v>=</v>
          </cell>
          <cell r="DK360" t="str">
            <v>=</v>
          </cell>
          <cell r="DL360" t="str">
            <v>=</v>
          </cell>
          <cell r="DM360" t="str">
            <v>=</v>
          </cell>
          <cell r="DN360" t="str">
            <v>=</v>
          </cell>
          <cell r="DO360" t="str">
            <v>=</v>
          </cell>
          <cell r="DP360" t="str">
            <v>=</v>
          </cell>
          <cell r="DQ360" t="str">
            <v>=</v>
          </cell>
          <cell r="DR360" t="str">
            <v>=</v>
          </cell>
          <cell r="DS360" t="str">
            <v>=</v>
          </cell>
          <cell r="DT360" t="str">
            <v>=</v>
          </cell>
          <cell r="DU360" t="str">
            <v>=</v>
          </cell>
          <cell r="DV360" t="str">
            <v>=</v>
          </cell>
          <cell r="DW360" t="str">
            <v>=</v>
          </cell>
          <cell r="DX360" t="str">
            <v>=</v>
          </cell>
          <cell r="DY360" t="str">
            <v>=</v>
          </cell>
          <cell r="DZ360" t="str">
            <v>=</v>
          </cell>
          <cell r="EA360" t="str">
            <v>=</v>
          </cell>
          <cell r="EB360" t="str">
            <v>=</v>
          </cell>
          <cell r="EC360" t="str">
            <v>=</v>
          </cell>
          <cell r="ED360" t="str">
            <v>=</v>
          </cell>
        </row>
        <row r="361">
          <cell r="A361" t="str">
            <v>Net Power Cost</v>
          </cell>
          <cell r="F361">
            <v>-2751498.021643132</v>
          </cell>
          <cell r="G361">
            <v>-1706370.1586974412</v>
          </cell>
          <cell r="H361">
            <v>-1611425.05990839</v>
          </cell>
          <cell r="I361">
            <v>-1221872.9128271043</v>
          </cell>
          <cell r="J361">
            <v>-1210812.8683362901</v>
          </cell>
          <cell r="K361">
            <v>-1516785.9270046353</v>
          </cell>
          <cell r="L361">
            <v>-4414059.0555908382</v>
          </cell>
          <cell r="M361">
            <v>-3267767.8310227841</v>
          </cell>
          <cell r="N361">
            <v>-2059453.4971906394</v>
          </cell>
          <cell r="O361">
            <v>-1460605.3514103442</v>
          </cell>
          <cell r="P361">
            <v>-1476744.0879268497</v>
          </cell>
          <cell r="Q361">
            <v>-1756513.9787466675</v>
          </cell>
          <cell r="R361">
            <v>-22436737.193723202</v>
          </cell>
          <cell r="S361">
            <v>-1568937.4286041707</v>
          </cell>
          <cell r="T361">
            <v>-1473974.4117366523</v>
          </cell>
          <cell r="U361">
            <v>-1480659.3841461986</v>
          </cell>
          <cell r="V361">
            <v>-1172364.4210858196</v>
          </cell>
          <cell r="W361">
            <v>-1174710.7008557916</v>
          </cell>
          <cell r="X361">
            <v>-1295252.7666981965</v>
          </cell>
          <cell r="Y361">
            <v>-4438226.9028741717</v>
          </cell>
          <cell r="Z361">
            <v>-3196904.0624237955</v>
          </cell>
          <cell r="AA361">
            <v>-2023206.3428637534</v>
          </cell>
          <cell r="AB361">
            <v>-1399426.3574306667</v>
          </cell>
          <cell r="AC361">
            <v>-1433755.1255886555</v>
          </cell>
          <cell r="AD361">
            <v>-1779319.2894152254</v>
          </cell>
          <cell r="AE361">
            <v>-15734932.012927294</v>
          </cell>
          <cell r="AF361">
            <v>-1480394.9499059767</v>
          </cell>
          <cell r="AG361">
            <v>-1119015.9542279541</v>
          </cell>
          <cell r="AH361">
            <v>-832143.51080298424</v>
          </cell>
          <cell r="AI361">
            <v>-652533.07581797242</v>
          </cell>
          <cell r="AJ361">
            <v>-693668.8106417805</v>
          </cell>
          <cell r="AK361">
            <v>-954491.29024109244</v>
          </cell>
          <cell r="AL361">
            <v>-3526209.8043530583</v>
          </cell>
          <cell r="AM361">
            <v>-1842226.6965132356</v>
          </cell>
          <cell r="AN361">
            <v>-1307283.1671933383</v>
          </cell>
          <cell r="AO361">
            <v>-1014073.265861541</v>
          </cell>
          <cell r="AP361">
            <v>-1065317.3106568903</v>
          </cell>
          <cell r="AQ361">
            <v>-1247574.1767115295</v>
          </cell>
          <cell r="AR361">
            <v>-16652050.312733173</v>
          </cell>
          <cell r="AS361">
            <v>-1502322.6368205249</v>
          </cell>
          <cell r="AT361">
            <v>-1220135.6199220866</v>
          </cell>
          <cell r="AU361">
            <v>-1016678.933183521</v>
          </cell>
          <cell r="AV361">
            <v>-877915.05304956436</v>
          </cell>
          <cell r="AW361">
            <v>-918265.73307943344</v>
          </cell>
          <cell r="AX361">
            <v>-1105436.6632249951</v>
          </cell>
          <cell r="AY361">
            <v>-2810581.9482819885</v>
          </cell>
          <cell r="AZ361">
            <v>-1805761.7747121155</v>
          </cell>
          <cell r="BA361">
            <v>-1418392.2229423672</v>
          </cell>
          <cell r="BB361">
            <v>-1171832.5011994243</v>
          </cell>
          <cell r="BC361">
            <v>-1352633.6315689534</v>
          </cell>
          <cell r="BD361">
            <v>-1452093.5947478712</v>
          </cell>
          <cell r="BE361">
            <v>-16910773.851400375</v>
          </cell>
          <cell r="BF361">
            <v>-1398608.0542899221</v>
          </cell>
          <cell r="BG361">
            <v>-1350549.0113257319</v>
          </cell>
          <cell r="BH361">
            <v>-1255345.345759809</v>
          </cell>
          <cell r="BI361">
            <v>-1005196.2819647193</v>
          </cell>
          <cell r="BJ361">
            <v>-903727.66424769163</v>
          </cell>
          <cell r="BK361">
            <v>-1277445.6447051316</v>
          </cell>
          <cell r="BL361">
            <v>-1783199.1171245277</v>
          </cell>
          <cell r="BM361">
            <v>-1708392.7792958021</v>
          </cell>
          <cell r="BN361">
            <v>-1836182.3794131577</v>
          </cell>
          <cell r="BO361">
            <v>-1332193.7805835605</v>
          </cell>
          <cell r="BP361">
            <v>-1459252.2507509589</v>
          </cell>
          <cell r="BQ361">
            <v>-1600681.5419390649</v>
          </cell>
          <cell r="BR361">
            <v>-18179484.491930485</v>
          </cell>
          <cell r="BS361">
            <v>-1552473.0062735379</v>
          </cell>
          <cell r="BT361">
            <v>-1437701.6159030348</v>
          </cell>
          <cell r="BU361">
            <v>-1346550.0163592249</v>
          </cell>
          <cell r="BV361">
            <v>-1073779.741450429</v>
          </cell>
          <cell r="BW361">
            <v>-947828.80573169887</v>
          </cell>
          <cell r="BX361">
            <v>-1310549.777227506</v>
          </cell>
          <cell r="BY361">
            <v>-1839162.2255663872</v>
          </cell>
          <cell r="BZ361">
            <v>-1980461.5676238835</v>
          </cell>
          <cell r="CA361">
            <v>-1914587.2636768669</v>
          </cell>
          <cell r="CB361">
            <v>-1410409.9925163388</v>
          </cell>
          <cell r="CC361">
            <v>-1566301.8750730604</v>
          </cell>
          <cell r="CD361">
            <v>-1799678.60452874</v>
          </cell>
          <cell r="CE361">
            <v>-21107815.321031809</v>
          </cell>
          <cell r="CF361">
            <v>-1821203.3419381082</v>
          </cell>
          <cell r="CG361">
            <v>-1813036.9653060585</v>
          </cell>
          <cell r="CH361">
            <v>-1635068.4132843167</v>
          </cell>
          <cell r="CI361">
            <v>-1280759.3565715104</v>
          </cell>
          <cell r="CJ361">
            <v>-1190798.0674185604</v>
          </cell>
          <cell r="CK361">
            <v>-1548014.9732537419</v>
          </cell>
          <cell r="CL361">
            <v>-2032106.5418219864</v>
          </cell>
          <cell r="CM361">
            <v>-2023092.6949501336</v>
          </cell>
          <cell r="CN361">
            <v>-2192891.5059885383</v>
          </cell>
          <cell r="CO361">
            <v>-1653982.9817683399</v>
          </cell>
          <cell r="CP361">
            <v>-1792153.2014877945</v>
          </cell>
          <cell r="CQ361">
            <v>-2124707.2772427052</v>
          </cell>
          <cell r="CR361">
            <v>-23480558.652209282</v>
          </cell>
          <cell r="CS361">
            <v>-2094832.823463127</v>
          </cell>
          <cell r="CT361">
            <v>-1837373.8870524019</v>
          </cell>
          <cell r="CU361">
            <v>-1836750.0737835914</v>
          </cell>
          <cell r="CV361">
            <v>-1344547.524776563</v>
          </cell>
          <cell r="CW361">
            <v>-1232829.5639402866</v>
          </cell>
          <cell r="CX361">
            <v>-1528556.6494502127</v>
          </cell>
          <cell r="CY361">
            <v>-2300851.3641924858</v>
          </cell>
          <cell r="CZ361">
            <v>-2557176.0612139702</v>
          </cell>
          <cell r="DA361">
            <v>-2392957.5707362294</v>
          </cell>
          <cell r="DB361">
            <v>-1907438.2883359492</v>
          </cell>
          <cell r="DC361">
            <v>-2067164.4073435813</v>
          </cell>
          <cell r="DD361">
            <v>-2380080.4379205108</v>
          </cell>
          <cell r="DE361">
            <v>-21795242.186817646</v>
          </cell>
          <cell r="DF361">
            <v>-1872944.0098682642</v>
          </cell>
          <cell r="DG361">
            <v>-1731070.0859963298</v>
          </cell>
          <cell r="DH361">
            <v>-1607884.5775952637</v>
          </cell>
          <cell r="DI361">
            <v>-1271578.0788375139</v>
          </cell>
          <cell r="DJ361">
            <v>-1052126.3147379905</v>
          </cell>
          <cell r="DK361">
            <v>-1409894.4729809165</v>
          </cell>
          <cell r="DL361">
            <v>-2190598.3627766371</v>
          </cell>
          <cell r="DM361">
            <v>-2396303.6712933779</v>
          </cell>
          <cell r="DN361">
            <v>-2333602.689597249</v>
          </cell>
          <cell r="DO361">
            <v>-1793036.2963811457</v>
          </cell>
          <cell r="DP361">
            <v>-1859889.9081272632</v>
          </cell>
          <cell r="DQ361">
            <v>-2276313.7186255753</v>
          </cell>
          <cell r="DR361">
            <v>-23103344.278343439</v>
          </cell>
          <cell r="DS361">
            <v>-2065006.7636301219</v>
          </cell>
          <cell r="DT361">
            <v>-1884626.0733495653</v>
          </cell>
          <cell r="DU361">
            <v>-1727199.9265806824</v>
          </cell>
          <cell r="DV361">
            <v>-1375772.6208995134</v>
          </cell>
          <cell r="DW361">
            <v>-1055603.6680427939</v>
          </cell>
          <cell r="DX361">
            <v>-1583783.7951795012</v>
          </cell>
          <cell r="DY361">
            <v>-2303866.6289475858</v>
          </cell>
          <cell r="DZ361">
            <v>-2519062.221221149</v>
          </cell>
          <cell r="EA361">
            <v>-2378374.8105499297</v>
          </cell>
          <cell r="EB361">
            <v>-1882522.4416664094</v>
          </cell>
          <cell r="EC361">
            <v>-1909398.1890734881</v>
          </cell>
          <cell r="ED361">
            <v>-2418127.1392028183</v>
          </cell>
        </row>
        <row r="362">
          <cell r="F362" t="str">
            <v>=</v>
          </cell>
          <cell r="G362" t="str">
            <v>=</v>
          </cell>
          <cell r="H362" t="str">
            <v>=</v>
          </cell>
          <cell r="I362" t="str">
            <v>=</v>
          </cell>
          <cell r="J362" t="str">
            <v>=</v>
          </cell>
          <cell r="K362" t="str">
            <v>=</v>
          </cell>
          <cell r="L362" t="str">
            <v>=</v>
          </cell>
          <cell r="M362" t="str">
            <v>=</v>
          </cell>
          <cell r="N362" t="str">
            <v>=</v>
          </cell>
          <cell r="O362" t="str">
            <v>=</v>
          </cell>
          <cell r="P362" t="str">
            <v>=</v>
          </cell>
          <cell r="Q362" t="str">
            <v>=</v>
          </cell>
          <cell r="R362" t="str">
            <v>=</v>
          </cell>
          <cell r="S362" t="str">
            <v>=</v>
          </cell>
          <cell r="T362" t="str">
            <v>=</v>
          </cell>
          <cell r="U362" t="str">
            <v>=</v>
          </cell>
          <cell r="V362" t="str">
            <v>=</v>
          </cell>
          <cell r="W362" t="str">
            <v>=</v>
          </cell>
          <cell r="X362" t="str">
            <v>=</v>
          </cell>
          <cell r="Y362" t="str">
            <v>=</v>
          </cell>
          <cell r="Z362" t="str">
            <v>=</v>
          </cell>
          <cell r="AA362" t="str">
            <v>=</v>
          </cell>
          <cell r="AB362" t="str">
            <v>=</v>
          </cell>
          <cell r="AC362" t="str">
            <v>=</v>
          </cell>
          <cell r="AD362" t="str">
            <v>=</v>
          </cell>
          <cell r="AE362" t="str">
            <v>=</v>
          </cell>
          <cell r="AF362" t="str">
            <v>=</v>
          </cell>
          <cell r="AG362" t="str">
            <v>=</v>
          </cell>
          <cell r="AH362" t="str">
            <v>=</v>
          </cell>
          <cell r="AI362" t="str">
            <v>=</v>
          </cell>
          <cell r="AJ362" t="str">
            <v>=</v>
          </cell>
          <cell r="AK362" t="str">
            <v>=</v>
          </cell>
          <cell r="AL362" t="str">
            <v>=</v>
          </cell>
          <cell r="AM362" t="str">
            <v>=</v>
          </cell>
          <cell r="AN362" t="str">
            <v>=</v>
          </cell>
          <cell r="AO362" t="str">
            <v>=</v>
          </cell>
          <cell r="AP362" t="str">
            <v>=</v>
          </cell>
          <cell r="AQ362" t="str">
            <v>=</v>
          </cell>
          <cell r="AR362" t="str">
            <v>=</v>
          </cell>
          <cell r="AS362" t="str">
            <v>=</v>
          </cell>
          <cell r="AT362" t="str">
            <v>=</v>
          </cell>
          <cell r="AU362" t="str">
            <v>=</v>
          </cell>
          <cell r="AV362" t="str">
            <v>=</v>
          </cell>
          <cell r="AW362" t="str">
            <v>=</v>
          </cell>
          <cell r="AX362" t="str">
            <v>=</v>
          </cell>
          <cell r="AY362" t="str">
            <v>=</v>
          </cell>
          <cell r="AZ362" t="str">
            <v>=</v>
          </cell>
          <cell r="BA362" t="str">
            <v>=</v>
          </cell>
          <cell r="BB362" t="str">
            <v>=</v>
          </cell>
          <cell r="BC362" t="str">
            <v>=</v>
          </cell>
          <cell r="BD362" t="str">
            <v>=</v>
          </cell>
          <cell r="BE362" t="str">
            <v>=</v>
          </cell>
          <cell r="BF362" t="str">
            <v>=</v>
          </cell>
          <cell r="BG362" t="str">
            <v>=</v>
          </cell>
          <cell r="BH362" t="str">
            <v>=</v>
          </cell>
          <cell r="BI362" t="str">
            <v>=</v>
          </cell>
          <cell r="BJ362" t="str">
            <v>=</v>
          </cell>
          <cell r="BK362" t="str">
            <v>=</v>
          </cell>
          <cell r="BL362" t="str">
            <v>=</v>
          </cell>
          <cell r="BM362" t="str">
            <v>=</v>
          </cell>
          <cell r="BN362" t="str">
            <v>=</v>
          </cell>
          <cell r="BO362" t="str">
            <v>=</v>
          </cell>
          <cell r="BP362" t="str">
            <v>=</v>
          </cell>
          <cell r="BQ362" t="str">
            <v>=</v>
          </cell>
          <cell r="BR362" t="str">
            <v>=</v>
          </cell>
          <cell r="BS362" t="str">
            <v>=</v>
          </cell>
          <cell r="BT362" t="str">
            <v>=</v>
          </cell>
          <cell r="BU362" t="str">
            <v>=</v>
          </cell>
          <cell r="BV362" t="str">
            <v>=</v>
          </cell>
          <cell r="BW362" t="str">
            <v>=</v>
          </cell>
          <cell r="BX362" t="str">
            <v>=</v>
          </cell>
          <cell r="BY362" t="str">
            <v>=</v>
          </cell>
          <cell r="BZ362" t="str">
            <v>=</v>
          </cell>
          <cell r="CA362" t="str">
            <v>=</v>
          </cell>
          <cell r="CB362" t="str">
            <v>=</v>
          </cell>
          <cell r="CC362" t="str">
            <v>=</v>
          </cell>
          <cell r="CD362" t="str">
            <v>=</v>
          </cell>
          <cell r="CE362" t="str">
            <v>=</v>
          </cell>
          <cell r="CF362" t="str">
            <v>=</v>
          </cell>
          <cell r="CG362" t="str">
            <v>=</v>
          </cell>
          <cell r="CH362" t="str">
            <v>=</v>
          </cell>
          <cell r="CI362" t="str">
            <v>=</v>
          </cell>
          <cell r="CJ362" t="str">
            <v>=</v>
          </cell>
          <cell r="CK362" t="str">
            <v>=</v>
          </cell>
          <cell r="CL362" t="str">
            <v>=</v>
          </cell>
          <cell r="CM362" t="str">
            <v>=</v>
          </cell>
          <cell r="CN362" t="str">
            <v>=</v>
          </cell>
          <cell r="CO362" t="str">
            <v>=</v>
          </cell>
          <cell r="CP362" t="str">
            <v>=</v>
          </cell>
          <cell r="CQ362" t="str">
            <v>=</v>
          </cell>
          <cell r="CR362" t="str">
            <v>=</v>
          </cell>
          <cell r="CS362" t="str">
            <v>=</v>
          </cell>
          <cell r="CT362" t="str">
            <v>=</v>
          </cell>
          <cell r="CU362" t="str">
            <v>=</v>
          </cell>
          <cell r="CV362" t="str">
            <v>=</v>
          </cell>
          <cell r="CW362" t="str">
            <v>=</v>
          </cell>
          <cell r="CX362" t="str">
            <v>=</v>
          </cell>
          <cell r="CY362" t="str">
            <v>=</v>
          </cell>
          <cell r="CZ362" t="str">
            <v>=</v>
          </cell>
          <cell r="DA362" t="str">
            <v>=</v>
          </cell>
          <cell r="DB362" t="str">
            <v>=</v>
          </cell>
          <cell r="DC362" t="str">
            <v>=</v>
          </cell>
          <cell r="DD362" t="str">
            <v>=</v>
          </cell>
          <cell r="DE362" t="str">
            <v>=</v>
          </cell>
          <cell r="DF362" t="str">
            <v>=</v>
          </cell>
          <cell r="DG362" t="str">
            <v>=</v>
          </cell>
          <cell r="DH362" t="str">
            <v>=</v>
          </cell>
          <cell r="DI362" t="str">
            <v>=</v>
          </cell>
          <cell r="DJ362" t="str">
            <v>=</v>
          </cell>
          <cell r="DK362" t="str">
            <v>=</v>
          </cell>
          <cell r="DL362" t="str">
            <v>=</v>
          </cell>
          <cell r="DM362" t="str">
            <v>=</v>
          </cell>
          <cell r="DN362" t="str">
            <v>=</v>
          </cell>
          <cell r="DO362" t="str">
            <v>=</v>
          </cell>
          <cell r="DP362" t="str">
            <v>=</v>
          </cell>
          <cell r="DQ362" t="str">
            <v>=</v>
          </cell>
          <cell r="DR362" t="str">
            <v>=</v>
          </cell>
          <cell r="DS362" t="str">
            <v>=</v>
          </cell>
          <cell r="DT362" t="str">
            <v>=</v>
          </cell>
          <cell r="DU362" t="str">
            <v>=</v>
          </cell>
          <cell r="DV362" t="str">
            <v>=</v>
          </cell>
          <cell r="DW362" t="str">
            <v>=</v>
          </cell>
          <cell r="DX362" t="str">
            <v>=</v>
          </cell>
          <cell r="DY362" t="str">
            <v>=</v>
          </cell>
          <cell r="DZ362" t="str">
            <v>=</v>
          </cell>
          <cell r="EA362" t="str">
            <v>=</v>
          </cell>
          <cell r="EB362" t="str">
            <v>=</v>
          </cell>
          <cell r="EC362" t="str">
            <v>=</v>
          </cell>
          <cell r="ED362" t="str">
            <v>=</v>
          </cell>
        </row>
        <row r="363">
          <cell r="A363" t="str">
            <v>Net Power Cost/Net System Load</v>
          </cell>
          <cell r="C363" t="str">
            <v>Net Power Cost/Net System Load</v>
          </cell>
          <cell r="F363">
            <v>-0.51578105416187014</v>
          </cell>
          <cell r="G363">
            <v>-0.36240074315087867</v>
          </cell>
          <cell r="H363">
            <v>-0.32860429548419035</v>
          </cell>
          <cell r="I363">
            <v>-0.26616788403915592</v>
          </cell>
          <cell r="J363">
            <v>-0.25311074231207797</v>
          </cell>
          <cell r="K363">
            <v>-0.2977416753931692</v>
          </cell>
          <cell r="L363">
            <v>-0.75456167171135036</v>
          </cell>
          <cell r="M363">
            <v>-0.58255809697320515</v>
          </cell>
          <cell r="N363">
            <v>-0.42029324876282814</v>
          </cell>
          <cell r="O363">
            <v>-0.30526495622705951</v>
          </cell>
          <cell r="P363">
            <v>-0.30183401234428686</v>
          </cell>
          <cell r="Q363">
            <v>-0.32527153812867482</v>
          </cell>
          <cell r="R363">
            <v>-0.36253362576561798</v>
          </cell>
          <cell r="S363">
            <v>-0.2911102603155129</v>
          </cell>
          <cell r="T363">
            <v>-0.30948531998222961</v>
          </cell>
          <cell r="U363">
            <v>-0.29817273884299311</v>
          </cell>
          <cell r="V363">
            <v>-0.24993957337501627</v>
          </cell>
          <cell r="W363">
            <v>-0.24152394296891799</v>
          </cell>
          <cell r="X363">
            <v>-0.24886634057319768</v>
          </cell>
          <cell r="Y363">
            <v>-0.75348650468531275</v>
          </cell>
          <cell r="Z363">
            <v>-0.55703032915324613</v>
          </cell>
          <cell r="AA363">
            <v>-0.40510310908727831</v>
          </cell>
          <cell r="AB363">
            <v>-0.28733599761877926</v>
          </cell>
          <cell r="AC363">
            <v>-0.28702547075530305</v>
          </cell>
          <cell r="AD363">
            <v>-0.32219397329165389</v>
          </cell>
          <cell r="AE363">
            <v>-0.25025289257279226</v>
          </cell>
          <cell r="AF363">
            <v>-0.26895928537894775</v>
          </cell>
          <cell r="AG363">
            <v>-0.22321624159586761</v>
          </cell>
          <cell r="AH363">
            <v>-0.16455502219023543</v>
          </cell>
          <cell r="AI363">
            <v>-0.13686585643291949</v>
          </cell>
          <cell r="AJ363">
            <v>-0.14048844659432547</v>
          </cell>
          <cell r="AK363">
            <v>-0.1820917159549218</v>
          </cell>
          <cell r="AL363">
            <v>-0.58740528612252874</v>
          </cell>
          <cell r="AM363">
            <v>-0.31864391732374742</v>
          </cell>
          <cell r="AN363">
            <v>-0.25925135113607567</v>
          </cell>
          <cell r="AO363">
            <v>-0.20636044002119291</v>
          </cell>
          <cell r="AP363">
            <v>-0.21118902528299799</v>
          </cell>
          <cell r="AQ363">
            <v>-0.22400707420647592</v>
          </cell>
          <cell r="AR363">
            <v>-0.26231609142014634</v>
          </cell>
          <cell r="AS363">
            <v>-0.27001844669265296</v>
          </cell>
          <cell r="AT363">
            <v>-0.24732554016730646</v>
          </cell>
          <cell r="AU363">
            <v>-0.19852236085207409</v>
          </cell>
          <cell r="AV363">
            <v>-0.18183358712473563</v>
          </cell>
          <cell r="AW363">
            <v>-0.18373561591720389</v>
          </cell>
          <cell r="AX363">
            <v>-0.20848677212003608</v>
          </cell>
          <cell r="AY363">
            <v>-0.46336137032565361</v>
          </cell>
          <cell r="AZ363">
            <v>-0.30893362171540772</v>
          </cell>
          <cell r="BA363">
            <v>-0.27780733506289579</v>
          </cell>
          <cell r="BB363">
            <v>-0.23557406513789303</v>
          </cell>
          <cell r="BC363">
            <v>-0.26495934790825615</v>
          </cell>
          <cell r="BD363">
            <v>-0.25752834262052815</v>
          </cell>
          <cell r="BE363">
            <v>-0.2652457822100196</v>
          </cell>
          <cell r="BF363">
            <v>-0.25023688509588027</v>
          </cell>
          <cell r="BG363">
            <v>-0.27225317926154702</v>
          </cell>
          <cell r="BH363">
            <v>-0.24403345950215893</v>
          </cell>
          <cell r="BI363">
            <v>-0.20721179870221107</v>
          </cell>
          <cell r="BJ363">
            <v>-0.18047133103567603</v>
          </cell>
          <cell r="BK363">
            <v>-0.23980091761467293</v>
          </cell>
          <cell r="BL363">
            <v>-0.29296675106514414</v>
          </cell>
          <cell r="BM363">
            <v>-0.29107602532807064</v>
          </cell>
          <cell r="BN363">
            <v>-0.35788567771516</v>
          </cell>
          <cell r="BO363">
            <v>-0.26655774529741905</v>
          </cell>
          <cell r="BP363">
            <v>-0.28448275888968766</v>
          </cell>
          <cell r="BQ363">
            <v>-0.28272629593651999</v>
          </cell>
          <cell r="BR363">
            <v>-0.28303899431270096</v>
          </cell>
          <cell r="BS363">
            <v>-0.27542888168875379</v>
          </cell>
          <cell r="BT363">
            <v>-0.28716044118794315</v>
          </cell>
          <cell r="BU363">
            <v>-0.25929127555581388</v>
          </cell>
          <cell r="BV363">
            <v>-0.2191663592748796</v>
          </cell>
          <cell r="BW363">
            <v>-0.18701943717177727</v>
          </cell>
          <cell r="BX363">
            <v>-0.24381046005553131</v>
          </cell>
          <cell r="BY363">
            <v>-0.30044892773652876</v>
          </cell>
          <cell r="BZ363">
            <v>-0.33560989679929776</v>
          </cell>
          <cell r="CA363">
            <v>-0.37157123360837474</v>
          </cell>
          <cell r="CB363">
            <v>-0.28099159089559578</v>
          </cell>
          <cell r="CC363">
            <v>-0.30343359152823624</v>
          </cell>
          <cell r="CD363">
            <v>-0.31606436689940409</v>
          </cell>
          <cell r="CE363">
            <v>-0.32488478062825621</v>
          </cell>
          <cell r="CF363">
            <v>-0.32103898153331301</v>
          </cell>
          <cell r="CG363">
            <v>-0.34986772184292647</v>
          </cell>
          <cell r="CH363">
            <v>-0.31298188934143667</v>
          </cell>
          <cell r="CI363">
            <v>-0.25977100301791012</v>
          </cell>
          <cell r="CJ363">
            <v>-0.23326820362511569</v>
          </cell>
          <cell r="CK363">
            <v>-0.28607449216093883</v>
          </cell>
          <cell r="CL363">
            <v>-0.32851605613295476</v>
          </cell>
          <cell r="CM363">
            <v>-0.33930139152462502</v>
          </cell>
          <cell r="CN363">
            <v>-0.42036802569691289</v>
          </cell>
          <cell r="CO363">
            <v>-0.32512493982459745</v>
          </cell>
          <cell r="CP363">
            <v>-0.34271943878571776</v>
          </cell>
          <cell r="CQ363">
            <v>-0.36865526225578193</v>
          </cell>
          <cell r="CR363">
            <v>-0.3585372081549103</v>
          </cell>
          <cell r="CS363">
            <v>-0.36485227311268176</v>
          </cell>
          <cell r="CT363">
            <v>-0.36007040740276253</v>
          </cell>
          <cell r="CU363">
            <v>-0.34765531604532995</v>
          </cell>
          <cell r="CV363">
            <v>-0.26955043271350831</v>
          </cell>
          <cell r="CW363">
            <v>-0.23978436193099384</v>
          </cell>
          <cell r="CX363">
            <v>-0.27959585987723301</v>
          </cell>
          <cell r="CY363">
            <v>-0.3684150172966163</v>
          </cell>
          <cell r="CZ363">
            <v>-0.42506059930998674</v>
          </cell>
          <cell r="DA363">
            <v>-0.45422575325707015</v>
          </cell>
          <cell r="DB363">
            <v>-0.37139301146359927</v>
          </cell>
          <cell r="DC363">
            <v>-0.39130427834838599</v>
          </cell>
          <cell r="DD363">
            <v>-0.40912351886490583</v>
          </cell>
          <cell r="DE363">
            <v>-0.3295741086972015</v>
          </cell>
          <cell r="DF363">
            <v>-0.32383474178006466</v>
          </cell>
          <cell r="DG363">
            <v>-0.33648778759493325</v>
          </cell>
          <cell r="DH363">
            <v>-0.30187337898952649</v>
          </cell>
          <cell r="DI363">
            <v>-0.25269362819219054</v>
          </cell>
          <cell r="DJ363">
            <v>-0.20231413048255931</v>
          </cell>
          <cell r="DK363">
            <v>-0.25551944410144856</v>
          </cell>
          <cell r="DL363">
            <v>-0.3475915480848073</v>
          </cell>
          <cell r="DM363">
            <v>-0.39454348232133896</v>
          </cell>
          <cell r="DN363">
            <v>-0.43818463495999538</v>
          </cell>
          <cell r="DO363">
            <v>-0.34544115754175309</v>
          </cell>
          <cell r="DP363">
            <v>-0.34778252356548833</v>
          </cell>
          <cell r="DQ363">
            <v>-0.38667867291179903</v>
          </cell>
          <cell r="DR363">
            <v>-0.34687156081021797</v>
          </cell>
          <cell r="DS363">
            <v>-0.35393825378155341</v>
          </cell>
          <cell r="DT363">
            <v>-0.36296300038571516</v>
          </cell>
          <cell r="DU363">
            <v>-0.32128526613245256</v>
          </cell>
          <cell r="DV363">
            <v>-0.2712279296266118</v>
          </cell>
          <cell r="DW363">
            <v>-0.20148736803605871</v>
          </cell>
          <cell r="DX363">
            <v>-0.28502409470624812</v>
          </cell>
          <cell r="DY363">
            <v>-0.36331937398792036</v>
          </cell>
          <cell r="DZ363">
            <v>-0.41209010257959022</v>
          </cell>
          <cell r="EA363">
            <v>-0.44367130630519824</v>
          </cell>
          <cell r="EB363">
            <v>-0.36073696779719455</v>
          </cell>
          <cell r="EC363">
            <v>-0.35519851191359919</v>
          </cell>
          <cell r="ED363">
            <v>-0.40810028144472099</v>
          </cell>
        </row>
        <row r="364">
          <cell r="C364">
            <v>0</v>
          </cell>
          <cell r="F364">
            <v>36.982500290902308</v>
          </cell>
          <cell r="G364">
            <v>25.39241307585478</v>
          </cell>
          <cell r="H364">
            <v>21.658938977263308</v>
          </cell>
          <cell r="I364">
            <v>16.97045712259867</v>
          </cell>
          <cell r="J364">
            <v>16.274366509896371</v>
          </cell>
          <cell r="K364">
            <v>21.066471208397711</v>
          </cell>
          <cell r="L364">
            <v>59.328750747188685</v>
          </cell>
          <cell r="M364">
            <v>43.92161063202667</v>
          </cell>
          <cell r="N364">
            <v>28.603520794314434</v>
          </cell>
          <cell r="O364">
            <v>19.631792357665919</v>
          </cell>
          <cell r="P364">
            <v>20.510334554539579</v>
          </cell>
          <cell r="Q364">
            <v>23.609058854121876</v>
          </cell>
          <cell r="R364">
            <v>25.612713691464844</v>
          </cell>
          <cell r="S364">
            <v>21.087868664034552</v>
          </cell>
          <cell r="T364">
            <v>21.934143031795422</v>
          </cell>
          <cell r="U364">
            <v>19.901335808416647</v>
          </cell>
          <cell r="V364">
            <v>16.282839181747494</v>
          </cell>
          <cell r="W364">
            <v>15.789122323330531</v>
          </cell>
          <cell r="X364">
            <v>17.989621759697172</v>
          </cell>
          <cell r="Y364">
            <v>59.653587404222741</v>
          </cell>
          <cell r="Z364">
            <v>42.969140623975747</v>
          </cell>
          <cell r="AA364">
            <v>28.100088095329909</v>
          </cell>
          <cell r="AB364">
            <v>18.809494051487455</v>
          </cell>
          <cell r="AC364">
            <v>19.913265633175769</v>
          </cell>
          <cell r="AD364">
            <v>23.915581846978835</v>
          </cell>
          <cell r="AE364">
            <v>17.913173967358031</v>
          </cell>
          <cell r="AF364">
            <v>19.897781584757752</v>
          </cell>
          <cell r="AG364">
            <v>16.077815434309684</v>
          </cell>
          <cell r="AH364">
            <v>11.184724607566993</v>
          </cell>
          <cell r="AI364">
            <v>9.0629593863607276</v>
          </cell>
          <cell r="AJ364">
            <v>9.3235055193787701</v>
          </cell>
          <cell r="AK364">
            <v>13.256823475570728</v>
          </cell>
          <cell r="AL364">
            <v>47.395293069261534</v>
          </cell>
          <cell r="AM364">
            <v>24.76111151227467</v>
          </cell>
          <cell r="AN364">
            <v>18.15671065546303</v>
          </cell>
          <cell r="AO364">
            <v>13.630017014268025</v>
          </cell>
          <cell r="AP364">
            <v>14.796073759123477</v>
          </cell>
          <cell r="AQ364">
            <v>16.768470117090452</v>
          </cell>
          <cell r="AR364">
            <v>19.009189854718233</v>
          </cell>
          <cell r="AS364">
            <v>20.192508559415657</v>
          </cell>
          <cell r="AT364">
            <v>18.156780058364383</v>
          </cell>
          <cell r="AU364">
            <v>13.665039424509692</v>
          </cell>
          <cell r="AV364">
            <v>12.193264625688395</v>
          </cell>
          <cell r="AW364">
            <v>12.342281358594535</v>
          </cell>
          <cell r="AX364">
            <v>15.353286989236043</v>
          </cell>
          <cell r="AY364">
            <v>37.776639089811674</v>
          </cell>
          <cell r="AZ364">
            <v>24.27099159559295</v>
          </cell>
          <cell r="BA364">
            <v>19.699891985310657</v>
          </cell>
          <cell r="BB364">
            <v>15.750436844078283</v>
          </cell>
          <cell r="BC364">
            <v>18.786578216235466</v>
          </cell>
          <cell r="BD364">
            <v>19.517387026181066</v>
          </cell>
          <cell r="BE364">
            <v>19.30453636004609</v>
          </cell>
          <cell r="BF364">
            <v>18.798495353359169</v>
          </cell>
          <cell r="BG364">
            <v>20.097455525680534</v>
          </cell>
          <cell r="BH364">
            <v>16.872921313975926</v>
          </cell>
          <cell r="BI364">
            <v>13.961059471732213</v>
          </cell>
          <cell r="BJ364">
            <v>12.146877207630263</v>
          </cell>
          <cell r="BK364">
            <v>17.742300620904608</v>
          </cell>
          <cell r="BL364">
            <v>23.967730068878062</v>
          </cell>
          <cell r="BM364">
            <v>22.962268538922071</v>
          </cell>
          <cell r="BN364">
            <v>25.502533047404967</v>
          </cell>
          <cell r="BO364">
            <v>17.905830384187642</v>
          </cell>
          <cell r="BP364">
            <v>20.267392371541096</v>
          </cell>
          <cell r="BQ364">
            <v>21.514536854019688</v>
          </cell>
          <cell r="BR364">
            <v>20.752836178002838</v>
          </cell>
          <cell r="BS364">
            <v>20.866572664966906</v>
          </cell>
          <cell r="BT364">
            <v>21.394369284271352</v>
          </cell>
          <cell r="BU364">
            <v>18.098790542462702</v>
          </cell>
          <cell r="BV364">
            <v>14.913607520144847</v>
          </cell>
          <cell r="BW364">
            <v>12.739634485641114</v>
          </cell>
          <cell r="BX364">
            <v>18.202080239270916</v>
          </cell>
          <cell r="BY364">
            <v>24.719922386644988</v>
          </cell>
          <cell r="BZ364">
            <v>26.619107091718863</v>
          </cell>
          <cell r="CA364">
            <v>26.591489773289819</v>
          </cell>
          <cell r="CB364">
            <v>18.957123555327136</v>
          </cell>
          <cell r="CC364">
            <v>21.754192709348061</v>
          </cell>
          <cell r="CD364">
            <v>24.189228555493816</v>
          </cell>
          <cell r="CE364">
            <v>24.02984440008175</v>
          </cell>
          <cell r="CF364">
            <v>24.478539542178872</v>
          </cell>
          <cell r="CG364">
            <v>26.049381685431875</v>
          </cell>
          <cell r="CH364">
            <v>21.976725985004258</v>
          </cell>
          <cell r="CI364">
            <v>17.788324396826535</v>
          </cell>
          <cell r="CJ364">
            <v>16.005350368529037</v>
          </cell>
          <cell r="CK364">
            <v>21.500207961857527</v>
          </cell>
          <cell r="CL364">
            <v>27.313259970725625</v>
          </cell>
          <cell r="CM364">
            <v>27.192106114921149</v>
          </cell>
          <cell r="CN364">
            <v>30.456826472063032</v>
          </cell>
          <cell r="CO364">
            <v>22.230954056026075</v>
          </cell>
          <cell r="CP364">
            <v>24.891016687330481</v>
          </cell>
          <cell r="CQ364">
            <v>28.557893511326682</v>
          </cell>
          <cell r="CR364">
            <v>26.804290698869043</v>
          </cell>
          <cell r="CS364">
            <v>28.156355154074287</v>
          </cell>
          <cell r="CT364">
            <v>27.341873319232171</v>
          </cell>
          <cell r="CU364">
            <v>24.687500991714938</v>
          </cell>
          <cell r="CV364">
            <v>18.674271177452265</v>
          </cell>
          <cell r="CW364">
            <v>16.57028983790708</v>
          </cell>
          <cell r="CX364">
            <v>21.229953464586288</v>
          </cell>
          <cell r="CY364">
            <v>30.92542156172696</v>
          </cell>
          <cell r="CZ364">
            <v>34.37064598405874</v>
          </cell>
          <cell r="DA364">
            <v>33.235521815780963</v>
          </cell>
          <cell r="DB364">
            <v>25.637611402364907</v>
          </cell>
          <cell r="DC364">
            <v>28.710616768660852</v>
          </cell>
          <cell r="DD364">
            <v>31.990328466673532</v>
          </cell>
          <cell r="DE364">
            <v>24.880413455271285</v>
          </cell>
          <cell r="DF364">
            <v>25.173978627261615</v>
          </cell>
          <cell r="DG364">
            <v>25.759971517802526</v>
          </cell>
          <cell r="DH364">
            <v>21.611351849398705</v>
          </cell>
          <cell r="DI364">
            <v>17.660806650521028</v>
          </cell>
          <cell r="DJ364">
            <v>14.14148272497299</v>
          </cell>
          <cell r="DK364">
            <v>19.581867680290507</v>
          </cell>
          <cell r="DL364">
            <v>29.443526381406411</v>
          </cell>
          <cell r="DM364">
            <v>32.208382678674432</v>
          </cell>
          <cell r="DN364">
            <v>32.411148466628461</v>
          </cell>
          <cell r="DO364">
            <v>24.099950220176691</v>
          </cell>
          <cell r="DP364">
            <v>25.831804279545324</v>
          </cell>
          <cell r="DQ364">
            <v>30.595614497655582</v>
          </cell>
          <cell r="DR364">
            <v>26.373680683040455</v>
          </cell>
          <cell r="DS364">
            <v>27.755467253093038</v>
          </cell>
          <cell r="DT364">
            <v>28.045030853416151</v>
          </cell>
          <cell r="DU364">
            <v>23.215052776622077</v>
          </cell>
          <cell r="DV364">
            <v>19.107953068048797</v>
          </cell>
          <cell r="DW364">
            <v>14.188221344661208</v>
          </cell>
          <cell r="DX364">
            <v>21.996997155270851</v>
          </cell>
          <cell r="DY364">
            <v>30.965949313811638</v>
          </cell>
          <cell r="DZ364">
            <v>33.858363188456302</v>
          </cell>
          <cell r="EA364">
            <v>33.032983479860135</v>
          </cell>
          <cell r="EB364">
            <v>25.30272099013991</v>
          </cell>
          <cell r="EC364">
            <v>26.519419292687335</v>
          </cell>
          <cell r="ED364">
            <v>32.501708860252933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765.81492962087452</v>
          </cell>
          <cell r="AF365">
            <v>3102.3998077060928</v>
          </cell>
          <cell r="AG365">
            <v>1821.9837427767168</v>
          </cell>
          <cell r="AH365">
            <v>193.9272517387121</v>
          </cell>
          <cell r="AI365">
            <v>104.57110911643561</v>
          </cell>
          <cell r="AJ365">
            <v>512.2324426166283</v>
          </cell>
          <cell r="AK365">
            <v>1013.1112226268615</v>
          </cell>
          <cell r="AL365">
            <v>0</v>
          </cell>
          <cell r="AM365">
            <v>6140.7556550441186</v>
          </cell>
          <cell r="AN365">
            <v>0</v>
          </cell>
          <cell r="AO365">
            <v>255.92182225420157</v>
          </cell>
          <cell r="AP365">
            <v>757.40084463567916</v>
          </cell>
          <cell r="AQ365">
            <v>1301.0773392725412</v>
          </cell>
          <cell r="AR365">
            <v>1995.1265709448978</v>
          </cell>
          <cell r="AS365">
            <v>9903.8415410553862</v>
          </cell>
          <cell r="AT365">
            <v>0</v>
          </cell>
          <cell r="AU365">
            <v>350.91910046180499</v>
          </cell>
          <cell r="AV365">
            <v>802.66100834910446</v>
          </cell>
          <cell r="AW365">
            <v>7942.4171267785823</v>
          </cell>
          <cell r="AX365">
            <v>1579.1951654987815</v>
          </cell>
          <cell r="AY365">
            <v>231538.95790155235</v>
          </cell>
          <cell r="AZ365">
            <v>0</v>
          </cell>
          <cell r="BA365">
            <v>6789.7916232084362</v>
          </cell>
          <cell r="BB365">
            <v>388.35149534854577</v>
          </cell>
          <cell r="BC365">
            <v>9040.5083810723427</v>
          </cell>
          <cell r="BD365">
            <v>0</v>
          </cell>
          <cell r="BE365">
            <v>4765.094346548568</v>
          </cell>
          <cell r="BF365">
            <v>3538.910980909518</v>
          </cell>
          <cell r="BG365">
            <v>0</v>
          </cell>
          <cell r="BH365">
            <v>77857.633888522803</v>
          </cell>
          <cell r="BI365">
            <v>1131.0674640182124</v>
          </cell>
          <cell r="BJ365">
            <v>2532.2366646883224</v>
          </cell>
          <cell r="BK365">
            <v>0</v>
          </cell>
          <cell r="BL365">
            <v>43762.601930578152</v>
          </cell>
          <cell r="BM365">
            <v>7811.9479103839467</v>
          </cell>
          <cell r="BN365">
            <v>2064.8593820450815</v>
          </cell>
          <cell r="BO365">
            <v>2452.2231739367039</v>
          </cell>
          <cell r="BP365">
            <v>0</v>
          </cell>
          <cell r="BQ365">
            <v>8003.4077096953242</v>
          </cell>
          <cell r="BR365">
            <v>6133.7956051799829</v>
          </cell>
          <cell r="BS365">
            <v>2840.1731433926539</v>
          </cell>
          <cell r="BT365">
            <v>0</v>
          </cell>
          <cell r="BU365">
            <v>6732.7601809349162</v>
          </cell>
          <cell r="BV365">
            <v>1133.7479803747303</v>
          </cell>
          <cell r="BW365">
            <v>0</v>
          </cell>
          <cell r="BX365">
            <v>0</v>
          </cell>
          <cell r="BY365">
            <v>16960.182825215306</v>
          </cell>
          <cell r="BZ365">
            <v>0</v>
          </cell>
          <cell r="CA365">
            <v>5279.2869569832919</v>
          </cell>
          <cell r="CB365">
            <v>4701.3666417211298</v>
          </cell>
          <cell r="CC365">
            <v>0</v>
          </cell>
          <cell r="CD365">
            <v>3606.5356576304625</v>
          </cell>
          <cell r="CE365">
            <v>31462.802558739932</v>
          </cell>
          <cell r="CF365">
            <v>18211.996995385362</v>
          </cell>
          <cell r="CG365">
            <v>0</v>
          </cell>
          <cell r="CH365">
            <v>11706.964480946384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44278.118015992673</v>
          </cell>
          <cell r="CO365">
            <v>6192.3480725755153</v>
          </cell>
          <cell r="CP365">
            <v>0</v>
          </cell>
          <cell r="CQ365">
            <v>18542.047614181378</v>
          </cell>
          <cell r="CR365">
            <v>194803.9574819073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12328.295639402866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92890.348750208999</v>
          </cell>
          <cell r="DC365">
            <v>0</v>
          </cell>
          <cell r="DD365">
            <v>0</v>
          </cell>
          <cell r="DE365">
            <v>1141.7826369489683</v>
          </cell>
          <cell r="DF365">
            <v>814.83564395265796</v>
          </cell>
          <cell r="DG365">
            <v>659.01279936909964</v>
          </cell>
          <cell r="DH365">
            <v>650.93626225555954</v>
          </cell>
          <cell r="DI365">
            <v>611.99256512969782</v>
          </cell>
          <cell r="DJ365">
            <v>565.57370130050617</v>
          </cell>
          <cell r="DK365">
            <v>984.69493535154288</v>
          </cell>
          <cell r="DL365">
            <v>6838.1335164724196</v>
          </cell>
          <cell r="DM365">
            <v>3586.516576758022</v>
          </cell>
          <cell r="DN365">
            <v>1905.4447482815469</v>
          </cell>
          <cell r="DO365">
            <v>1045.2857236843156</v>
          </cell>
          <cell r="DP365">
            <v>2165.8898345376524</v>
          </cell>
          <cell r="DQ365">
            <v>1481.7526117550935</v>
          </cell>
          <cell r="DR365">
            <v>2828.76663518855</v>
          </cell>
          <cell r="DS365">
            <v>12782.746231441275</v>
          </cell>
          <cell r="DT365">
            <v>0</v>
          </cell>
          <cell r="DU365">
            <v>4118.9178925466076</v>
          </cell>
          <cell r="DV365">
            <v>2456.8202671803792</v>
          </cell>
          <cell r="DW365">
            <v>2027.9610440311865</v>
          </cell>
          <cell r="DX365">
            <v>706.82608318413736</v>
          </cell>
          <cell r="DY365">
            <v>12778.136789595639</v>
          </cell>
          <cell r="DZ365">
            <v>6266.4851161126862</v>
          </cell>
          <cell r="EA365">
            <v>2530.4861839357541</v>
          </cell>
          <cell r="EB365">
            <v>1116.4364925275208</v>
          </cell>
          <cell r="EC365">
            <v>1879.6083514950267</v>
          </cell>
          <cell r="ED365">
            <v>58994.970301658177</v>
          </cell>
        </row>
        <row r="366">
          <cell r="A366" t="str">
            <v>Adjustments to Load</v>
          </cell>
        </row>
        <row r="367">
          <cell r="C367" t="str">
            <v>Station Service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MagCorp Curtailment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Monsanto Curtailment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Utah Private Generation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Line Loss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C374" t="str">
            <v>System Load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A375" t="str">
            <v>Net System Load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7">
          <cell r="A377" t="str">
            <v>Special Sales For Resale</v>
          </cell>
        </row>
        <row r="379">
          <cell r="C379" t="str">
            <v>Black Hills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BPA Wind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East Area Sales (WCA Sale)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Hurricane Sale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LADWP (IPP Layoff)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Shell Sale 2013-2014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SMUD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UMPA II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91">
          <cell r="C391" t="str">
            <v>COB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Four Corners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Mid Columbia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Mona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Palo Verde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SP15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STF Index Trades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2">
          <cell r="C402" t="str">
            <v>COB</v>
          </cell>
          <cell r="F402">
            <v>0</v>
          </cell>
          <cell r="G402">
            <v>102.2129999999961</v>
          </cell>
          <cell r="H402">
            <v>0</v>
          </cell>
          <cell r="I402">
            <v>0</v>
          </cell>
          <cell r="J402">
            <v>192.375</v>
          </cell>
          <cell r="K402">
            <v>223.33999999999651</v>
          </cell>
          <cell r="L402">
            <v>-34.809999999997672</v>
          </cell>
          <cell r="M402">
            <v>408.57399999999325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396.38699999998789</v>
          </cell>
          <cell r="S402">
            <v>0</v>
          </cell>
          <cell r="T402">
            <v>51.332000000002154</v>
          </cell>
          <cell r="U402">
            <v>0</v>
          </cell>
          <cell r="V402">
            <v>0</v>
          </cell>
          <cell r="W402">
            <v>0</v>
          </cell>
          <cell r="X402">
            <v>134.02499999999418</v>
          </cell>
          <cell r="Y402">
            <v>-21.089999999996508</v>
          </cell>
          <cell r="Z402">
            <v>203.67000000001281</v>
          </cell>
          <cell r="AA402">
            <v>28.44999999999709</v>
          </cell>
          <cell r="AB402">
            <v>0</v>
          </cell>
          <cell r="AC402">
            <v>0</v>
          </cell>
          <cell r="AD402">
            <v>0</v>
          </cell>
          <cell r="AE402">
            <v>218.51499999989755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53.600000000005821</v>
          </cell>
          <cell r="AM402">
            <v>97.085000000006403</v>
          </cell>
          <cell r="AN402">
            <v>67.830000000001746</v>
          </cell>
          <cell r="AO402">
            <v>0</v>
          </cell>
          <cell r="AP402">
            <v>0</v>
          </cell>
          <cell r="AQ402">
            <v>0</v>
          </cell>
          <cell r="AR402">
            <v>640.39299999992363</v>
          </cell>
          <cell r="AS402">
            <v>0</v>
          </cell>
          <cell r="AT402">
            <v>6.3870000000024447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82.309999999997672</v>
          </cell>
          <cell r="AZ402">
            <v>224.71600000000035</v>
          </cell>
          <cell r="BA402">
            <v>326.98000000001048</v>
          </cell>
          <cell r="BB402">
            <v>0</v>
          </cell>
          <cell r="BC402">
            <v>0</v>
          </cell>
          <cell r="BD402">
            <v>0</v>
          </cell>
          <cell r="BE402">
            <v>1233.4370000000345</v>
          </cell>
          <cell r="BF402">
            <v>0</v>
          </cell>
          <cell r="BG402">
            <v>68.457000000002154</v>
          </cell>
          <cell r="BH402">
            <v>0</v>
          </cell>
          <cell r="BI402">
            <v>0</v>
          </cell>
          <cell r="BJ402">
            <v>1000.3399999999965</v>
          </cell>
          <cell r="BK402">
            <v>112.86000000000058</v>
          </cell>
          <cell r="BL402">
            <v>52.330000000001746</v>
          </cell>
          <cell r="BM402">
            <v>-0.55000000000291038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984.31599999999162</v>
          </cell>
          <cell r="BS402">
            <v>0</v>
          </cell>
          <cell r="BT402">
            <v>147.85199999999895</v>
          </cell>
          <cell r="BU402">
            <v>0</v>
          </cell>
          <cell r="BV402">
            <v>90.370000000002619</v>
          </cell>
          <cell r="BW402">
            <v>523.46500000001106</v>
          </cell>
          <cell r="BX402">
            <v>149.59499999998661</v>
          </cell>
          <cell r="BY402">
            <v>76.10899999999674</v>
          </cell>
          <cell r="BZ402">
            <v>-1.1049999999959255</v>
          </cell>
          <cell r="CA402">
            <v>-1.9700000000011642</v>
          </cell>
          <cell r="CB402">
            <v>0</v>
          </cell>
          <cell r="CC402">
            <v>0</v>
          </cell>
          <cell r="CD402">
            <v>0</v>
          </cell>
          <cell r="CE402">
            <v>2617.6519999998854</v>
          </cell>
          <cell r="CF402">
            <v>0</v>
          </cell>
          <cell r="CG402">
            <v>110.20300000000134</v>
          </cell>
          <cell r="CH402">
            <v>544.10900000000402</v>
          </cell>
          <cell r="CI402">
            <v>505.91999999999825</v>
          </cell>
          <cell r="CJ402">
            <v>308.64999999999418</v>
          </cell>
          <cell r="CK402">
            <v>630.50999999999476</v>
          </cell>
          <cell r="CL402">
            <v>518.80999999999767</v>
          </cell>
          <cell r="CM402">
            <v>-0.55000000000291038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5820.8209999999963</v>
          </cell>
          <cell r="CS402">
            <v>0</v>
          </cell>
          <cell r="CT402">
            <v>52.875</v>
          </cell>
          <cell r="CU402">
            <v>274.42199999999866</v>
          </cell>
          <cell r="CV402">
            <v>534.63200000000506</v>
          </cell>
          <cell r="CW402">
            <v>756.66999999999825</v>
          </cell>
          <cell r="CX402">
            <v>1520.0100000000093</v>
          </cell>
          <cell r="CY402">
            <v>721.4320000000007</v>
          </cell>
          <cell r="CZ402">
            <v>100.52000000000407</v>
          </cell>
          <cell r="DA402">
            <v>0</v>
          </cell>
          <cell r="DB402">
            <v>0</v>
          </cell>
          <cell r="DC402">
            <v>1860.2599999999948</v>
          </cell>
          <cell r="DD402">
            <v>0</v>
          </cell>
          <cell r="DE402">
            <v>2600.0219999998808</v>
          </cell>
          <cell r="DF402">
            <v>0</v>
          </cell>
          <cell r="DG402">
            <v>129.3660000000018</v>
          </cell>
          <cell r="DH402">
            <v>27.672999999995227</v>
          </cell>
          <cell r="DI402">
            <v>110.09700000000157</v>
          </cell>
          <cell r="DJ402">
            <v>576.82999999998719</v>
          </cell>
          <cell r="DK402">
            <v>1067.0800000000017</v>
          </cell>
          <cell r="DL402">
            <v>647.08999999999651</v>
          </cell>
          <cell r="DM402">
            <v>42.436000000001513</v>
          </cell>
          <cell r="DN402">
            <v>-0.55000000000291038</v>
          </cell>
          <cell r="DO402">
            <v>0</v>
          </cell>
          <cell r="DP402">
            <v>0</v>
          </cell>
          <cell r="DQ402">
            <v>0</v>
          </cell>
          <cell r="DR402">
            <v>3276.8220000001602</v>
          </cell>
          <cell r="DS402">
            <v>0</v>
          </cell>
          <cell r="DT402">
            <v>15.5</v>
          </cell>
          <cell r="DU402">
            <v>0</v>
          </cell>
          <cell r="DV402">
            <v>30.010999999998603</v>
          </cell>
          <cell r="DW402">
            <v>1251.515000000014</v>
          </cell>
          <cell r="DX402">
            <v>987.11000000000058</v>
          </cell>
          <cell r="DY402">
            <v>666.57099999999627</v>
          </cell>
          <cell r="DZ402">
            <v>-0.55999999999767169</v>
          </cell>
          <cell r="EA402">
            <v>-3.9400000000023283</v>
          </cell>
          <cell r="EB402">
            <v>0</v>
          </cell>
          <cell r="EC402">
            <v>330.61499999999069</v>
          </cell>
          <cell r="ED402">
            <v>0</v>
          </cell>
        </row>
        <row r="403">
          <cell r="C403" t="str">
            <v>Four Corners</v>
          </cell>
          <cell r="F403">
            <v>2709.6550000000134</v>
          </cell>
          <cell r="G403">
            <v>1948.3299999999981</v>
          </cell>
          <cell r="H403">
            <v>681.95400000000154</v>
          </cell>
          <cell r="I403">
            <v>104.48400000000402</v>
          </cell>
          <cell r="J403">
            <v>139.88700000000063</v>
          </cell>
          <cell r="K403">
            <v>0</v>
          </cell>
          <cell r="L403">
            <v>161.15299999999843</v>
          </cell>
          <cell r="M403">
            <v>33.98399999999674</v>
          </cell>
          <cell r="N403">
            <v>97.089999999996508</v>
          </cell>
          <cell r="O403">
            <v>1242.2999999999884</v>
          </cell>
          <cell r="P403">
            <v>3416.9100000000035</v>
          </cell>
          <cell r="Q403">
            <v>4523.6349999999948</v>
          </cell>
          <cell r="R403">
            <v>23217.461000000127</v>
          </cell>
          <cell r="S403">
            <v>3874.3500000000058</v>
          </cell>
          <cell r="T403">
            <v>2914.429999999993</v>
          </cell>
          <cell r="U403">
            <v>2308.8999999999942</v>
          </cell>
          <cell r="V403">
            <v>910.30999999999767</v>
          </cell>
          <cell r="W403">
            <v>1482.2849999999962</v>
          </cell>
          <cell r="X403">
            <v>23.309999999997672</v>
          </cell>
          <cell r="Y403">
            <v>212.05500000000029</v>
          </cell>
          <cell r="Z403">
            <v>68.554999999993015</v>
          </cell>
          <cell r="AA403">
            <v>0</v>
          </cell>
          <cell r="AB403">
            <v>1960.9199999999837</v>
          </cell>
          <cell r="AC403">
            <v>3286.1699999999983</v>
          </cell>
          <cell r="AD403">
            <v>6176.1759999999922</v>
          </cell>
          <cell r="AE403">
            <v>10016.151999999769</v>
          </cell>
          <cell r="AF403">
            <v>1153.6199999999953</v>
          </cell>
          <cell r="AG403">
            <v>1440.4949999999953</v>
          </cell>
          <cell r="AH403">
            <v>721.47000000000116</v>
          </cell>
          <cell r="AI403">
            <v>848.16000000000349</v>
          </cell>
          <cell r="AJ403">
            <v>707.68000000000757</v>
          </cell>
          <cell r="AK403">
            <v>0</v>
          </cell>
          <cell r="AL403">
            <v>19.86699999999837</v>
          </cell>
          <cell r="AM403">
            <v>0</v>
          </cell>
          <cell r="AN403">
            <v>0</v>
          </cell>
          <cell r="AO403">
            <v>1630.5599999999977</v>
          </cell>
          <cell r="AP403">
            <v>1333.9000000000233</v>
          </cell>
          <cell r="AQ403">
            <v>2160.3999999999942</v>
          </cell>
          <cell r="AR403">
            <v>16533.35800000024</v>
          </cell>
          <cell r="AS403">
            <v>2029.7399999999907</v>
          </cell>
          <cell r="AT403">
            <v>2364.6359999999986</v>
          </cell>
          <cell r="AU403">
            <v>1213.6699999999983</v>
          </cell>
          <cell r="AV403">
            <v>1399.1849999999977</v>
          </cell>
          <cell r="AW403">
            <v>698.52400000000489</v>
          </cell>
          <cell r="AX403">
            <v>0</v>
          </cell>
          <cell r="AY403">
            <v>139.95300000000134</v>
          </cell>
          <cell r="AZ403">
            <v>842.49000000000524</v>
          </cell>
          <cell r="BA403">
            <v>545.04000000000815</v>
          </cell>
          <cell r="BB403">
            <v>3276.3499999999767</v>
          </cell>
          <cell r="BC403">
            <v>1897.1299999999756</v>
          </cell>
          <cell r="BD403">
            <v>2126.6399999999849</v>
          </cell>
          <cell r="BE403">
            <v>20753.814000000246</v>
          </cell>
          <cell r="BF403">
            <v>1870.8600000000151</v>
          </cell>
          <cell r="BG403">
            <v>2366.8199999999924</v>
          </cell>
          <cell r="BH403">
            <v>2813.1499999999942</v>
          </cell>
          <cell r="BI403">
            <v>2080.4349999999977</v>
          </cell>
          <cell r="BJ403">
            <v>852.86000000000058</v>
          </cell>
          <cell r="BK403">
            <v>304.85000000000582</v>
          </cell>
          <cell r="BL403">
            <v>196.27700000000186</v>
          </cell>
          <cell r="BM403">
            <v>551.80999999999767</v>
          </cell>
          <cell r="BN403">
            <v>38.81600000000617</v>
          </cell>
          <cell r="BO403">
            <v>3888.3659999999945</v>
          </cell>
          <cell r="BP403">
            <v>3025.3700000000244</v>
          </cell>
          <cell r="BQ403">
            <v>2764.2000000000116</v>
          </cell>
          <cell r="BR403">
            <v>22371.881999999983</v>
          </cell>
          <cell r="BS403">
            <v>4209.5</v>
          </cell>
          <cell r="BT403">
            <v>2526.3799999999901</v>
          </cell>
          <cell r="BU403">
            <v>2528.5460000000021</v>
          </cell>
          <cell r="BV403">
            <v>2380.609999999986</v>
          </cell>
          <cell r="BW403">
            <v>1223.0100000000093</v>
          </cell>
          <cell r="BX403">
            <v>230.97000000000116</v>
          </cell>
          <cell r="BY403">
            <v>-0.33799999999610009</v>
          </cell>
          <cell r="BZ403">
            <v>344.77000000000407</v>
          </cell>
          <cell r="CA403">
            <v>0</v>
          </cell>
          <cell r="CB403">
            <v>4063.9040000000095</v>
          </cell>
          <cell r="CC403">
            <v>2174.8800000000047</v>
          </cell>
          <cell r="CD403">
            <v>2689.6499999999942</v>
          </cell>
          <cell r="CE403">
            <v>25811.277000000235</v>
          </cell>
          <cell r="CF403">
            <v>3102.4400000000023</v>
          </cell>
          <cell r="CG403">
            <v>2471.6300000000047</v>
          </cell>
          <cell r="CH403">
            <v>4298.7189999999973</v>
          </cell>
          <cell r="CI403">
            <v>2950.448000000004</v>
          </cell>
          <cell r="CJ403">
            <v>1743.4060000000027</v>
          </cell>
          <cell r="CK403">
            <v>469.65999999998894</v>
          </cell>
          <cell r="CL403">
            <v>638.61399999999412</v>
          </cell>
          <cell r="CM403">
            <v>1018.1200000000026</v>
          </cell>
          <cell r="CN403">
            <v>38.589999999996508</v>
          </cell>
          <cell r="CO403">
            <v>3866.1399999999994</v>
          </cell>
          <cell r="CP403">
            <v>2886.1999999999825</v>
          </cell>
          <cell r="CQ403">
            <v>2327.3099999999977</v>
          </cell>
          <cell r="CR403">
            <v>31759.699999999953</v>
          </cell>
          <cell r="CS403">
            <v>4163.5659999999916</v>
          </cell>
          <cell r="CT403">
            <v>2268.3559999999998</v>
          </cell>
          <cell r="CU403">
            <v>3640.7260000000024</v>
          </cell>
          <cell r="CV403">
            <v>3193.2109999999957</v>
          </cell>
          <cell r="CW403">
            <v>3593.5110000000059</v>
          </cell>
          <cell r="CX403">
            <v>2439.4500000000116</v>
          </cell>
          <cell r="CY403">
            <v>566.62299999999959</v>
          </cell>
          <cell r="CZ403">
            <v>1299.6369999999952</v>
          </cell>
          <cell r="DA403">
            <v>653.77599999999802</v>
          </cell>
          <cell r="DB403">
            <v>4165.294000000009</v>
          </cell>
          <cell r="DC403">
            <v>3566.0599999999977</v>
          </cell>
          <cell r="DD403">
            <v>2209.4899999999907</v>
          </cell>
          <cell r="DE403">
            <v>25764.004999999888</v>
          </cell>
          <cell r="DF403">
            <v>2651.2699999999895</v>
          </cell>
          <cell r="DG403">
            <v>2191.3499999999913</v>
          </cell>
          <cell r="DH403">
            <v>4608.75</v>
          </cell>
          <cell r="DI403">
            <v>2510.3300000000017</v>
          </cell>
          <cell r="DJ403">
            <v>1470.0600000000122</v>
          </cell>
          <cell r="DK403">
            <v>728.7100000000064</v>
          </cell>
          <cell r="DL403">
            <v>1045.4799999999959</v>
          </cell>
          <cell r="DM403">
            <v>1048.9049999999988</v>
          </cell>
          <cell r="DN403">
            <v>127.69000000000233</v>
          </cell>
          <cell r="DO403">
            <v>3419.4199999999983</v>
          </cell>
          <cell r="DP403">
            <v>3445</v>
          </cell>
          <cell r="DQ403">
            <v>2517.0400000000081</v>
          </cell>
          <cell r="DR403">
            <v>18572.570999999996</v>
          </cell>
          <cell r="DS403">
            <v>1672.2799999999988</v>
          </cell>
          <cell r="DT403">
            <v>1501.1499999999942</v>
          </cell>
          <cell r="DU403">
            <v>3632.4499999999971</v>
          </cell>
          <cell r="DV403">
            <v>1634.5389999999898</v>
          </cell>
          <cell r="DW403">
            <v>1042.5100000000093</v>
          </cell>
          <cell r="DX403">
            <v>1029.5559999999969</v>
          </cell>
          <cell r="DY403">
            <v>470.50400000000081</v>
          </cell>
          <cell r="DZ403">
            <v>878.67199999999139</v>
          </cell>
          <cell r="EA403">
            <v>196.05000000000291</v>
          </cell>
          <cell r="EB403">
            <v>1803.9700000000012</v>
          </cell>
          <cell r="EC403">
            <v>2422.609999999986</v>
          </cell>
          <cell r="ED403">
            <v>2288.2800000000134</v>
          </cell>
        </row>
        <row r="404">
          <cell r="C404" t="str">
            <v>Mid Columbia</v>
          </cell>
          <cell r="F404">
            <v>-11374.410000000003</v>
          </cell>
          <cell r="G404">
            <v>58.947000000000116</v>
          </cell>
          <cell r="H404">
            <v>3032.9300000000221</v>
          </cell>
          <cell r="I404">
            <v>2650.1849999999977</v>
          </cell>
          <cell r="J404">
            <v>1919.679999999993</v>
          </cell>
          <cell r="K404">
            <v>2915.7740000000049</v>
          </cell>
          <cell r="L404">
            <v>674.98000000001048</v>
          </cell>
          <cell r="M404">
            <v>3053.4400000000023</v>
          </cell>
          <cell r="N404">
            <v>2691.4599999999919</v>
          </cell>
          <cell r="O404">
            <v>1374.3700000000244</v>
          </cell>
          <cell r="P404">
            <v>194.17900000000373</v>
          </cell>
          <cell r="Q404">
            <v>482.26400000001013</v>
          </cell>
          <cell r="R404">
            <v>-20273.017999999924</v>
          </cell>
          <cell r="S404">
            <v>-35035.97</v>
          </cell>
          <cell r="T404">
            <v>400.79499999999825</v>
          </cell>
          <cell r="U404">
            <v>519.94999999999709</v>
          </cell>
          <cell r="V404">
            <v>2209.4300000000076</v>
          </cell>
          <cell r="W404">
            <v>2922.6599999999889</v>
          </cell>
          <cell r="X404">
            <v>2992.0070000000051</v>
          </cell>
          <cell r="Y404">
            <v>475.82999999998719</v>
          </cell>
          <cell r="Z404">
            <v>2406.0740000000078</v>
          </cell>
          <cell r="AA404">
            <v>1214.4400000000023</v>
          </cell>
          <cell r="AB404">
            <v>1285.5299999999988</v>
          </cell>
          <cell r="AC404">
            <v>97.889999999999418</v>
          </cell>
          <cell r="AD404">
            <v>238.34600000000501</v>
          </cell>
          <cell r="AE404">
            <v>12586.510000000242</v>
          </cell>
          <cell r="AF404">
            <v>-1000.1500000000087</v>
          </cell>
          <cell r="AG404">
            <v>905.33999999999651</v>
          </cell>
          <cell r="AH404">
            <v>1576.8500000000058</v>
          </cell>
          <cell r="AI404">
            <v>735.35000000000582</v>
          </cell>
          <cell r="AJ404">
            <v>2034.5799999999872</v>
          </cell>
          <cell r="AK404">
            <v>3902.4500000000116</v>
          </cell>
          <cell r="AL404">
            <v>44.329999999987194</v>
          </cell>
          <cell r="AM404">
            <v>1524.6800000000221</v>
          </cell>
          <cell r="AN404">
            <v>1131.1299999999756</v>
          </cell>
          <cell r="AO404">
            <v>1323.570000000007</v>
          </cell>
          <cell r="AP404">
            <v>178.23999999999069</v>
          </cell>
          <cell r="AQ404">
            <v>230.13999999999942</v>
          </cell>
          <cell r="AR404">
            <v>29254.654999999795</v>
          </cell>
          <cell r="AS404">
            <v>-875.65999999998894</v>
          </cell>
          <cell r="AT404">
            <v>871.45500000000175</v>
          </cell>
          <cell r="AU404">
            <v>3463.3700000000244</v>
          </cell>
          <cell r="AV404">
            <v>3234.1600000000035</v>
          </cell>
          <cell r="AW404">
            <v>4984.3500000000058</v>
          </cell>
          <cell r="AX404">
            <v>5410.7799999999988</v>
          </cell>
          <cell r="AY404">
            <v>1188.7200000000012</v>
          </cell>
          <cell r="AZ404">
            <v>6590.6800000000221</v>
          </cell>
          <cell r="BA404">
            <v>1626.679999999993</v>
          </cell>
          <cell r="BB404">
            <v>1347.2099999999919</v>
          </cell>
          <cell r="BC404">
            <v>1235.8899999999994</v>
          </cell>
          <cell r="BD404">
            <v>177.02000000000407</v>
          </cell>
          <cell r="BE404">
            <v>28843.227000000654</v>
          </cell>
          <cell r="BF404">
            <v>0</v>
          </cell>
          <cell r="BG404">
            <v>569.05599999999686</v>
          </cell>
          <cell r="BH404">
            <v>5172.6600000000035</v>
          </cell>
          <cell r="BI404">
            <v>4903.4949999999953</v>
          </cell>
          <cell r="BJ404">
            <v>5793.7360000000044</v>
          </cell>
          <cell r="BK404">
            <v>4134.5599999999977</v>
          </cell>
          <cell r="BL404">
            <v>2216.7900000000081</v>
          </cell>
          <cell r="BM404">
            <v>2860.890000000014</v>
          </cell>
          <cell r="BN404">
            <v>-39.810000000026776</v>
          </cell>
          <cell r="BO404">
            <v>1673.320000000007</v>
          </cell>
          <cell r="BP404">
            <v>1187.4599999999919</v>
          </cell>
          <cell r="BQ404">
            <v>371.07000000000698</v>
          </cell>
          <cell r="BR404">
            <v>25969.484000000171</v>
          </cell>
          <cell r="BS404">
            <v>174.26999999998952</v>
          </cell>
          <cell r="BT404">
            <v>989.25999999999476</v>
          </cell>
          <cell r="BU404">
            <v>3232.2799999999988</v>
          </cell>
          <cell r="BV404">
            <v>4699.0160000000033</v>
          </cell>
          <cell r="BW404">
            <v>5542.6330000000016</v>
          </cell>
          <cell r="BX404">
            <v>3811.6399999999994</v>
          </cell>
          <cell r="BY404">
            <v>1540.7200000000012</v>
          </cell>
          <cell r="BZ404">
            <v>3214.4100000000035</v>
          </cell>
          <cell r="CA404">
            <v>212.52999999999884</v>
          </cell>
          <cell r="CB404">
            <v>1079.3399999999965</v>
          </cell>
          <cell r="CC404">
            <v>1060.3350000000064</v>
          </cell>
          <cell r="CD404">
            <v>413.05000000000291</v>
          </cell>
          <cell r="CE404">
            <v>27047.262000000104</v>
          </cell>
          <cell r="CF404">
            <v>526.36000000001513</v>
          </cell>
          <cell r="CG404">
            <v>1409.0899999999965</v>
          </cell>
          <cell r="CH404">
            <v>2854.9650000000111</v>
          </cell>
          <cell r="CI404">
            <v>3254.6299999999901</v>
          </cell>
          <cell r="CJ404">
            <v>4213.9000000000015</v>
          </cell>
          <cell r="CK404">
            <v>2305.6199999999953</v>
          </cell>
          <cell r="CL404">
            <v>1770.9300000000512</v>
          </cell>
          <cell r="CM404">
            <v>4141.820000000007</v>
          </cell>
          <cell r="CN404">
            <v>1495.0799999999872</v>
          </cell>
          <cell r="CO404">
            <v>2284.960000000021</v>
          </cell>
          <cell r="CP404">
            <v>1908.8630000000048</v>
          </cell>
          <cell r="CQ404">
            <v>881.04399999999441</v>
          </cell>
          <cell r="CR404">
            <v>32012.189999999711</v>
          </cell>
          <cell r="CS404">
            <v>1432.0299999999988</v>
          </cell>
          <cell r="CT404">
            <v>1296.6240000000107</v>
          </cell>
          <cell r="CU404">
            <v>3894.5199999999895</v>
          </cell>
          <cell r="CV404">
            <v>4023.8940000000002</v>
          </cell>
          <cell r="CW404">
            <v>3599.8009999999995</v>
          </cell>
          <cell r="CX404">
            <v>2672.6610000000001</v>
          </cell>
          <cell r="CY404">
            <v>4058.8999999999651</v>
          </cell>
          <cell r="CZ404">
            <v>2030.9599999999919</v>
          </cell>
          <cell r="DA404">
            <v>1563.6600000000035</v>
          </cell>
          <cell r="DB404">
            <v>4306.6200000000244</v>
          </cell>
          <cell r="DC404">
            <v>1073.9140000000007</v>
          </cell>
          <cell r="DD404">
            <v>2058.6059999999998</v>
          </cell>
          <cell r="DE404">
            <v>26129.544999999925</v>
          </cell>
          <cell r="DF404">
            <v>549.7899999999936</v>
          </cell>
          <cell r="DG404">
            <v>1429.5399999999936</v>
          </cell>
          <cell r="DH404">
            <v>2217.2949999999983</v>
          </cell>
          <cell r="DI404">
            <v>3991.6100000000006</v>
          </cell>
          <cell r="DJ404">
            <v>4230.7540000000008</v>
          </cell>
          <cell r="DK404">
            <v>2059.2719999999972</v>
          </cell>
          <cell r="DL404">
            <v>3692.5</v>
          </cell>
          <cell r="DM404">
            <v>2483.9700000000012</v>
          </cell>
          <cell r="DN404">
            <v>1295.3800000000047</v>
          </cell>
          <cell r="DO404">
            <v>1890.140000000014</v>
          </cell>
          <cell r="DP404">
            <v>1068.1840000000011</v>
          </cell>
          <cell r="DQ404">
            <v>1221.1100000000006</v>
          </cell>
          <cell r="DR404">
            <v>21983.087999999989</v>
          </cell>
          <cell r="DS404">
            <v>593.52999999999884</v>
          </cell>
          <cell r="DT404">
            <v>1082.8559999999998</v>
          </cell>
          <cell r="DU404">
            <v>1796.1150000000052</v>
          </cell>
          <cell r="DV404">
            <v>3363.7299999999959</v>
          </cell>
          <cell r="DW404">
            <v>3512.4850000000006</v>
          </cell>
          <cell r="DX404">
            <v>3250</v>
          </cell>
          <cell r="DY404">
            <v>1348.679999999993</v>
          </cell>
          <cell r="DZ404">
            <v>1412.2900000000081</v>
          </cell>
          <cell r="EA404">
            <v>405.98999999999069</v>
          </cell>
          <cell r="EB404">
            <v>2873.2799999999988</v>
          </cell>
          <cell r="EC404">
            <v>849.7019999999975</v>
          </cell>
          <cell r="ED404">
            <v>1494.429999999993</v>
          </cell>
        </row>
        <row r="405">
          <cell r="C405" t="str">
            <v>Mona</v>
          </cell>
          <cell r="F405">
            <v>776.89999999999418</v>
          </cell>
          <cell r="G405">
            <v>1198.2959999999875</v>
          </cell>
          <cell r="H405">
            <v>696.0630000000092</v>
          </cell>
          <cell r="I405">
            <v>835.4600000000064</v>
          </cell>
          <cell r="J405">
            <v>510.65600000000268</v>
          </cell>
          <cell r="K405">
            <v>378.29499999999825</v>
          </cell>
          <cell r="L405">
            <v>174.6019999999844</v>
          </cell>
          <cell r="M405">
            <v>976.39400000000023</v>
          </cell>
          <cell r="N405">
            <v>1072.3520000000135</v>
          </cell>
          <cell r="O405">
            <v>1671.8399999999965</v>
          </cell>
          <cell r="P405">
            <v>2546.3480000000127</v>
          </cell>
          <cell r="Q405">
            <v>3229.560999999987</v>
          </cell>
          <cell r="R405">
            <v>19877.184000000125</v>
          </cell>
          <cell r="S405">
            <v>1912.3449999999721</v>
          </cell>
          <cell r="T405">
            <v>713.62300000000687</v>
          </cell>
          <cell r="U405">
            <v>2298.2920000000086</v>
          </cell>
          <cell r="V405">
            <v>1272.5299999999988</v>
          </cell>
          <cell r="W405">
            <v>736.1420000000071</v>
          </cell>
          <cell r="X405">
            <v>97.354999999995925</v>
          </cell>
          <cell r="Y405">
            <v>59.5</v>
          </cell>
          <cell r="Z405">
            <v>2065.3530000000028</v>
          </cell>
          <cell r="AA405">
            <v>1036.44200000001</v>
          </cell>
          <cell r="AB405">
            <v>1267.9180000000051</v>
          </cell>
          <cell r="AC405">
            <v>3164.0380000000005</v>
          </cell>
          <cell r="AD405">
            <v>5253.6460000000079</v>
          </cell>
          <cell r="AE405">
            <v>14373.461000000127</v>
          </cell>
          <cell r="AF405">
            <v>591.02599999998347</v>
          </cell>
          <cell r="AG405">
            <v>1171.8050000000076</v>
          </cell>
          <cell r="AH405">
            <v>974.15299999999115</v>
          </cell>
          <cell r="AI405">
            <v>1443.926999999996</v>
          </cell>
          <cell r="AJ405">
            <v>1506.877999999997</v>
          </cell>
          <cell r="AK405">
            <v>0</v>
          </cell>
          <cell r="AL405">
            <v>214.14700000001176</v>
          </cell>
          <cell r="AM405">
            <v>1301.7760000000053</v>
          </cell>
          <cell r="AN405">
            <v>917.37800000001153</v>
          </cell>
          <cell r="AO405">
            <v>2416.6680000000051</v>
          </cell>
          <cell r="AP405">
            <v>1962.9809999999998</v>
          </cell>
          <cell r="AQ405">
            <v>1872.7219999999943</v>
          </cell>
          <cell r="AR405">
            <v>21710.059499999974</v>
          </cell>
          <cell r="AS405">
            <v>1796.1750000000175</v>
          </cell>
          <cell r="AT405">
            <v>2152.448000000004</v>
          </cell>
          <cell r="AU405">
            <v>1865.1070000000036</v>
          </cell>
          <cell r="AV405">
            <v>2129.9830000000075</v>
          </cell>
          <cell r="AW405">
            <v>2858.3179999999993</v>
          </cell>
          <cell r="AX405">
            <v>371.92199999999139</v>
          </cell>
          <cell r="AY405">
            <v>834.00999999999476</v>
          </cell>
          <cell r="AZ405">
            <v>498.61250000000291</v>
          </cell>
          <cell r="BA405">
            <v>1504.0500000000175</v>
          </cell>
          <cell r="BB405">
            <v>2930.9879999999976</v>
          </cell>
          <cell r="BC405">
            <v>2715.7840000000142</v>
          </cell>
          <cell r="BD405">
            <v>2052.6619999999821</v>
          </cell>
          <cell r="BE405">
            <v>19484.795499999891</v>
          </cell>
          <cell r="BF405">
            <v>1242.2399999999907</v>
          </cell>
          <cell r="BG405">
            <v>1817.6600000000035</v>
          </cell>
          <cell r="BH405">
            <v>2370.400999999998</v>
          </cell>
          <cell r="BI405">
            <v>1172.4489999999969</v>
          </cell>
          <cell r="BJ405">
            <v>2878.1719999999987</v>
          </cell>
          <cell r="BK405">
            <v>895.38699999998789</v>
          </cell>
          <cell r="BL405">
            <v>284.6095000000023</v>
          </cell>
          <cell r="BM405">
            <v>510.02400000000125</v>
          </cell>
          <cell r="BN405">
            <v>813.39999999999418</v>
          </cell>
          <cell r="BO405">
            <v>2296.6300000000047</v>
          </cell>
          <cell r="BP405">
            <v>2791.9130000000005</v>
          </cell>
          <cell r="BQ405">
            <v>2411.9099999999889</v>
          </cell>
          <cell r="BR405">
            <v>21059.068299999926</v>
          </cell>
          <cell r="BS405">
            <v>2917.9200000000128</v>
          </cell>
          <cell r="BT405">
            <v>2285.93299999999</v>
          </cell>
          <cell r="BU405">
            <v>1925.8319999999949</v>
          </cell>
          <cell r="BV405">
            <v>1560.3369999999995</v>
          </cell>
          <cell r="BW405">
            <v>1727.773000000001</v>
          </cell>
          <cell r="BX405">
            <v>829.67999999999302</v>
          </cell>
          <cell r="BY405">
            <v>124.12109999999666</v>
          </cell>
          <cell r="BZ405">
            <v>226.94720000000234</v>
          </cell>
          <cell r="CA405">
            <v>687.2329999999929</v>
          </cell>
          <cell r="CB405">
            <v>3297.1839999999938</v>
          </cell>
          <cell r="CC405">
            <v>2706.3110000000161</v>
          </cell>
          <cell r="CD405">
            <v>2769.7969999999914</v>
          </cell>
          <cell r="CE405">
            <v>18974.730500000063</v>
          </cell>
          <cell r="CF405">
            <v>1243.439000000013</v>
          </cell>
          <cell r="CG405">
            <v>1753.3369999999995</v>
          </cell>
          <cell r="CH405">
            <v>1668.2489999999962</v>
          </cell>
          <cell r="CI405">
            <v>1190.1429999999964</v>
          </cell>
          <cell r="CJ405">
            <v>2077.0190000000002</v>
          </cell>
          <cell r="CK405">
            <v>845.63700000000244</v>
          </cell>
          <cell r="CL405">
            <v>133.27549999999974</v>
          </cell>
          <cell r="CM405">
            <v>425.25400000000081</v>
          </cell>
          <cell r="CN405">
            <v>864.90600000000268</v>
          </cell>
          <cell r="CO405">
            <v>3560.362999999983</v>
          </cell>
          <cell r="CP405">
            <v>2104.3359999999957</v>
          </cell>
          <cell r="CQ405">
            <v>3108.7719999999972</v>
          </cell>
          <cell r="CR405">
            <v>18083.717999999877</v>
          </cell>
          <cell r="CS405">
            <v>1341.5080000000162</v>
          </cell>
          <cell r="CT405">
            <v>1742.0339999999997</v>
          </cell>
          <cell r="CU405">
            <v>1660.2109999999957</v>
          </cell>
          <cell r="CV405">
            <v>1282.1869999999981</v>
          </cell>
          <cell r="CW405">
            <v>2220.2440000000061</v>
          </cell>
          <cell r="CX405">
            <v>1613.6490000000049</v>
          </cell>
          <cell r="CY405">
            <v>268.84599999999773</v>
          </cell>
          <cell r="CZ405">
            <v>477.93199999999706</v>
          </cell>
          <cell r="DA405">
            <v>716.76799999999639</v>
          </cell>
          <cell r="DB405">
            <v>1955.2790000000023</v>
          </cell>
          <cell r="DC405">
            <v>3566.676999999996</v>
          </cell>
          <cell r="DD405">
            <v>1238.3830000000016</v>
          </cell>
          <cell r="DE405">
            <v>19168.396299999906</v>
          </cell>
          <cell r="DF405">
            <v>1627.3209999999963</v>
          </cell>
          <cell r="DG405">
            <v>1735.5</v>
          </cell>
          <cell r="DH405">
            <v>2175.5669999999955</v>
          </cell>
          <cell r="DI405">
            <v>1943.8570000000036</v>
          </cell>
          <cell r="DJ405">
            <v>2446.6820000000007</v>
          </cell>
          <cell r="DK405">
            <v>753.36900000000605</v>
          </cell>
          <cell r="DL405">
            <v>667.35429999999906</v>
          </cell>
          <cell r="DM405">
            <v>365.99599999999919</v>
          </cell>
          <cell r="DN405">
            <v>954.0679999999993</v>
          </cell>
          <cell r="DO405">
            <v>3142.4049999999988</v>
          </cell>
          <cell r="DP405">
            <v>1781.468000000008</v>
          </cell>
          <cell r="DQ405">
            <v>1574.8090000000084</v>
          </cell>
          <cell r="DR405">
            <v>15861.473300000071</v>
          </cell>
          <cell r="DS405">
            <v>448.62600000000384</v>
          </cell>
          <cell r="DT405">
            <v>1199.4689999999973</v>
          </cell>
          <cell r="DU405">
            <v>2287.0459999999948</v>
          </cell>
          <cell r="DV405">
            <v>2161.1840000000084</v>
          </cell>
          <cell r="DW405">
            <v>1800.2749999999942</v>
          </cell>
          <cell r="DX405">
            <v>1279.9489999999932</v>
          </cell>
          <cell r="DY405">
            <v>199.95999999999913</v>
          </cell>
          <cell r="DZ405">
            <v>709.93230000000403</v>
          </cell>
          <cell r="EA405">
            <v>614.53500000000349</v>
          </cell>
          <cell r="EB405">
            <v>1534.9470000000001</v>
          </cell>
          <cell r="EC405">
            <v>2659.2679999999964</v>
          </cell>
          <cell r="ED405">
            <v>966.28199999999197</v>
          </cell>
        </row>
        <row r="406">
          <cell r="C406" t="str">
            <v>Palo Verde</v>
          </cell>
          <cell r="F406">
            <v>8.7000000000116415</v>
          </cell>
          <cell r="G406">
            <v>14.690000000002328</v>
          </cell>
          <cell r="H406">
            <v>364.51999999998952</v>
          </cell>
          <cell r="I406">
            <v>76.320000000006985</v>
          </cell>
          <cell r="J406">
            <v>5.5</v>
          </cell>
          <cell r="K406">
            <v>0</v>
          </cell>
          <cell r="L406">
            <v>7.8950000000040745</v>
          </cell>
          <cell r="M406">
            <v>15.80000000000291</v>
          </cell>
          <cell r="N406">
            <v>0</v>
          </cell>
          <cell r="O406">
            <v>1.0900000000110595</v>
          </cell>
          <cell r="P406">
            <v>5.5555999999996857</v>
          </cell>
          <cell r="Q406">
            <v>18.699700000000121</v>
          </cell>
          <cell r="R406">
            <v>88.784500000008848</v>
          </cell>
          <cell r="S406">
            <v>0</v>
          </cell>
          <cell r="T406">
            <v>0</v>
          </cell>
          <cell r="U406">
            <v>13.200299999999515</v>
          </cell>
          <cell r="V406">
            <v>7.6997000000001208</v>
          </cell>
          <cell r="W406">
            <v>6.6000000000003638</v>
          </cell>
          <cell r="X406">
            <v>0</v>
          </cell>
          <cell r="Y406">
            <v>23.699599999999919</v>
          </cell>
          <cell r="Z406">
            <v>15.799600000000282</v>
          </cell>
          <cell r="AA406">
            <v>0</v>
          </cell>
          <cell r="AB406">
            <v>4.400300000000243</v>
          </cell>
          <cell r="AC406">
            <v>9.9000000000005457</v>
          </cell>
          <cell r="AD406">
            <v>7.4849999999996726</v>
          </cell>
          <cell r="AE406">
            <v>41.5141999999978</v>
          </cell>
          <cell r="AF406">
            <v>1.5135000000000218</v>
          </cell>
          <cell r="AG406">
            <v>2.1999999999998181</v>
          </cell>
          <cell r="AH406">
            <v>4.3999999999996362</v>
          </cell>
          <cell r="AI406">
            <v>3.3002999999998792</v>
          </cell>
          <cell r="AJ406">
            <v>1.1001000000005661</v>
          </cell>
          <cell r="AK406">
            <v>0</v>
          </cell>
          <cell r="AL406">
            <v>7.8999999999996362</v>
          </cell>
          <cell r="AM406">
            <v>0</v>
          </cell>
          <cell r="AN406">
            <v>7.8999000000003434</v>
          </cell>
          <cell r="AO406">
            <v>2.2000000000007276</v>
          </cell>
          <cell r="AP406">
            <v>0</v>
          </cell>
          <cell r="AQ406">
            <v>11.0003999999999</v>
          </cell>
          <cell r="AR406">
            <v>167.86139999999432</v>
          </cell>
          <cell r="AS406">
            <v>1.1001000000001113</v>
          </cell>
          <cell r="AT406">
            <v>0</v>
          </cell>
          <cell r="AU406">
            <v>4.3998999999994339</v>
          </cell>
          <cell r="AV406">
            <v>9.8989999999994325</v>
          </cell>
          <cell r="AW406">
            <v>5.4997000000003027</v>
          </cell>
          <cell r="AX406">
            <v>0</v>
          </cell>
          <cell r="AY406">
            <v>23.699499999999716</v>
          </cell>
          <cell r="AZ406">
            <v>73.863999999999578</v>
          </cell>
          <cell r="BA406">
            <v>39.499500000000808</v>
          </cell>
          <cell r="BB406">
            <v>8.7996999999995751</v>
          </cell>
          <cell r="BC406">
            <v>1.1000000000003638</v>
          </cell>
          <cell r="BD406">
            <v>0</v>
          </cell>
          <cell r="BE406">
            <v>127.11620000000403</v>
          </cell>
          <cell r="BF406">
            <v>1.0999000000001615</v>
          </cell>
          <cell r="BG406">
            <v>15.599699999999757</v>
          </cell>
          <cell r="BH406">
            <v>10.998999999999796</v>
          </cell>
          <cell r="BI406">
            <v>13.198999999999614</v>
          </cell>
          <cell r="BJ406">
            <v>3.2995999999993728</v>
          </cell>
          <cell r="BK406">
            <v>0</v>
          </cell>
          <cell r="BL406">
            <v>22.693400000000111</v>
          </cell>
          <cell r="BM406">
            <v>46.846699999999146</v>
          </cell>
          <cell r="BN406">
            <v>0.1782999999995809</v>
          </cell>
          <cell r="BO406">
            <v>8.8003000000007887</v>
          </cell>
          <cell r="BP406">
            <v>2.2003000000004249</v>
          </cell>
          <cell r="BQ406">
            <v>2.1999999999998181</v>
          </cell>
          <cell r="BR406">
            <v>72.526100000002771</v>
          </cell>
          <cell r="BS406">
            <v>2.1999000000000706</v>
          </cell>
          <cell r="BT406">
            <v>15.479599999999664</v>
          </cell>
          <cell r="BU406">
            <v>10.999499999999898</v>
          </cell>
          <cell r="BV406">
            <v>9.8994000000002416</v>
          </cell>
          <cell r="BW406">
            <v>2.1995999999999185</v>
          </cell>
          <cell r="BX406">
            <v>0</v>
          </cell>
          <cell r="BY406">
            <v>0</v>
          </cell>
          <cell r="BZ406">
            <v>15.247699999999895</v>
          </cell>
          <cell r="CA406">
            <v>0</v>
          </cell>
          <cell r="CB406">
            <v>7.6999999999998181</v>
          </cell>
          <cell r="CC406">
            <v>6.5999999999994543</v>
          </cell>
          <cell r="CD406">
            <v>2.2003999999997177</v>
          </cell>
          <cell r="CE406">
            <v>335.70819999999367</v>
          </cell>
          <cell r="CF406">
            <v>7.6997000000001208</v>
          </cell>
          <cell r="CG406">
            <v>6.5997999999999593</v>
          </cell>
          <cell r="CH406">
            <v>12.100100000000566</v>
          </cell>
          <cell r="CI406">
            <v>12.09900000000016</v>
          </cell>
          <cell r="CJ406">
            <v>11</v>
          </cell>
          <cell r="CK406">
            <v>0</v>
          </cell>
          <cell r="CL406">
            <v>154.81139999999959</v>
          </cell>
          <cell r="CM406">
            <v>101.60890000000018</v>
          </cell>
          <cell r="CN406">
            <v>0</v>
          </cell>
          <cell r="CO406">
            <v>13.199400000000423</v>
          </cell>
          <cell r="CP406">
            <v>8.7996000000002823</v>
          </cell>
          <cell r="CQ406">
            <v>7.7903000000005704</v>
          </cell>
          <cell r="CR406">
            <v>328.81900000000314</v>
          </cell>
          <cell r="CS406">
            <v>5.4997000000003027</v>
          </cell>
          <cell r="CT406">
            <v>24.599600000000009</v>
          </cell>
          <cell r="CU406">
            <v>15.399999999999636</v>
          </cell>
          <cell r="CV406">
            <v>25.301400000000285</v>
          </cell>
          <cell r="CW406">
            <v>8.9622999999992317</v>
          </cell>
          <cell r="CX406">
            <v>21.299399999999878</v>
          </cell>
          <cell r="CY406">
            <v>76.348799999999756</v>
          </cell>
          <cell r="CZ406">
            <v>92.416000000000167</v>
          </cell>
          <cell r="DA406">
            <v>0.17799999999988358</v>
          </cell>
          <cell r="DB406">
            <v>21.458300000000236</v>
          </cell>
          <cell r="DC406">
            <v>17.600000000000364</v>
          </cell>
          <cell r="DD406">
            <v>19.755500000000211</v>
          </cell>
          <cell r="DE406">
            <v>308.61249999999563</v>
          </cell>
          <cell r="DF406">
            <v>2.0540000000000873</v>
          </cell>
          <cell r="DG406">
            <v>7.6993999999999687</v>
          </cell>
          <cell r="DH406">
            <v>9.8317000000006374</v>
          </cell>
          <cell r="DI406">
            <v>8.8005000000002838</v>
          </cell>
          <cell r="DJ406">
            <v>2.1995999999999185</v>
          </cell>
          <cell r="DK406">
            <v>1.1000000000003638</v>
          </cell>
          <cell r="DL406">
            <v>127.8715000000002</v>
          </cell>
          <cell r="DM406">
            <v>108.85599999999977</v>
          </cell>
          <cell r="DN406">
            <v>23.699699999999211</v>
          </cell>
          <cell r="DO406">
            <v>11</v>
          </cell>
          <cell r="DP406">
            <v>1.1001000000005661</v>
          </cell>
          <cell r="DQ406">
            <v>4.3999999999996362</v>
          </cell>
          <cell r="DR406">
            <v>188.41000000000349</v>
          </cell>
          <cell r="DS406">
            <v>6.5999999999999091</v>
          </cell>
          <cell r="DT406">
            <v>6.5994000000000597</v>
          </cell>
          <cell r="DU406">
            <v>9.5591000000003987</v>
          </cell>
          <cell r="DV406">
            <v>14.299799999999777</v>
          </cell>
          <cell r="DW406">
            <v>4.3996999999999389</v>
          </cell>
          <cell r="DX406">
            <v>0</v>
          </cell>
          <cell r="DY406">
            <v>91.789999999999964</v>
          </cell>
          <cell r="DZ406">
            <v>33.162100000000464</v>
          </cell>
          <cell r="EA406">
            <v>0</v>
          </cell>
          <cell r="EB406">
            <v>9.8999000000003434</v>
          </cell>
          <cell r="EC406">
            <v>7.7002000000002226</v>
          </cell>
          <cell r="ED406">
            <v>4.3997999999992317</v>
          </cell>
        </row>
        <row r="407">
          <cell r="C407" t="str">
            <v>SP15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Trapped Energy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-7879.1550000000279</v>
          </cell>
          <cell r="G410">
            <v>3322.4760000000242</v>
          </cell>
          <cell r="H410">
            <v>4775.4670000000624</v>
          </cell>
          <cell r="I410">
            <v>3666.4490000000224</v>
          </cell>
          <cell r="J410">
            <v>2768.0979999999981</v>
          </cell>
          <cell r="K410">
            <v>3517.4089999999851</v>
          </cell>
          <cell r="L410">
            <v>983.81999999994878</v>
          </cell>
          <cell r="M410">
            <v>4488.1919999999809</v>
          </cell>
          <cell r="N410">
            <v>3860.9020000000019</v>
          </cell>
          <cell r="O410">
            <v>4289.6000000000931</v>
          </cell>
          <cell r="P410">
            <v>6162.9925999999978</v>
          </cell>
          <cell r="Q410">
            <v>8254.1596999999601</v>
          </cell>
          <cell r="R410">
            <v>23306.798500001431</v>
          </cell>
          <cell r="S410">
            <v>-29249.275000000023</v>
          </cell>
          <cell r="T410">
            <v>4080.1800000000512</v>
          </cell>
          <cell r="U410">
            <v>5140.3422999999602</v>
          </cell>
          <cell r="V410">
            <v>4399.969700000016</v>
          </cell>
          <cell r="W410">
            <v>5147.6869999999763</v>
          </cell>
          <cell r="X410">
            <v>3246.6970000000438</v>
          </cell>
          <cell r="Y410">
            <v>749.99459999997634</v>
          </cell>
          <cell r="Z410">
            <v>4759.4516000000876</v>
          </cell>
          <cell r="AA410">
            <v>2279.3319999999949</v>
          </cell>
          <cell r="AB410">
            <v>4518.7682999999961</v>
          </cell>
          <cell r="AC410">
            <v>6557.9980000000214</v>
          </cell>
          <cell r="AD410">
            <v>11675.653000000049</v>
          </cell>
          <cell r="AE410">
            <v>37236.152200000361</v>
          </cell>
          <cell r="AF410">
            <v>746.00949999992736</v>
          </cell>
          <cell r="AG410">
            <v>3519.8400000000256</v>
          </cell>
          <cell r="AH410">
            <v>3276.8730000000214</v>
          </cell>
          <cell r="AI410">
            <v>3030.7372999999207</v>
          </cell>
          <cell r="AJ410">
            <v>4250.2381000000751</v>
          </cell>
          <cell r="AK410">
            <v>3902.4499999999534</v>
          </cell>
          <cell r="AL410">
            <v>339.84399999998277</v>
          </cell>
          <cell r="AM410">
            <v>2923.5410000000848</v>
          </cell>
          <cell r="AN410">
            <v>2124.2379000000656</v>
          </cell>
          <cell r="AO410">
            <v>5372.9980000001378</v>
          </cell>
          <cell r="AP410">
            <v>3475.1210000000428</v>
          </cell>
          <cell r="AQ410">
            <v>4274.2623999999487</v>
          </cell>
          <cell r="AR410">
            <v>68306.326899998821</v>
          </cell>
          <cell r="AS410">
            <v>2951.3551000001025</v>
          </cell>
          <cell r="AT410">
            <v>5394.9259999999776</v>
          </cell>
          <cell r="AU410">
            <v>6546.5468999999575</v>
          </cell>
          <cell r="AV410">
            <v>6773.2269999999553</v>
          </cell>
          <cell r="AW410">
            <v>8546.6916999999085</v>
          </cell>
          <cell r="AX410">
            <v>5782.7019999999902</v>
          </cell>
          <cell r="AY410">
            <v>2268.6924999999464</v>
          </cell>
          <cell r="AZ410">
            <v>8230.3624999999884</v>
          </cell>
          <cell r="BA410">
            <v>4042.2495000000345</v>
          </cell>
          <cell r="BB410">
            <v>7563.3476999999257</v>
          </cell>
          <cell r="BC410">
            <v>5849.9039999999222</v>
          </cell>
          <cell r="BD410">
            <v>4356.3219999999856</v>
          </cell>
          <cell r="BE410">
            <v>70442.389700000174</v>
          </cell>
          <cell r="BF410">
            <v>3114.1998999999487</v>
          </cell>
          <cell r="BG410">
            <v>4837.5926999999792</v>
          </cell>
          <cell r="BH410">
            <v>10367.210000000021</v>
          </cell>
          <cell r="BI410">
            <v>8169.5779999999795</v>
          </cell>
          <cell r="BJ410">
            <v>10528.407600000006</v>
          </cell>
          <cell r="BK410">
            <v>5447.6570000000065</v>
          </cell>
          <cell r="BL410">
            <v>2772.6998999999487</v>
          </cell>
          <cell r="BM410">
            <v>3969.0206999999937</v>
          </cell>
          <cell r="BN410">
            <v>812.58429999998771</v>
          </cell>
          <cell r="BO410">
            <v>7867.1162999999942</v>
          </cell>
          <cell r="BP410">
            <v>7006.9433000000427</v>
          </cell>
          <cell r="BQ410">
            <v>5549.3800000000047</v>
          </cell>
          <cell r="BR410">
            <v>70457.276400000788</v>
          </cell>
          <cell r="BS410">
            <v>7303.8899000000092</v>
          </cell>
          <cell r="BT410">
            <v>5964.9045999999507</v>
          </cell>
          <cell r="BU410">
            <v>7697.6575000000885</v>
          </cell>
          <cell r="BV410">
            <v>8740.232399999979</v>
          </cell>
          <cell r="BW410">
            <v>9019.0806000000157</v>
          </cell>
          <cell r="BX410">
            <v>5021.8850000000093</v>
          </cell>
          <cell r="BY410">
            <v>1740.6120999999694</v>
          </cell>
          <cell r="BZ410">
            <v>3800.2699000000139</v>
          </cell>
          <cell r="CA410">
            <v>897.79299999994691</v>
          </cell>
          <cell r="CB410">
            <v>8448.1280000000843</v>
          </cell>
          <cell r="CC410">
            <v>5948.1260000000475</v>
          </cell>
          <cell r="CD410">
            <v>5874.6974000000046</v>
          </cell>
          <cell r="CE410">
            <v>74786.629700001329</v>
          </cell>
          <cell r="CF410">
            <v>4879.938700000057</v>
          </cell>
          <cell r="CG410">
            <v>5750.8598000000347</v>
          </cell>
          <cell r="CH410">
            <v>9378.1420999999973</v>
          </cell>
          <cell r="CI410">
            <v>7913.2399999999616</v>
          </cell>
          <cell r="CJ410">
            <v>8353.9750000000349</v>
          </cell>
          <cell r="CK410">
            <v>4251.4269999999669</v>
          </cell>
          <cell r="CL410">
            <v>3216.4408999999869</v>
          </cell>
          <cell r="CM410">
            <v>5686.2528999999631</v>
          </cell>
          <cell r="CN410">
            <v>2398.5760000000009</v>
          </cell>
          <cell r="CO410">
            <v>9724.6624000000302</v>
          </cell>
          <cell r="CP410">
            <v>6908.1986000000034</v>
          </cell>
          <cell r="CQ410">
            <v>6324.9162999999826</v>
          </cell>
          <cell r="CR410">
            <v>88005.248000000138</v>
          </cell>
          <cell r="CS410">
            <v>6942.6037000000942</v>
          </cell>
          <cell r="CT410">
            <v>5384.4886000000406</v>
          </cell>
          <cell r="CU410">
            <v>9485.2789999999804</v>
          </cell>
          <cell r="CV410">
            <v>9059.2254000000248</v>
          </cell>
          <cell r="CW410">
            <v>10179.18829999998</v>
          </cell>
          <cell r="CX410">
            <v>8267.0694000000076</v>
          </cell>
          <cell r="CY410">
            <v>5692.1498000000138</v>
          </cell>
          <cell r="CZ410">
            <v>4001.4649999999674</v>
          </cell>
          <cell r="DA410">
            <v>2934.3819999999832</v>
          </cell>
          <cell r="DB410">
            <v>10448.651300000085</v>
          </cell>
          <cell r="DC410">
            <v>10084.51099999994</v>
          </cell>
          <cell r="DD410">
            <v>5526.2345000000205</v>
          </cell>
          <cell r="DE410">
            <v>73970.580799999647</v>
          </cell>
          <cell r="DF410">
            <v>4830.4349999999395</v>
          </cell>
          <cell r="DG410">
            <v>5493.4553999999771</v>
          </cell>
          <cell r="DH410">
            <v>9039.1167000000132</v>
          </cell>
          <cell r="DI410">
            <v>8564.6944999999832</v>
          </cell>
          <cell r="DJ410">
            <v>8726.5255999999936</v>
          </cell>
          <cell r="DK410">
            <v>4609.5310000000754</v>
          </cell>
          <cell r="DL410">
            <v>6180.2958000000799</v>
          </cell>
          <cell r="DM410">
            <v>4050.1630000000005</v>
          </cell>
          <cell r="DN410">
            <v>2400.2877000000444</v>
          </cell>
          <cell r="DO410">
            <v>8462.9650000000838</v>
          </cell>
          <cell r="DP410">
            <v>6295.7520999999833</v>
          </cell>
          <cell r="DQ410">
            <v>5317.3590000000549</v>
          </cell>
          <cell r="DR410">
            <v>59882.364300000481</v>
          </cell>
          <cell r="DS410">
            <v>2721.0359999999637</v>
          </cell>
          <cell r="DT410">
            <v>3805.5744000000414</v>
          </cell>
          <cell r="DU410">
            <v>7725.1700999999885</v>
          </cell>
          <cell r="DV410">
            <v>7203.763799999957</v>
          </cell>
          <cell r="DW410">
            <v>7611.1847000000416</v>
          </cell>
          <cell r="DX410">
            <v>6546.6149999999907</v>
          </cell>
          <cell r="DY410">
            <v>2777.5050000001211</v>
          </cell>
          <cell r="DZ410">
            <v>3033.4964000000036</v>
          </cell>
          <cell r="EA410">
            <v>1212.6350000000675</v>
          </cell>
          <cell r="EB410">
            <v>6222.0969000000041</v>
          </cell>
          <cell r="EC410">
            <v>6269.8951999999699</v>
          </cell>
          <cell r="ED410">
            <v>4753.3917999998666</v>
          </cell>
        </row>
        <row r="412">
          <cell r="A412" t="str">
            <v>Total Special Sales For Resale</v>
          </cell>
          <cell r="F412">
            <v>-7879.1550000000279</v>
          </cell>
          <cell r="G412">
            <v>3322.4760000000242</v>
          </cell>
          <cell r="H412">
            <v>4775.4670000000624</v>
          </cell>
          <cell r="I412">
            <v>3666.4490000000224</v>
          </cell>
          <cell r="J412">
            <v>2768.0979999999981</v>
          </cell>
          <cell r="K412">
            <v>3517.4089999999851</v>
          </cell>
          <cell r="L412">
            <v>983.81999999994878</v>
          </cell>
          <cell r="M412">
            <v>4488.1919999999227</v>
          </cell>
          <cell r="N412">
            <v>3860.9020000000019</v>
          </cell>
          <cell r="O412">
            <v>4289.6000000000931</v>
          </cell>
          <cell r="P412">
            <v>6162.9925999999978</v>
          </cell>
          <cell r="Q412">
            <v>8254.1596999999601</v>
          </cell>
          <cell r="R412">
            <v>23306.798499999568</v>
          </cell>
          <cell r="S412">
            <v>-29249.275000000023</v>
          </cell>
          <cell r="T412">
            <v>4080.1800000000512</v>
          </cell>
          <cell r="U412">
            <v>5140.3422999999602</v>
          </cell>
          <cell r="V412">
            <v>4399.969700000016</v>
          </cell>
          <cell r="W412">
            <v>5147.686999999918</v>
          </cell>
          <cell r="X412">
            <v>3246.6970000000438</v>
          </cell>
          <cell r="Y412">
            <v>749.99459999997634</v>
          </cell>
          <cell r="Z412">
            <v>4759.4516000000876</v>
          </cell>
          <cell r="AA412">
            <v>2279.3319999999949</v>
          </cell>
          <cell r="AB412">
            <v>4518.7682999999961</v>
          </cell>
          <cell r="AC412">
            <v>6557.9980000000214</v>
          </cell>
          <cell r="AD412">
            <v>11675.653000000049</v>
          </cell>
          <cell r="AE412">
            <v>37236.152200001292</v>
          </cell>
          <cell r="AF412">
            <v>746.00949999992736</v>
          </cell>
          <cell r="AG412">
            <v>3519.8400000000256</v>
          </cell>
          <cell r="AH412">
            <v>3276.8730000000214</v>
          </cell>
          <cell r="AI412">
            <v>3030.7372999999207</v>
          </cell>
          <cell r="AJ412">
            <v>4250.2381000000751</v>
          </cell>
          <cell r="AK412">
            <v>3902.4499999999534</v>
          </cell>
          <cell r="AL412">
            <v>339.84399999998277</v>
          </cell>
          <cell r="AM412">
            <v>2923.5410000000848</v>
          </cell>
          <cell r="AN412">
            <v>2124.2379000000656</v>
          </cell>
          <cell r="AO412">
            <v>5372.9980000001378</v>
          </cell>
          <cell r="AP412">
            <v>3475.1210000000428</v>
          </cell>
          <cell r="AQ412">
            <v>4274.2623999999487</v>
          </cell>
          <cell r="AR412">
            <v>68306.32689999789</v>
          </cell>
          <cell r="AS412">
            <v>2951.3551000001025</v>
          </cell>
          <cell r="AT412">
            <v>5394.9259999999776</v>
          </cell>
          <cell r="AU412">
            <v>6546.5468999999575</v>
          </cell>
          <cell r="AV412">
            <v>6773.2269999999553</v>
          </cell>
          <cell r="AW412">
            <v>8546.6916999999085</v>
          </cell>
          <cell r="AX412">
            <v>5782.7019999999902</v>
          </cell>
          <cell r="AY412">
            <v>2268.6924999999464</v>
          </cell>
          <cell r="AZ412">
            <v>8230.3624999999884</v>
          </cell>
          <cell r="BA412">
            <v>4042.2495000000345</v>
          </cell>
          <cell r="BB412">
            <v>7563.3476999999257</v>
          </cell>
          <cell r="BC412">
            <v>5849.9039999999222</v>
          </cell>
          <cell r="BD412">
            <v>4356.3219999999856</v>
          </cell>
          <cell r="BE412">
            <v>70442.389699999243</v>
          </cell>
          <cell r="BF412">
            <v>3114.1998999999487</v>
          </cell>
          <cell r="BG412">
            <v>4837.5926999999792</v>
          </cell>
          <cell r="BH412">
            <v>10367.210000000021</v>
          </cell>
          <cell r="BI412">
            <v>8169.5779999999795</v>
          </cell>
          <cell r="BJ412">
            <v>10528.407600000006</v>
          </cell>
          <cell r="BK412">
            <v>5447.6570000000065</v>
          </cell>
          <cell r="BL412">
            <v>2772.6998999999487</v>
          </cell>
          <cell r="BM412">
            <v>3969.0206999999937</v>
          </cell>
          <cell r="BN412">
            <v>812.58429999998771</v>
          </cell>
          <cell r="BO412">
            <v>7867.1162999999942</v>
          </cell>
          <cell r="BP412">
            <v>7006.9433000000427</v>
          </cell>
          <cell r="BQ412">
            <v>5549.3800000000047</v>
          </cell>
          <cell r="BR412">
            <v>70457.276399999857</v>
          </cell>
          <cell r="BS412">
            <v>7303.8899000000092</v>
          </cell>
          <cell r="BT412">
            <v>5964.9045999999507</v>
          </cell>
          <cell r="BU412">
            <v>7697.6575000000885</v>
          </cell>
          <cell r="BV412">
            <v>8740.232399999979</v>
          </cell>
          <cell r="BW412">
            <v>9019.0806000000157</v>
          </cell>
          <cell r="BX412">
            <v>5021.8850000000093</v>
          </cell>
          <cell r="BY412">
            <v>1740.6120999999694</v>
          </cell>
          <cell r="BZ412">
            <v>3800.2699000000139</v>
          </cell>
          <cell r="CA412">
            <v>897.79299999994691</v>
          </cell>
          <cell r="CB412">
            <v>8448.1280000000843</v>
          </cell>
          <cell r="CC412">
            <v>5948.1260000000475</v>
          </cell>
          <cell r="CD412">
            <v>5874.6974000000046</v>
          </cell>
          <cell r="CE412">
            <v>74786.629699998535</v>
          </cell>
          <cell r="CF412">
            <v>4879.938700000057</v>
          </cell>
          <cell r="CG412">
            <v>5750.8598000000347</v>
          </cell>
          <cell r="CH412">
            <v>9378.1420999999973</v>
          </cell>
          <cell r="CI412">
            <v>7913.2399999999616</v>
          </cell>
          <cell r="CJ412">
            <v>8353.9750000000349</v>
          </cell>
          <cell r="CK412">
            <v>4251.4269999999669</v>
          </cell>
          <cell r="CL412">
            <v>3216.4408999999869</v>
          </cell>
          <cell r="CM412">
            <v>5686.2528999999631</v>
          </cell>
          <cell r="CN412">
            <v>2398.5760000000009</v>
          </cell>
          <cell r="CO412">
            <v>9724.6624000000302</v>
          </cell>
          <cell r="CP412">
            <v>6908.1986000000034</v>
          </cell>
          <cell r="CQ412">
            <v>6324.9162999999826</v>
          </cell>
          <cell r="CR412">
            <v>88005.248000001069</v>
          </cell>
          <cell r="CS412">
            <v>6942.6037000000942</v>
          </cell>
          <cell r="CT412">
            <v>5384.4886000000406</v>
          </cell>
          <cell r="CU412">
            <v>9485.2789999999804</v>
          </cell>
          <cell r="CV412">
            <v>9059.2254000000248</v>
          </cell>
          <cell r="CW412">
            <v>10179.18829999998</v>
          </cell>
          <cell r="CX412">
            <v>8267.0694000000076</v>
          </cell>
          <cell r="CY412">
            <v>5692.1498000000138</v>
          </cell>
          <cell r="CZ412">
            <v>4001.4649999999674</v>
          </cell>
          <cell r="DA412">
            <v>2934.3819999999832</v>
          </cell>
          <cell r="DB412">
            <v>10448.651300000085</v>
          </cell>
          <cell r="DC412">
            <v>10084.51099999994</v>
          </cell>
          <cell r="DD412">
            <v>5526.2345000000205</v>
          </cell>
          <cell r="DE412">
            <v>73970.580799999647</v>
          </cell>
          <cell r="DF412">
            <v>4830.4349999999395</v>
          </cell>
          <cell r="DG412">
            <v>5493.4553999999771</v>
          </cell>
          <cell r="DH412">
            <v>9039.1167000000132</v>
          </cell>
          <cell r="DI412">
            <v>8564.6944999999832</v>
          </cell>
          <cell r="DJ412">
            <v>8726.5255999999936</v>
          </cell>
          <cell r="DK412">
            <v>4609.5310000000754</v>
          </cell>
          <cell r="DL412">
            <v>6180.2958000000799</v>
          </cell>
          <cell r="DM412">
            <v>4050.1630000000005</v>
          </cell>
          <cell r="DN412">
            <v>2400.2877000000444</v>
          </cell>
          <cell r="DO412">
            <v>8462.9650000000838</v>
          </cell>
          <cell r="DP412">
            <v>6295.7520999999833</v>
          </cell>
          <cell r="DQ412">
            <v>5317.3590000000549</v>
          </cell>
          <cell r="DR412">
            <v>59882.364300000481</v>
          </cell>
          <cell r="DS412">
            <v>2721.0359999999637</v>
          </cell>
          <cell r="DT412">
            <v>3805.5744000000414</v>
          </cell>
          <cell r="DU412">
            <v>7725.1700999999885</v>
          </cell>
          <cell r="DV412">
            <v>7203.763799999957</v>
          </cell>
          <cell r="DW412">
            <v>7611.1847000000416</v>
          </cell>
          <cell r="DX412">
            <v>6546.6149999999907</v>
          </cell>
          <cell r="DY412">
            <v>2777.5050000001211</v>
          </cell>
          <cell r="DZ412">
            <v>3033.4964000000036</v>
          </cell>
          <cell r="EA412">
            <v>1212.6350000000675</v>
          </cell>
          <cell r="EB412">
            <v>6222.0969000000041</v>
          </cell>
          <cell r="EC412">
            <v>6269.8951999999699</v>
          </cell>
          <cell r="ED412">
            <v>4753.3917999998666</v>
          </cell>
        </row>
        <row r="413">
          <cell r="F413" t="str">
            <v>=</v>
          </cell>
          <cell r="G413" t="str">
            <v>=</v>
          </cell>
          <cell r="H413" t="str">
            <v>=</v>
          </cell>
          <cell r="I413" t="str">
            <v>=</v>
          </cell>
          <cell r="J413" t="str">
            <v>=</v>
          </cell>
          <cell r="K413" t="str">
            <v>=</v>
          </cell>
          <cell r="L413" t="str">
            <v>=</v>
          </cell>
          <cell r="M413" t="str">
            <v>=</v>
          </cell>
          <cell r="N413" t="str">
            <v>=</v>
          </cell>
          <cell r="O413" t="str">
            <v>=</v>
          </cell>
          <cell r="P413" t="str">
            <v>=</v>
          </cell>
          <cell r="Q413" t="str">
            <v>=</v>
          </cell>
          <cell r="R413" t="str">
            <v>=</v>
          </cell>
          <cell r="S413" t="str">
            <v>=</v>
          </cell>
          <cell r="T413" t="str">
            <v>=</v>
          </cell>
          <cell r="U413" t="str">
            <v>=</v>
          </cell>
          <cell r="V413" t="str">
            <v>=</v>
          </cell>
          <cell r="W413" t="str">
            <v>=</v>
          </cell>
          <cell r="X413" t="str">
            <v>=</v>
          </cell>
          <cell r="Y413" t="str">
            <v>=</v>
          </cell>
          <cell r="Z413" t="str">
            <v>=</v>
          </cell>
          <cell r="AA413" t="str">
            <v>=</v>
          </cell>
          <cell r="AB413" t="str">
            <v>=</v>
          </cell>
          <cell r="AC413" t="str">
            <v>=</v>
          </cell>
          <cell r="AD413" t="str">
            <v>=</v>
          </cell>
          <cell r="AE413" t="str">
            <v>=</v>
          </cell>
          <cell r="AF413" t="str">
            <v>=</v>
          </cell>
          <cell r="AG413" t="str">
            <v>=</v>
          </cell>
          <cell r="AH413" t="str">
            <v>=</v>
          </cell>
          <cell r="AI413" t="str">
            <v>=</v>
          </cell>
          <cell r="AJ413" t="str">
            <v>=</v>
          </cell>
          <cell r="AK413" t="str">
            <v>=</v>
          </cell>
          <cell r="AL413" t="str">
            <v>=</v>
          </cell>
          <cell r="AM413" t="str">
            <v>=</v>
          </cell>
          <cell r="AN413" t="str">
            <v>=</v>
          </cell>
          <cell r="AO413" t="str">
            <v>=</v>
          </cell>
          <cell r="AP413" t="str">
            <v>=</v>
          </cell>
          <cell r="AQ413" t="str">
            <v>=</v>
          </cell>
          <cell r="AR413" t="str">
            <v>=</v>
          </cell>
          <cell r="AS413" t="str">
            <v>=</v>
          </cell>
          <cell r="AT413" t="str">
            <v>=</v>
          </cell>
          <cell r="AU413" t="str">
            <v>=</v>
          </cell>
          <cell r="AV413" t="str">
            <v>=</v>
          </cell>
          <cell r="AW413" t="str">
            <v>=</v>
          </cell>
          <cell r="AX413" t="str">
            <v>=</v>
          </cell>
          <cell r="AY413" t="str">
            <v>=</v>
          </cell>
          <cell r="AZ413" t="str">
            <v>=</v>
          </cell>
          <cell r="BA413" t="str">
            <v>=</v>
          </cell>
          <cell r="BB413" t="str">
            <v>=</v>
          </cell>
          <cell r="BC413" t="str">
            <v>=</v>
          </cell>
          <cell r="BD413" t="str">
            <v>=</v>
          </cell>
          <cell r="BE413" t="str">
            <v>=</v>
          </cell>
          <cell r="BF413" t="str">
            <v>=</v>
          </cell>
          <cell r="BG413" t="str">
            <v>=</v>
          </cell>
          <cell r="BH413" t="str">
            <v>=</v>
          </cell>
          <cell r="BI413" t="str">
            <v>=</v>
          </cell>
          <cell r="BJ413" t="str">
            <v>=</v>
          </cell>
          <cell r="BK413" t="str">
            <v>=</v>
          </cell>
          <cell r="BL413" t="str">
            <v>=</v>
          </cell>
          <cell r="BM413" t="str">
            <v>=</v>
          </cell>
          <cell r="BN413" t="str">
            <v>=</v>
          </cell>
          <cell r="BO413" t="str">
            <v>=</v>
          </cell>
          <cell r="BP413" t="str">
            <v>=</v>
          </cell>
          <cell r="BQ413" t="str">
            <v>=</v>
          </cell>
          <cell r="BR413" t="str">
            <v>=</v>
          </cell>
          <cell r="BS413" t="str">
            <v>=</v>
          </cell>
          <cell r="BT413" t="str">
            <v>=</v>
          </cell>
          <cell r="BU413" t="str">
            <v>=</v>
          </cell>
          <cell r="BV413" t="str">
            <v>=</v>
          </cell>
          <cell r="BW413" t="str">
            <v>=</v>
          </cell>
          <cell r="BX413" t="str">
            <v>=</v>
          </cell>
          <cell r="BY413" t="str">
            <v>=</v>
          </cell>
          <cell r="BZ413" t="str">
            <v>=</v>
          </cell>
          <cell r="CA413" t="str">
            <v>=</v>
          </cell>
          <cell r="CB413" t="str">
            <v>=</v>
          </cell>
          <cell r="CC413" t="str">
            <v>=</v>
          </cell>
          <cell r="CD413" t="str">
            <v>=</v>
          </cell>
          <cell r="CE413" t="str">
            <v>=</v>
          </cell>
          <cell r="CF413" t="str">
            <v>=</v>
          </cell>
          <cell r="CG413" t="str">
            <v>=</v>
          </cell>
          <cell r="CH413" t="str">
            <v>=</v>
          </cell>
          <cell r="CI413" t="str">
            <v>=</v>
          </cell>
          <cell r="CJ413" t="str">
            <v>=</v>
          </cell>
          <cell r="CK413" t="str">
            <v>=</v>
          </cell>
          <cell r="CL413" t="str">
            <v>=</v>
          </cell>
          <cell r="CM413" t="str">
            <v>=</v>
          </cell>
          <cell r="CN413" t="str">
            <v>=</v>
          </cell>
          <cell r="CO413" t="str">
            <v>=</v>
          </cell>
          <cell r="CP413" t="str">
            <v>=</v>
          </cell>
          <cell r="CQ413" t="str">
            <v>=</v>
          </cell>
          <cell r="CR413" t="str">
            <v>=</v>
          </cell>
          <cell r="CS413" t="str">
            <v>=</v>
          </cell>
          <cell r="CT413" t="str">
            <v>=</v>
          </cell>
          <cell r="CU413" t="str">
            <v>=</v>
          </cell>
          <cell r="CV413" t="str">
            <v>=</v>
          </cell>
          <cell r="CW413" t="str">
            <v>=</v>
          </cell>
          <cell r="CX413" t="str">
            <v>=</v>
          </cell>
          <cell r="CY413" t="str">
            <v>=</v>
          </cell>
          <cell r="CZ413" t="str">
            <v>=</v>
          </cell>
          <cell r="DA413" t="str">
            <v>=</v>
          </cell>
          <cell r="DB413" t="str">
            <v>=</v>
          </cell>
          <cell r="DC413" t="str">
            <v>=</v>
          </cell>
          <cell r="DD413" t="str">
            <v>=</v>
          </cell>
          <cell r="DE413" t="str">
            <v>=</v>
          </cell>
          <cell r="DF413" t="str">
            <v>=</v>
          </cell>
          <cell r="DG413" t="str">
            <v>=</v>
          </cell>
          <cell r="DH413" t="str">
            <v>=</v>
          </cell>
          <cell r="DI413" t="str">
            <v>=</v>
          </cell>
          <cell r="DJ413" t="str">
            <v>=</v>
          </cell>
          <cell r="DK413" t="str">
            <v>=</v>
          </cell>
          <cell r="DL413" t="str">
            <v>=</v>
          </cell>
          <cell r="DM413" t="str">
            <v>=</v>
          </cell>
          <cell r="DN413" t="str">
            <v>=</v>
          </cell>
          <cell r="DO413" t="str">
            <v>=</v>
          </cell>
          <cell r="DP413" t="str">
            <v>=</v>
          </cell>
          <cell r="DQ413" t="str">
            <v>=</v>
          </cell>
          <cell r="DR413" t="str">
            <v>=</v>
          </cell>
          <cell r="DS413" t="str">
            <v>=</v>
          </cell>
          <cell r="DT413" t="str">
            <v>=</v>
          </cell>
          <cell r="DU413" t="str">
            <v>=</v>
          </cell>
          <cell r="DV413" t="str">
            <v>=</v>
          </cell>
          <cell r="DW413" t="str">
            <v>=</v>
          </cell>
          <cell r="DX413" t="str">
            <v>=</v>
          </cell>
          <cell r="DY413" t="str">
            <v>=</v>
          </cell>
          <cell r="DZ413" t="str">
            <v>=</v>
          </cell>
          <cell r="EA413" t="str">
            <v>=</v>
          </cell>
          <cell r="EB413" t="str">
            <v>=</v>
          </cell>
          <cell r="EC413" t="str">
            <v>=</v>
          </cell>
          <cell r="ED413" t="str">
            <v>=</v>
          </cell>
        </row>
        <row r="414">
          <cell r="A414" t="str">
            <v>Total Requirements</v>
          </cell>
          <cell r="F414">
            <v>-7879.1550000002608</v>
          </cell>
          <cell r="G414">
            <v>3322.4760000007227</v>
          </cell>
          <cell r="H414">
            <v>4775.4670000001788</v>
          </cell>
          <cell r="I414">
            <v>3666.4490000000224</v>
          </cell>
          <cell r="J414">
            <v>2768.098000000231</v>
          </cell>
          <cell r="K414">
            <v>3517.4089999999851</v>
          </cell>
          <cell r="L414">
            <v>983.8199999993667</v>
          </cell>
          <cell r="M414">
            <v>4488.1919999998063</v>
          </cell>
          <cell r="N414">
            <v>3860.9020000007004</v>
          </cell>
          <cell r="O414">
            <v>4289.6000000005588</v>
          </cell>
          <cell r="P414">
            <v>6162.9925999995321</v>
          </cell>
          <cell r="Q414">
            <v>8254.1597000006586</v>
          </cell>
          <cell r="R414">
            <v>23306.79849999398</v>
          </cell>
          <cell r="S414">
            <v>-29249.275000000373</v>
          </cell>
          <cell r="T414">
            <v>4080.179999999702</v>
          </cell>
          <cell r="U414">
            <v>5140.3422999996692</v>
          </cell>
          <cell r="V414">
            <v>4399.9697000002488</v>
          </cell>
          <cell r="W414">
            <v>5147.686999999918</v>
          </cell>
          <cell r="X414">
            <v>3246.6969999996945</v>
          </cell>
          <cell r="Y414">
            <v>749.99459999985993</v>
          </cell>
          <cell r="Z414">
            <v>4759.4516000002623</v>
          </cell>
          <cell r="AA414">
            <v>2279.331999999471</v>
          </cell>
          <cell r="AB414">
            <v>4518.7683000005782</v>
          </cell>
          <cell r="AC414">
            <v>6557.9979999996722</v>
          </cell>
          <cell r="AD414">
            <v>11675.652999999933</v>
          </cell>
          <cell r="AE414">
            <v>37236.152199983597</v>
          </cell>
          <cell r="AF414">
            <v>746.00949999969453</v>
          </cell>
          <cell r="AG414">
            <v>3519.8400000007823</v>
          </cell>
          <cell r="AH414">
            <v>3276.8730000006035</v>
          </cell>
          <cell r="AI414">
            <v>3030.7373000001535</v>
          </cell>
          <cell r="AJ414">
            <v>4250.2380999997258</v>
          </cell>
          <cell r="AK414">
            <v>3902.4500000001863</v>
          </cell>
          <cell r="AL414">
            <v>339.84399999957532</v>
          </cell>
          <cell r="AM414">
            <v>2923.5410000002012</v>
          </cell>
          <cell r="AN414">
            <v>2124.2379000000656</v>
          </cell>
          <cell r="AO414">
            <v>5372.9980000006035</v>
          </cell>
          <cell r="AP414">
            <v>3475.1210000002757</v>
          </cell>
          <cell r="AQ414">
            <v>4274.2624000003561</v>
          </cell>
          <cell r="AR414">
            <v>68306.326899990439</v>
          </cell>
          <cell r="AS414">
            <v>2951.3551000002772</v>
          </cell>
          <cell r="AT414">
            <v>5394.9259999999776</v>
          </cell>
          <cell r="AU414">
            <v>6546.5468999994919</v>
          </cell>
          <cell r="AV414">
            <v>6773.2269999999553</v>
          </cell>
          <cell r="AW414">
            <v>8546.6916999993846</v>
          </cell>
          <cell r="AX414">
            <v>5782.7019999995828</v>
          </cell>
          <cell r="AY414">
            <v>2268.6924999998882</v>
          </cell>
          <cell r="AZ414">
            <v>8230.3624999998137</v>
          </cell>
          <cell r="BA414">
            <v>4042.249499999918</v>
          </cell>
          <cell r="BB414">
            <v>7563.3476999998093</v>
          </cell>
          <cell r="BC414">
            <v>5849.9039999991655</v>
          </cell>
          <cell r="BD414">
            <v>4356.3219999996945</v>
          </cell>
          <cell r="BE414">
            <v>70442.389699980617</v>
          </cell>
          <cell r="BF414">
            <v>3114.1999000003561</v>
          </cell>
          <cell r="BG414">
            <v>4837.592699999921</v>
          </cell>
          <cell r="BH414">
            <v>10367.209999999963</v>
          </cell>
          <cell r="BI414">
            <v>8169.5779999997467</v>
          </cell>
          <cell r="BJ414">
            <v>10528.407599999569</v>
          </cell>
          <cell r="BK414">
            <v>5447.6569999996573</v>
          </cell>
          <cell r="BL414">
            <v>2772.6998999994248</v>
          </cell>
          <cell r="BM414">
            <v>3969.0207000002265</v>
          </cell>
          <cell r="BN414">
            <v>812.58430000022054</v>
          </cell>
          <cell r="BO414">
            <v>7867.1162999998778</v>
          </cell>
          <cell r="BP414">
            <v>7006.9432999994606</v>
          </cell>
          <cell r="BQ414">
            <v>5549.3799999998882</v>
          </cell>
          <cell r="BR414">
            <v>70457.276399999857</v>
          </cell>
          <cell r="BS414">
            <v>7303.8898999998346</v>
          </cell>
          <cell r="BT414">
            <v>5964.9046000000089</v>
          </cell>
          <cell r="BU414">
            <v>7697.6574999997392</v>
          </cell>
          <cell r="BV414">
            <v>8740.2324000000954</v>
          </cell>
          <cell r="BW414">
            <v>9019.0805999999866</v>
          </cell>
          <cell r="BX414">
            <v>5021.8850000007078</v>
          </cell>
          <cell r="BY414">
            <v>1740.6121000004932</v>
          </cell>
          <cell r="BZ414">
            <v>3800.2698999997228</v>
          </cell>
          <cell r="CA414">
            <v>897.79299999959767</v>
          </cell>
          <cell r="CB414">
            <v>8448.1279999995604</v>
          </cell>
          <cell r="CC414">
            <v>5948.1260000001639</v>
          </cell>
          <cell r="CD414">
            <v>5874.6973999999464</v>
          </cell>
          <cell r="CE414">
            <v>74786.629699990153</v>
          </cell>
          <cell r="CF414">
            <v>4879.9386999998242</v>
          </cell>
          <cell r="CG414">
            <v>5750.859800000675</v>
          </cell>
          <cell r="CH414">
            <v>9378.1420999998227</v>
          </cell>
          <cell r="CI414">
            <v>7913.2400000002235</v>
          </cell>
          <cell r="CJ414">
            <v>8353.9749999996275</v>
          </cell>
          <cell r="CK414">
            <v>4251.4270000001416</v>
          </cell>
          <cell r="CL414">
            <v>3216.4409000007436</v>
          </cell>
          <cell r="CM414">
            <v>5686.2528999997303</v>
          </cell>
          <cell r="CN414">
            <v>2398.5759999994189</v>
          </cell>
          <cell r="CO414">
            <v>9724.6623999997973</v>
          </cell>
          <cell r="CP414">
            <v>6908.1985999997705</v>
          </cell>
          <cell r="CQ414">
            <v>6324.9162999996915</v>
          </cell>
          <cell r="CR414">
            <v>88005.247999995947</v>
          </cell>
          <cell r="CS414">
            <v>6942.6036999998614</v>
          </cell>
          <cell r="CT414">
            <v>5384.4885999998078</v>
          </cell>
          <cell r="CU414">
            <v>9485.2790000000969</v>
          </cell>
          <cell r="CV414">
            <v>9059.2253999998793</v>
          </cell>
          <cell r="CW414">
            <v>10179.188299999572</v>
          </cell>
          <cell r="CX414">
            <v>8267.0694000003859</v>
          </cell>
          <cell r="CY414">
            <v>5692.1498000007123</v>
          </cell>
          <cell r="CZ414">
            <v>4001.464999999851</v>
          </cell>
          <cell r="DA414">
            <v>2934.3820000002161</v>
          </cell>
          <cell r="DB414">
            <v>10448.651300000027</v>
          </cell>
          <cell r="DC414">
            <v>10084.51099999994</v>
          </cell>
          <cell r="DD414">
            <v>5526.2345000002533</v>
          </cell>
          <cell r="DE414">
            <v>73970.580799981952</v>
          </cell>
          <cell r="DF414">
            <v>4830.4349999995902</v>
          </cell>
          <cell r="DG414">
            <v>5493.4554000003263</v>
          </cell>
          <cell r="DH414">
            <v>9039.1167000001296</v>
          </cell>
          <cell r="DI414">
            <v>8564.6945000002161</v>
          </cell>
          <cell r="DJ414">
            <v>8726.5256000002846</v>
          </cell>
          <cell r="DK414">
            <v>4609.5310000004247</v>
          </cell>
          <cell r="DL414">
            <v>6180.2957999994978</v>
          </cell>
          <cell r="DM414">
            <v>4050.1629999997094</v>
          </cell>
          <cell r="DN414">
            <v>2400.287700000219</v>
          </cell>
          <cell r="DO414">
            <v>8462.964999999851</v>
          </cell>
          <cell r="DP414">
            <v>6295.752100000158</v>
          </cell>
          <cell r="DQ414">
            <v>5317.3590000001714</v>
          </cell>
          <cell r="DR414">
            <v>59882.364299997687</v>
          </cell>
          <cell r="DS414">
            <v>2721.0360000003129</v>
          </cell>
          <cell r="DT414">
            <v>3805.5744000002742</v>
          </cell>
          <cell r="DU414">
            <v>7725.1700999997556</v>
          </cell>
          <cell r="DV414">
            <v>7203.7637999998406</v>
          </cell>
          <cell r="DW414">
            <v>7611.1847000000998</v>
          </cell>
          <cell r="DX414">
            <v>6546.6150000002235</v>
          </cell>
          <cell r="DY414">
            <v>2777.5049999998882</v>
          </cell>
          <cell r="DZ414">
            <v>3033.4963999995962</v>
          </cell>
          <cell r="EA414">
            <v>1212.6349999997765</v>
          </cell>
          <cell r="EB414">
            <v>6222.0969000002369</v>
          </cell>
          <cell r="EC414">
            <v>6269.8951999992132</v>
          </cell>
          <cell r="ED414">
            <v>4753.391799999401</v>
          </cell>
        </row>
        <row r="415">
          <cell r="F415" t="str">
            <v>=</v>
          </cell>
          <cell r="G415" t="str">
            <v>=</v>
          </cell>
          <cell r="H415" t="str">
            <v>=</v>
          </cell>
          <cell r="I415" t="str">
            <v>=</v>
          </cell>
          <cell r="J415" t="str">
            <v>=</v>
          </cell>
          <cell r="K415" t="str">
            <v>=</v>
          </cell>
          <cell r="L415" t="str">
            <v>=</v>
          </cell>
          <cell r="M415" t="str">
            <v>=</v>
          </cell>
          <cell r="N415" t="str">
            <v>=</v>
          </cell>
          <cell r="O415" t="str">
            <v>=</v>
          </cell>
          <cell r="P415" t="str">
            <v>=</v>
          </cell>
          <cell r="Q415" t="str">
            <v>=</v>
          </cell>
          <cell r="R415" t="str">
            <v>=</v>
          </cell>
          <cell r="S415" t="str">
            <v>=</v>
          </cell>
          <cell r="T415" t="str">
            <v>=</v>
          </cell>
          <cell r="U415" t="str">
            <v>=</v>
          </cell>
          <cell r="V415" t="str">
            <v>=</v>
          </cell>
          <cell r="W415" t="str">
            <v>=</v>
          </cell>
          <cell r="X415" t="str">
            <v>=</v>
          </cell>
          <cell r="Y415" t="str">
            <v>=</v>
          </cell>
          <cell r="Z415" t="str">
            <v>=</v>
          </cell>
          <cell r="AA415" t="str">
            <v>=</v>
          </cell>
          <cell r="AB415" t="str">
            <v>=</v>
          </cell>
          <cell r="AC415" t="str">
            <v>=</v>
          </cell>
          <cell r="AD415" t="str">
            <v>=</v>
          </cell>
          <cell r="AE415" t="str">
            <v>=</v>
          </cell>
          <cell r="AF415" t="str">
            <v>=</v>
          </cell>
          <cell r="AG415" t="str">
            <v>=</v>
          </cell>
          <cell r="AH415" t="str">
            <v>=</v>
          </cell>
          <cell r="AI415" t="str">
            <v>=</v>
          </cell>
          <cell r="AJ415" t="str">
            <v>=</v>
          </cell>
          <cell r="AK415" t="str">
            <v>=</v>
          </cell>
          <cell r="AL415" t="str">
            <v>=</v>
          </cell>
          <cell r="AM415" t="str">
            <v>=</v>
          </cell>
          <cell r="AN415" t="str">
            <v>=</v>
          </cell>
          <cell r="AO415" t="str">
            <v>=</v>
          </cell>
          <cell r="AP415" t="str">
            <v>=</v>
          </cell>
          <cell r="AQ415" t="str">
            <v>=</v>
          </cell>
          <cell r="AR415" t="str">
            <v>=</v>
          </cell>
          <cell r="AS415" t="str">
            <v>=</v>
          </cell>
          <cell r="AT415" t="str">
            <v>=</v>
          </cell>
          <cell r="AU415" t="str">
            <v>=</v>
          </cell>
          <cell r="AV415" t="str">
            <v>=</v>
          </cell>
          <cell r="AW415" t="str">
            <v>=</v>
          </cell>
          <cell r="AX415" t="str">
            <v>=</v>
          </cell>
          <cell r="AY415" t="str">
            <v>=</v>
          </cell>
          <cell r="AZ415" t="str">
            <v>=</v>
          </cell>
          <cell r="BA415" t="str">
            <v>=</v>
          </cell>
          <cell r="BB415" t="str">
            <v>=</v>
          </cell>
          <cell r="BC415" t="str">
            <v>=</v>
          </cell>
          <cell r="BD415" t="str">
            <v>=</v>
          </cell>
          <cell r="BE415" t="str">
            <v>=</v>
          </cell>
          <cell r="BF415" t="str">
            <v>=</v>
          </cell>
          <cell r="BG415" t="str">
            <v>=</v>
          </cell>
          <cell r="BH415" t="str">
            <v>=</v>
          </cell>
          <cell r="BI415" t="str">
            <v>=</v>
          </cell>
          <cell r="BJ415" t="str">
            <v>=</v>
          </cell>
          <cell r="BK415" t="str">
            <v>=</v>
          </cell>
          <cell r="BL415" t="str">
            <v>=</v>
          </cell>
          <cell r="BM415" t="str">
            <v>=</v>
          </cell>
          <cell r="BN415" t="str">
            <v>=</v>
          </cell>
          <cell r="BO415" t="str">
            <v>=</v>
          </cell>
          <cell r="BP415" t="str">
            <v>=</v>
          </cell>
          <cell r="BQ415" t="str">
            <v>=</v>
          </cell>
          <cell r="BR415" t="str">
            <v>=</v>
          </cell>
          <cell r="BS415" t="str">
            <v>=</v>
          </cell>
          <cell r="BT415" t="str">
            <v>=</v>
          </cell>
          <cell r="BU415" t="str">
            <v>=</v>
          </cell>
          <cell r="BV415" t="str">
            <v>=</v>
          </cell>
          <cell r="BW415" t="str">
            <v>=</v>
          </cell>
          <cell r="BX415" t="str">
            <v>=</v>
          </cell>
          <cell r="BY415" t="str">
            <v>=</v>
          </cell>
          <cell r="BZ415" t="str">
            <v>=</v>
          </cell>
          <cell r="CA415" t="str">
            <v>=</v>
          </cell>
          <cell r="CB415" t="str">
            <v>=</v>
          </cell>
          <cell r="CC415" t="str">
            <v>=</v>
          </cell>
          <cell r="CD415" t="str">
            <v>=</v>
          </cell>
          <cell r="CE415" t="str">
            <v>=</v>
          </cell>
          <cell r="CF415" t="str">
            <v>=</v>
          </cell>
          <cell r="CG415" t="str">
            <v>=</v>
          </cell>
          <cell r="CH415" t="str">
            <v>=</v>
          </cell>
          <cell r="CI415" t="str">
            <v>=</v>
          </cell>
          <cell r="CJ415" t="str">
            <v>=</v>
          </cell>
          <cell r="CK415" t="str">
            <v>=</v>
          </cell>
          <cell r="CL415" t="str">
            <v>=</v>
          </cell>
          <cell r="CM415" t="str">
            <v>=</v>
          </cell>
          <cell r="CN415" t="str">
            <v>=</v>
          </cell>
          <cell r="CO415" t="str">
            <v>=</v>
          </cell>
          <cell r="CP415" t="str">
            <v>=</v>
          </cell>
          <cell r="CQ415" t="str">
            <v>=</v>
          </cell>
          <cell r="CR415" t="str">
            <v>=</v>
          </cell>
          <cell r="CS415" t="str">
            <v>=</v>
          </cell>
          <cell r="CT415" t="str">
            <v>=</v>
          </cell>
          <cell r="CU415" t="str">
            <v>=</v>
          </cell>
          <cell r="CV415" t="str">
            <v>=</v>
          </cell>
          <cell r="CW415" t="str">
            <v>=</v>
          </cell>
          <cell r="CX415" t="str">
            <v>=</v>
          </cell>
          <cell r="CY415" t="str">
            <v>=</v>
          </cell>
          <cell r="CZ415" t="str">
            <v>=</v>
          </cell>
          <cell r="DA415" t="str">
            <v>=</v>
          </cell>
          <cell r="DB415" t="str">
            <v>=</v>
          </cell>
          <cell r="DC415" t="str">
            <v>=</v>
          </cell>
          <cell r="DD415" t="str">
            <v>=</v>
          </cell>
          <cell r="DE415" t="str">
            <v>=</v>
          </cell>
          <cell r="DF415" t="str">
            <v>=</v>
          </cell>
          <cell r="DG415" t="str">
            <v>=</v>
          </cell>
          <cell r="DH415" t="str">
            <v>=</v>
          </cell>
          <cell r="DI415" t="str">
            <v>=</v>
          </cell>
          <cell r="DJ415" t="str">
            <v>=</v>
          </cell>
          <cell r="DK415" t="str">
            <v>=</v>
          </cell>
          <cell r="DL415" t="str">
            <v>=</v>
          </cell>
          <cell r="DM415" t="str">
            <v>=</v>
          </cell>
          <cell r="DN415" t="str">
            <v>=</v>
          </cell>
          <cell r="DO415" t="str">
            <v>=</v>
          </cell>
          <cell r="DP415" t="str">
            <v>=</v>
          </cell>
          <cell r="DQ415" t="str">
            <v>=</v>
          </cell>
          <cell r="DR415" t="str">
            <v>=</v>
          </cell>
          <cell r="DS415" t="str">
            <v>=</v>
          </cell>
          <cell r="DT415" t="str">
            <v>=</v>
          </cell>
          <cell r="DU415" t="str">
            <v>=</v>
          </cell>
          <cell r="DV415" t="str">
            <v>=</v>
          </cell>
          <cell r="DW415" t="str">
            <v>=</v>
          </cell>
          <cell r="DX415" t="str">
            <v>=</v>
          </cell>
          <cell r="DY415" t="str">
            <v>=</v>
          </cell>
          <cell r="DZ415" t="str">
            <v>=</v>
          </cell>
          <cell r="EA415" t="str">
            <v>=</v>
          </cell>
          <cell r="EB415" t="str">
            <v>=</v>
          </cell>
          <cell r="EC415" t="str">
            <v>=</v>
          </cell>
          <cell r="ED415" t="str">
            <v>=</v>
          </cell>
        </row>
        <row r="417">
          <cell r="A417" t="str">
            <v>Purchased Power &amp; Net Interchange</v>
          </cell>
        </row>
        <row r="419">
          <cell r="C419" t="str">
            <v>APS Supplemental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 xml:space="preserve">Combine Hills Wind 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Cedar Springs Wind I and III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-10858.828472530004</v>
          </cell>
          <cell r="DS421">
            <v>-759.38761229999363</v>
          </cell>
          <cell r="DT421">
            <v>-356.85713699999906</v>
          </cell>
          <cell r="DU421">
            <v>-1503.666174900005</v>
          </cell>
          <cell r="DV421">
            <v>-2434.6385441999882</v>
          </cell>
          <cell r="DW421">
            <v>-1487.3359738500003</v>
          </cell>
          <cell r="DX421">
            <v>-391.44610998001008</v>
          </cell>
          <cell r="DY421">
            <v>-250.23983019999287</v>
          </cell>
          <cell r="DZ421">
            <v>-201.56437100000767</v>
          </cell>
          <cell r="EA421">
            <v>-607.67736310001055</v>
          </cell>
          <cell r="EB421">
            <v>-1800.2010430000082</v>
          </cell>
          <cell r="EC421">
            <v>-462.49214099999517</v>
          </cell>
          <cell r="ED421">
            <v>-603.32217199998558</v>
          </cell>
        </row>
        <row r="422">
          <cell r="C422" t="str">
            <v>Cove Mountain Solar I and II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-2476.9501325949677</v>
          </cell>
          <cell r="AF422">
            <v>-70.48620750000191</v>
          </cell>
          <cell r="AG422">
            <v>-153.39376269999775</v>
          </cell>
          <cell r="AH422">
            <v>-353.81735990000016</v>
          </cell>
          <cell r="AI422">
            <v>-501.44883471199864</v>
          </cell>
          <cell r="AJ422">
            <v>-336.66162959999929</v>
          </cell>
          <cell r="AK422">
            <v>-190.03410299999814</v>
          </cell>
          <cell r="AL422">
            <v>0</v>
          </cell>
          <cell r="AM422">
            <v>-139.81117449999874</v>
          </cell>
          <cell r="AN422">
            <v>-116.84957500000019</v>
          </cell>
          <cell r="AO422">
            <v>-267.74128932299209</v>
          </cell>
          <cell r="AP422">
            <v>-222.374853360001</v>
          </cell>
          <cell r="AQ422">
            <v>-124.33134300000165</v>
          </cell>
          <cell r="AR422">
            <v>-1158.874607799924</v>
          </cell>
          <cell r="AS422">
            <v>-15.487786000001506</v>
          </cell>
          <cell r="AT422">
            <v>-3.3248539999985951</v>
          </cell>
          <cell r="AU422">
            <v>-326.0800420999949</v>
          </cell>
          <cell r="AV422">
            <v>-364.19089800000074</v>
          </cell>
          <cell r="AW422">
            <v>-203.11580700000195</v>
          </cell>
          <cell r="AX422">
            <v>-62.467269900000247</v>
          </cell>
          <cell r="AY422">
            <v>-6.069402799999807</v>
          </cell>
          <cell r="AZ422">
            <v>-99.99840000000404</v>
          </cell>
          <cell r="BA422">
            <v>-44.477169999998296</v>
          </cell>
          <cell r="BB422">
            <v>-0.31405400000221562</v>
          </cell>
          <cell r="BC422">
            <v>-33.348923999998078</v>
          </cell>
          <cell r="BD422">
            <v>0</v>
          </cell>
          <cell r="BE422">
            <v>-1215.4871395000955</v>
          </cell>
          <cell r="BF422">
            <v>-43.392490999998699</v>
          </cell>
          <cell r="BG422">
            <v>0</v>
          </cell>
          <cell r="BH422">
            <v>-75.913077500001236</v>
          </cell>
          <cell r="BI422">
            <v>-472.41778099999647</v>
          </cell>
          <cell r="BJ422">
            <v>0</v>
          </cell>
          <cell r="BK422">
            <v>-86.779160999998567</v>
          </cell>
          <cell r="BL422">
            <v>-259.5658259999982</v>
          </cell>
          <cell r="BM422">
            <v>-31.444735999997647</v>
          </cell>
          <cell r="BN422">
            <v>-50.67728999999963</v>
          </cell>
          <cell r="BO422">
            <v>-59.547027999993588</v>
          </cell>
          <cell r="BP422">
            <v>0</v>
          </cell>
          <cell r="BQ422">
            <v>-135.7497489999987</v>
          </cell>
          <cell r="BR422">
            <v>-596.21287071990082</v>
          </cell>
          <cell r="BS422">
            <v>0</v>
          </cell>
          <cell r="BT422">
            <v>-40.764328000001115</v>
          </cell>
          <cell r="BU422">
            <v>-59.597169000000576</v>
          </cell>
          <cell r="BV422">
            <v>-185.09818999999698</v>
          </cell>
          <cell r="BW422">
            <v>-50.60206200000539</v>
          </cell>
          <cell r="BX422">
            <v>0</v>
          </cell>
          <cell r="BY422">
            <v>-85.531371520002722</v>
          </cell>
          <cell r="BZ422">
            <v>-45.552766699998756</v>
          </cell>
          <cell r="CA422">
            <v>-43.746605499996804</v>
          </cell>
          <cell r="CB422">
            <v>-45.879116999996768</v>
          </cell>
          <cell r="CC422">
            <v>0</v>
          </cell>
          <cell r="CD422">
            <v>-39.44126099999994</v>
          </cell>
          <cell r="CE422">
            <v>-644.81506659998558</v>
          </cell>
          <cell r="CF422">
            <v>-29.899387000001298</v>
          </cell>
          <cell r="CG422">
            <v>0</v>
          </cell>
          <cell r="CH422">
            <v>0</v>
          </cell>
          <cell r="CI422">
            <v>-220.76386300000013</v>
          </cell>
          <cell r="CJ422">
            <v>0</v>
          </cell>
          <cell r="CK422">
            <v>0</v>
          </cell>
          <cell r="CL422">
            <v>-122.67583500000183</v>
          </cell>
          <cell r="CM422">
            <v>0</v>
          </cell>
          <cell r="CN422">
            <v>-137.92384199999651</v>
          </cell>
          <cell r="CO422">
            <v>-84.823200600003474</v>
          </cell>
          <cell r="CP422">
            <v>0</v>
          </cell>
          <cell r="CQ422">
            <v>-48.728939000000537</v>
          </cell>
          <cell r="CR422">
            <v>-82.728100499953143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-33.055923000007169</v>
          </cell>
          <cell r="CX422">
            <v>0</v>
          </cell>
          <cell r="CY422">
            <v>0</v>
          </cell>
          <cell r="CZ422">
            <v>0</v>
          </cell>
          <cell r="DA422">
            <v>-38.740077500006009</v>
          </cell>
          <cell r="DB422">
            <v>-10.932099999998172</v>
          </cell>
          <cell r="DC422">
            <v>0</v>
          </cell>
          <cell r="DD422">
            <v>0</v>
          </cell>
          <cell r="DE422">
            <v>-145.29934799997136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-42.851959999999963</v>
          </cell>
          <cell r="DK422">
            <v>0</v>
          </cell>
          <cell r="DL422">
            <v>0</v>
          </cell>
          <cell r="DM422">
            <v>-14.4571350000042</v>
          </cell>
          <cell r="DN422">
            <v>0</v>
          </cell>
          <cell r="DO422">
            <v>-87.990253000003577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Horseshoe Solar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-45.955709999980172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-45.955710000000181</v>
          </cell>
          <cell r="AC423">
            <v>0</v>
          </cell>
          <cell r="AD423">
            <v>0</v>
          </cell>
          <cell r="AE423">
            <v>-2861.9057949000271</v>
          </cell>
          <cell r="AF423">
            <v>-128.81146600000011</v>
          </cell>
          <cell r="AG423">
            <v>-328.06644100000085</v>
          </cell>
          <cell r="AH423">
            <v>-570.670118</v>
          </cell>
          <cell r="AI423">
            <v>-365.76388299999962</v>
          </cell>
          <cell r="AJ423">
            <v>-269.95502399999896</v>
          </cell>
          <cell r="AK423">
            <v>-165.45565349999742</v>
          </cell>
          <cell r="AL423">
            <v>-5.6603759999998147</v>
          </cell>
          <cell r="AM423">
            <v>-64.111154999998689</v>
          </cell>
          <cell r="AN423">
            <v>-426.15159100000164</v>
          </cell>
          <cell r="AO423">
            <v>-175.26589520000016</v>
          </cell>
          <cell r="AP423">
            <v>-118.46763899999951</v>
          </cell>
          <cell r="AQ423">
            <v>-243.5265531999994</v>
          </cell>
          <cell r="AR423">
            <v>-3340.7942463000363</v>
          </cell>
          <cell r="AS423">
            <v>-267.29529150000053</v>
          </cell>
          <cell r="AT423">
            <v>-59.853264999999737</v>
          </cell>
          <cell r="AU423">
            <v>-558.66057110000111</v>
          </cell>
          <cell r="AV423">
            <v>-805.4791251000006</v>
          </cell>
          <cell r="AW423">
            <v>-437.21024060000127</v>
          </cell>
          <cell r="AX423">
            <v>-189.13606199999776</v>
          </cell>
          <cell r="AY423">
            <v>-6.0694030000013299</v>
          </cell>
          <cell r="AZ423">
            <v>-94.766124999998283</v>
          </cell>
          <cell r="BA423">
            <v>-382.56601200000296</v>
          </cell>
          <cell r="BB423">
            <v>-274.7186099999999</v>
          </cell>
          <cell r="BC423">
            <v>-136.76482000000033</v>
          </cell>
          <cell r="BD423">
            <v>-128.27472099999977</v>
          </cell>
          <cell r="BE423">
            <v>-1659.616690260038</v>
          </cell>
          <cell r="BF423">
            <v>-94.624686000000111</v>
          </cell>
          <cell r="BG423">
            <v>0</v>
          </cell>
          <cell r="BH423">
            <v>-310.56072846000097</v>
          </cell>
          <cell r="BI423">
            <v>-510.10077050000109</v>
          </cell>
          <cell r="BJ423">
            <v>-102.37548600000082</v>
          </cell>
          <cell r="BK423">
            <v>-16.491437000000587</v>
          </cell>
          <cell r="BL423">
            <v>-18.401278000001184</v>
          </cell>
          <cell r="BM423">
            <v>-130.55409399999917</v>
          </cell>
          <cell r="BN423">
            <v>-129.73814629999833</v>
          </cell>
          <cell r="BO423">
            <v>-229.32563200000004</v>
          </cell>
          <cell r="BP423">
            <v>-41.532648000000336</v>
          </cell>
          <cell r="BQ423">
            <v>-75.911783999999898</v>
          </cell>
          <cell r="BR423">
            <v>-1592.0991857000045</v>
          </cell>
          <cell r="BS423">
            <v>-101.66411700000026</v>
          </cell>
          <cell r="BT423">
            <v>-28.043383000000176</v>
          </cell>
          <cell r="BU423">
            <v>-44.713631700000406</v>
          </cell>
          <cell r="BV423">
            <v>-608.87985199999821</v>
          </cell>
          <cell r="BW423">
            <v>-84.373884999997244</v>
          </cell>
          <cell r="BX423">
            <v>-215.38633800000025</v>
          </cell>
          <cell r="BY423">
            <v>-165.39981800000169</v>
          </cell>
          <cell r="BZ423">
            <v>0</v>
          </cell>
          <cell r="CA423">
            <v>-28.1423649999997</v>
          </cell>
          <cell r="CB423">
            <v>-252.69861000000128</v>
          </cell>
          <cell r="CC423">
            <v>0</v>
          </cell>
          <cell r="CD423">
            <v>-62.797186000000693</v>
          </cell>
          <cell r="CE423">
            <v>-667.58574840001529</v>
          </cell>
          <cell r="CF423">
            <v>-62.382615999998961</v>
          </cell>
          <cell r="CG423">
            <v>0</v>
          </cell>
          <cell r="CH423">
            <v>-56.808149000000412</v>
          </cell>
          <cell r="CI423">
            <v>-208.34190899999885</v>
          </cell>
          <cell r="CJ423">
            <v>0</v>
          </cell>
          <cell r="CK423">
            <v>0</v>
          </cell>
          <cell r="CL423">
            <v>-50.140000999999756</v>
          </cell>
          <cell r="CM423">
            <v>0</v>
          </cell>
          <cell r="CN423">
            <v>-123.95523999999932</v>
          </cell>
          <cell r="CO423">
            <v>-78.903721999999107</v>
          </cell>
          <cell r="CP423">
            <v>0</v>
          </cell>
          <cell r="CQ423">
            <v>-87.054111399999783</v>
          </cell>
          <cell r="CR423">
            <v>-104.37595640000654</v>
          </cell>
          <cell r="CS423">
            <v>0</v>
          </cell>
          <cell r="CT423">
            <v>0</v>
          </cell>
          <cell r="CU423">
            <v>-19.692931999999928</v>
          </cell>
          <cell r="CV423">
            <v>-51.576436999999714</v>
          </cell>
          <cell r="CW423">
            <v>-5.0965574000001652</v>
          </cell>
          <cell r="CX423">
            <v>0</v>
          </cell>
          <cell r="CY423">
            <v>0</v>
          </cell>
          <cell r="CZ423">
            <v>0</v>
          </cell>
          <cell r="DA423">
            <v>-15.47989299999972</v>
          </cell>
          <cell r="DB423">
            <v>-12.530136999999741</v>
          </cell>
          <cell r="DC423">
            <v>0</v>
          </cell>
          <cell r="DD423">
            <v>0</v>
          </cell>
          <cell r="DE423">
            <v>-61.953594799997518</v>
          </cell>
          <cell r="DF423">
            <v>0</v>
          </cell>
          <cell r="DG423">
            <v>0</v>
          </cell>
          <cell r="DH423">
            <v>-15.791240000000471</v>
          </cell>
          <cell r="DI423">
            <v>0</v>
          </cell>
          <cell r="DJ423">
            <v>-5.5904778000003716</v>
          </cell>
          <cell r="DK423">
            <v>0</v>
          </cell>
          <cell r="DL423">
            <v>0</v>
          </cell>
          <cell r="DM423">
            <v>-14.688891999998305</v>
          </cell>
          <cell r="DN423">
            <v>0</v>
          </cell>
          <cell r="DO423">
            <v>-25.88298500000019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Hunter Solar</v>
          </cell>
          <cell r="F424">
            <v>0</v>
          </cell>
          <cell r="G424">
            <v>0</v>
          </cell>
          <cell r="H424">
            <v>0</v>
          </cell>
          <cell r="I424">
            <v>-8.3858899999977439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-641.65562400000636</v>
          </cell>
          <cell r="S424">
            <v>0</v>
          </cell>
          <cell r="T424">
            <v>0</v>
          </cell>
          <cell r="U424">
            <v>-78.952967999997782</v>
          </cell>
          <cell r="V424">
            <v>-287.5449039999985</v>
          </cell>
          <cell r="W424">
            <v>0</v>
          </cell>
          <cell r="X424">
            <v>0</v>
          </cell>
          <cell r="Y424">
            <v>-112.67598899999939</v>
          </cell>
          <cell r="Z424">
            <v>0</v>
          </cell>
          <cell r="AA424">
            <v>0</v>
          </cell>
          <cell r="AB424">
            <v>-162.48176299999977</v>
          </cell>
          <cell r="AC424">
            <v>0</v>
          </cell>
          <cell r="AD424">
            <v>0</v>
          </cell>
          <cell r="AE424">
            <v>-5327.7806424750015</v>
          </cell>
          <cell r="AF424">
            <v>-587.95936999999867</v>
          </cell>
          <cell r="AG424">
            <v>-956.15931060000003</v>
          </cell>
          <cell r="AH424">
            <v>-599.47503944000164</v>
          </cell>
          <cell r="AI424">
            <v>-296.64385831099935</v>
          </cell>
          <cell r="AJ424">
            <v>-426.37152490000153</v>
          </cell>
          <cell r="AK424">
            <v>-510.21279300000242</v>
          </cell>
          <cell r="AL424">
            <v>-131.86926600000152</v>
          </cell>
          <cell r="AM424">
            <v>-112.28985999999713</v>
          </cell>
          <cell r="AN424">
            <v>-589.62078579999798</v>
          </cell>
          <cell r="AO424">
            <v>-264.31548300000213</v>
          </cell>
          <cell r="AP424">
            <v>-338.29835100399941</v>
          </cell>
          <cell r="AQ424">
            <v>-514.56500041999971</v>
          </cell>
          <cell r="AR424">
            <v>-4475.9705111299991</v>
          </cell>
          <cell r="AS424">
            <v>-468.20587609999893</v>
          </cell>
          <cell r="AT424">
            <v>-361.11452699999791</v>
          </cell>
          <cell r="AU424">
            <v>-893.04623280000305</v>
          </cell>
          <cell r="AV424">
            <v>-302.31447209999897</v>
          </cell>
          <cell r="AW424">
            <v>-490.64364159999968</v>
          </cell>
          <cell r="AX424">
            <v>-280.4378579999975</v>
          </cell>
          <cell r="AY424">
            <v>-28.758996330001537</v>
          </cell>
          <cell r="AZ424">
            <v>-261.65004000000044</v>
          </cell>
          <cell r="BA424">
            <v>-406.0752304000016</v>
          </cell>
          <cell r="BB424">
            <v>-590.43963599999915</v>
          </cell>
          <cell r="BC424">
            <v>-58.5628257999997</v>
          </cell>
          <cell r="BD424">
            <v>-334.72117500000058</v>
          </cell>
          <cell r="BE424">
            <v>-3657.4105895000685</v>
          </cell>
          <cell r="BF424">
            <v>-274.39724720000049</v>
          </cell>
          <cell r="BG424">
            <v>-67.570432000000437</v>
          </cell>
          <cell r="BH424">
            <v>-507.99418060000244</v>
          </cell>
          <cell r="BI424">
            <v>-892.17350449999867</v>
          </cell>
          <cell r="BJ424">
            <v>-336.25208100000236</v>
          </cell>
          <cell r="BK424">
            <v>-403.19877300000007</v>
          </cell>
          <cell r="BL424">
            <v>-6.0061129999994591</v>
          </cell>
          <cell r="BM424">
            <v>-231.56347730000198</v>
          </cell>
          <cell r="BN424">
            <v>-313.79344439999841</v>
          </cell>
          <cell r="BO424">
            <v>-453.18354650000038</v>
          </cell>
          <cell r="BP424">
            <v>-60.543090999999549</v>
          </cell>
          <cell r="BQ424">
            <v>-110.73469900000055</v>
          </cell>
          <cell r="BR424">
            <v>-3328.6167277450149</v>
          </cell>
          <cell r="BS424">
            <v>-185.03218300000117</v>
          </cell>
          <cell r="BT424">
            <v>-96.752135999999155</v>
          </cell>
          <cell r="BU424">
            <v>-709.85112540000046</v>
          </cell>
          <cell r="BV424">
            <v>-493.37762824499805</v>
          </cell>
          <cell r="BW424">
            <v>-371.70863099999769</v>
          </cell>
          <cell r="BX424">
            <v>-89.775681999999506</v>
          </cell>
          <cell r="BY424">
            <v>-38.427997999999207</v>
          </cell>
          <cell r="BZ424">
            <v>0</v>
          </cell>
          <cell r="CA424">
            <v>-164.46267490000173</v>
          </cell>
          <cell r="CB424">
            <v>-714.90645169999698</v>
          </cell>
          <cell r="CC424">
            <v>0</v>
          </cell>
          <cell r="CD424">
            <v>-464.32221749999917</v>
          </cell>
          <cell r="CE424">
            <v>-2634.0018226799439</v>
          </cell>
          <cell r="CF424">
            <v>-280.62763468000048</v>
          </cell>
          <cell r="CG424">
            <v>0</v>
          </cell>
          <cell r="CH424">
            <v>-66.451543999999558</v>
          </cell>
          <cell r="CI424">
            <v>-933.39602999999988</v>
          </cell>
          <cell r="CJ424">
            <v>-227.78681300000244</v>
          </cell>
          <cell r="CK424">
            <v>-196.3104600000006</v>
          </cell>
          <cell r="CL424">
            <v>0</v>
          </cell>
          <cell r="CM424">
            <v>-101.11752479999996</v>
          </cell>
          <cell r="CN424">
            <v>-112.17470899999898</v>
          </cell>
          <cell r="CO424">
            <v>-474.67796200000157</v>
          </cell>
          <cell r="CP424">
            <v>-189.68659219999972</v>
          </cell>
          <cell r="CQ424">
            <v>-51.772553000000698</v>
          </cell>
          <cell r="CR424">
            <v>-823.88228219997836</v>
          </cell>
          <cell r="CS424">
            <v>0</v>
          </cell>
          <cell r="CT424">
            <v>0</v>
          </cell>
          <cell r="CU424">
            <v>-178.21452700000009</v>
          </cell>
          <cell r="CV424">
            <v>-228.66160239999954</v>
          </cell>
          <cell r="CW424">
            <v>-172.06836800000019</v>
          </cell>
          <cell r="CX424">
            <v>0</v>
          </cell>
          <cell r="CY424">
            <v>0</v>
          </cell>
          <cell r="CZ424">
            <v>-153.59564500000124</v>
          </cell>
          <cell r="DA424">
            <v>-3.1516798000011477</v>
          </cell>
          <cell r="DB424">
            <v>-88.190459999997984</v>
          </cell>
          <cell r="DC424">
            <v>0</v>
          </cell>
          <cell r="DD424">
            <v>0</v>
          </cell>
          <cell r="DE424">
            <v>-358.63720100000501</v>
          </cell>
          <cell r="DF424">
            <v>0</v>
          </cell>
          <cell r="DG424">
            <v>0</v>
          </cell>
          <cell r="DH424">
            <v>-19.345514000000549</v>
          </cell>
          <cell r="DI424">
            <v>0</v>
          </cell>
          <cell r="DJ424">
            <v>0</v>
          </cell>
          <cell r="DK424">
            <v>0</v>
          </cell>
          <cell r="DL424">
            <v>-7.9307699999990291</v>
          </cell>
          <cell r="DM424">
            <v>0</v>
          </cell>
          <cell r="DN424">
            <v>0</v>
          </cell>
          <cell r="DO424">
            <v>-331.36091700000179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Milican Solar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-503.19627317502454</v>
          </cell>
          <cell r="AF425">
            <v>-8.7684094999985973E-2</v>
          </cell>
          <cell r="AG425">
            <v>-29.517726999999468</v>
          </cell>
          <cell r="AH425">
            <v>-117.79288679999991</v>
          </cell>
          <cell r="AI425">
            <v>-49.79393428000003</v>
          </cell>
          <cell r="AJ425">
            <v>-82.693137300000672</v>
          </cell>
          <cell r="AK425">
            <v>-104.78293900000062</v>
          </cell>
          <cell r="AL425">
            <v>0</v>
          </cell>
          <cell r="AM425">
            <v>-10.176477999999406</v>
          </cell>
          <cell r="AN425">
            <v>0</v>
          </cell>
          <cell r="AO425">
            <v>-84.287719399999332</v>
          </cell>
          <cell r="AP425">
            <v>-24.063767300000109</v>
          </cell>
          <cell r="AQ425">
            <v>0</v>
          </cell>
          <cell r="AR425">
            <v>-655.97793734000879</v>
          </cell>
          <cell r="AS425">
            <v>-27.486879600000066</v>
          </cell>
          <cell r="AT425">
            <v>0</v>
          </cell>
          <cell r="AU425">
            <v>-75.603149000000485</v>
          </cell>
          <cell r="AV425">
            <v>-348.13170704000004</v>
          </cell>
          <cell r="AW425">
            <v>-32.052466999999524</v>
          </cell>
          <cell r="AX425">
            <v>-63.234055000000808</v>
          </cell>
          <cell r="AY425">
            <v>-6.0694020000009914</v>
          </cell>
          <cell r="AZ425">
            <v>0</v>
          </cell>
          <cell r="BA425">
            <v>-33.57314469999983</v>
          </cell>
          <cell r="BB425">
            <v>-54.563223999999536</v>
          </cell>
          <cell r="BC425">
            <v>-15.26390900000024</v>
          </cell>
          <cell r="BD425">
            <v>0</v>
          </cell>
          <cell r="BE425">
            <v>-535.24075469499803</v>
          </cell>
          <cell r="BF425">
            <v>-23.095949094999924</v>
          </cell>
          <cell r="BG425">
            <v>0</v>
          </cell>
          <cell r="BH425">
            <v>0</v>
          </cell>
          <cell r="BI425">
            <v>-176.01882699999987</v>
          </cell>
          <cell r="BJ425">
            <v>-101.55859600000076</v>
          </cell>
          <cell r="BK425">
            <v>0</v>
          </cell>
          <cell r="BL425">
            <v>-52.832379499999661</v>
          </cell>
          <cell r="BM425">
            <v>-39.506194799998411</v>
          </cell>
          <cell r="BN425">
            <v>-99.350719299998673</v>
          </cell>
          <cell r="BO425">
            <v>-42.878088999999818</v>
          </cell>
          <cell r="BP425">
            <v>0</v>
          </cell>
          <cell r="BQ425">
            <v>0</v>
          </cell>
          <cell r="BR425">
            <v>-227.11914627999067</v>
          </cell>
          <cell r="BS425">
            <v>0</v>
          </cell>
          <cell r="BT425">
            <v>0</v>
          </cell>
          <cell r="BU425">
            <v>0</v>
          </cell>
          <cell r="BV425">
            <v>-185.86874528000044</v>
          </cell>
          <cell r="BW425">
            <v>0</v>
          </cell>
          <cell r="BX425">
            <v>0</v>
          </cell>
          <cell r="BY425">
            <v>-6.394787000001088</v>
          </cell>
          <cell r="BZ425">
            <v>0</v>
          </cell>
          <cell r="CA425">
            <v>-34.85561400000006</v>
          </cell>
          <cell r="CB425">
            <v>0</v>
          </cell>
          <cell r="CC425">
            <v>0</v>
          </cell>
          <cell r="CD425">
            <v>0</v>
          </cell>
          <cell r="CE425">
            <v>-1.0941069259861251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-1.0484450000003562</v>
          </cell>
          <cell r="CP425">
            <v>0</v>
          </cell>
          <cell r="CQ425">
            <v>-4.5661925999866071E-2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Milford Solar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-512.29643899999792</v>
          </cell>
          <cell r="S426">
            <v>0</v>
          </cell>
          <cell r="T426">
            <v>0</v>
          </cell>
          <cell r="U426">
            <v>0</v>
          </cell>
          <cell r="V426">
            <v>-233.20927000000302</v>
          </cell>
          <cell r="W426">
            <v>0</v>
          </cell>
          <cell r="X426">
            <v>0</v>
          </cell>
          <cell r="Y426">
            <v>-82.24949000000197</v>
          </cell>
          <cell r="Z426">
            <v>0</v>
          </cell>
          <cell r="AA426">
            <v>0</v>
          </cell>
          <cell r="AB426">
            <v>-196.83767900000021</v>
          </cell>
          <cell r="AC426">
            <v>0</v>
          </cell>
          <cell r="AD426">
            <v>0</v>
          </cell>
          <cell r="AE426">
            <v>-5096.3931096600136</v>
          </cell>
          <cell r="AF426">
            <v>-481.38483430999986</v>
          </cell>
          <cell r="AG426">
            <v>-742.22587419999945</v>
          </cell>
          <cell r="AH426">
            <v>-586.27539480000087</v>
          </cell>
          <cell r="AI426">
            <v>-728.7012823999994</v>
          </cell>
          <cell r="AJ426">
            <v>-508.69549850000112</v>
          </cell>
          <cell r="AK426">
            <v>-188.45017200000075</v>
          </cell>
          <cell r="AL426">
            <v>-90.79010599999674</v>
          </cell>
          <cell r="AM426">
            <v>-115.76555509999889</v>
          </cell>
          <cell r="AN426">
            <v>-453.51177200000166</v>
          </cell>
          <cell r="AO426">
            <v>-424.32453695000004</v>
          </cell>
          <cell r="AP426">
            <v>-411.79610250000042</v>
          </cell>
          <cell r="AQ426">
            <v>-364.47198089999983</v>
          </cell>
          <cell r="AR426">
            <v>-4264.0106833600148</v>
          </cell>
          <cell r="AS426">
            <v>-616.1882998000001</v>
          </cell>
          <cell r="AT426">
            <v>-222.99855899999966</v>
          </cell>
          <cell r="AU426">
            <v>-292.78531250000015</v>
          </cell>
          <cell r="AV426">
            <v>-768.54303900000014</v>
          </cell>
          <cell r="AW426">
            <v>-307.72920199999862</v>
          </cell>
          <cell r="AX426">
            <v>-172.19104479999805</v>
          </cell>
          <cell r="AY426">
            <v>-18.208209500000521</v>
          </cell>
          <cell r="AZ426">
            <v>-316.80018500000006</v>
          </cell>
          <cell r="BA426">
            <v>-124.82834825999817</v>
          </cell>
          <cell r="BB426">
            <v>-676.75771750000058</v>
          </cell>
          <cell r="BC426">
            <v>-380.92863499999839</v>
          </cell>
          <cell r="BD426">
            <v>-366.05213100000037</v>
          </cell>
          <cell r="BE426">
            <v>-3320.3613704000018</v>
          </cell>
          <cell r="BF426">
            <v>-292.84051799999907</v>
          </cell>
          <cell r="BG426">
            <v>-13.847737000000052</v>
          </cell>
          <cell r="BH426">
            <v>-682.29365459999826</v>
          </cell>
          <cell r="BI426">
            <v>-693.81410400000095</v>
          </cell>
          <cell r="BJ426">
            <v>-323.1988855999989</v>
          </cell>
          <cell r="BK426">
            <v>-227.46121600000333</v>
          </cell>
          <cell r="BL426">
            <v>-93.993885600000795</v>
          </cell>
          <cell r="BM426">
            <v>-60.184452000001329</v>
          </cell>
          <cell r="BN426">
            <v>-201.028287000001</v>
          </cell>
          <cell r="BO426">
            <v>-544.01628999999957</v>
          </cell>
          <cell r="BP426">
            <v>-64.325627000000168</v>
          </cell>
          <cell r="BQ426">
            <v>-123.35671360000015</v>
          </cell>
          <cell r="BR426">
            <v>-3569.2668198299943</v>
          </cell>
          <cell r="BS426">
            <v>-113.15822999999909</v>
          </cell>
          <cell r="BT426">
            <v>-102.09783900000002</v>
          </cell>
          <cell r="BU426">
            <v>-828.6326020000015</v>
          </cell>
          <cell r="BV426">
            <v>-185.84331962999931</v>
          </cell>
          <cell r="BW426">
            <v>-540.44206199999826</v>
          </cell>
          <cell r="BX426">
            <v>-428.82161619999897</v>
          </cell>
          <cell r="BY426">
            <v>0</v>
          </cell>
          <cell r="BZ426">
            <v>-29.783332999999402</v>
          </cell>
          <cell r="CA426">
            <v>-440.77413410000008</v>
          </cell>
          <cell r="CB426">
            <v>-552.57588190000024</v>
          </cell>
          <cell r="CC426">
            <v>-70.074370000000272</v>
          </cell>
          <cell r="CD426">
            <v>-277.06343200000083</v>
          </cell>
          <cell r="CE426">
            <v>-2050.5982321000192</v>
          </cell>
          <cell r="CF426">
            <v>-277.97317999999905</v>
          </cell>
          <cell r="CG426">
            <v>0</v>
          </cell>
          <cell r="CH426">
            <v>-21.447477000001527</v>
          </cell>
          <cell r="CI426">
            <v>-266.59432799999922</v>
          </cell>
          <cell r="CJ426">
            <v>-413.31798900000285</v>
          </cell>
          <cell r="CK426">
            <v>-39.215969999997469</v>
          </cell>
          <cell r="CL426">
            <v>0</v>
          </cell>
          <cell r="CM426">
            <v>-223.21747940000205</v>
          </cell>
          <cell r="CN426">
            <v>-151.3949010000033</v>
          </cell>
          <cell r="CO426">
            <v>-347.75215100000059</v>
          </cell>
          <cell r="CP426">
            <v>-102.86987170000066</v>
          </cell>
          <cell r="CQ426">
            <v>-206.8148850000016</v>
          </cell>
          <cell r="CR426">
            <v>-1758.613813300035</v>
          </cell>
          <cell r="CS426">
            <v>-54.930427999999665</v>
          </cell>
          <cell r="CT426">
            <v>0</v>
          </cell>
          <cell r="CU426">
            <v>-237.99083059999975</v>
          </cell>
          <cell r="CV426">
            <v>-512.16420060000019</v>
          </cell>
          <cell r="CW426">
            <v>-377.35392359999969</v>
          </cell>
          <cell r="CX426">
            <v>-50.859169999999722</v>
          </cell>
          <cell r="CY426">
            <v>0</v>
          </cell>
          <cell r="CZ426">
            <v>-107.90717849999783</v>
          </cell>
          <cell r="DA426">
            <v>-136.94732899999872</v>
          </cell>
          <cell r="DB426">
            <v>-280.46075299999939</v>
          </cell>
          <cell r="DC426">
            <v>0</v>
          </cell>
          <cell r="DD426">
            <v>0</v>
          </cell>
          <cell r="DE426">
            <v>-447.51322599995183</v>
          </cell>
          <cell r="DF426">
            <v>0</v>
          </cell>
          <cell r="DG426">
            <v>0</v>
          </cell>
          <cell r="DH426">
            <v>-49.442560000003141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-54.219969000001583</v>
          </cell>
          <cell r="DO426">
            <v>-343.85069700000167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Prineville Solar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-596.26310638998984</v>
          </cell>
          <cell r="AF427">
            <v>-0.10716944999967382</v>
          </cell>
          <cell r="AG427">
            <v>-33.963425599999937</v>
          </cell>
          <cell r="AH427">
            <v>-84.891836699998748</v>
          </cell>
          <cell r="AI427">
            <v>-144.84378533999916</v>
          </cell>
          <cell r="AJ427">
            <v>-17.474347999999736</v>
          </cell>
          <cell r="AK427">
            <v>-119.88911999999982</v>
          </cell>
          <cell r="AL427">
            <v>0</v>
          </cell>
          <cell r="AM427">
            <v>0</v>
          </cell>
          <cell r="AN427">
            <v>0</v>
          </cell>
          <cell r="AO427">
            <v>-166.18791240000064</v>
          </cell>
          <cell r="AP427">
            <v>-28.905508900000314</v>
          </cell>
          <cell r="AQ427">
            <v>0</v>
          </cell>
          <cell r="AR427">
            <v>-709.10415680002188</v>
          </cell>
          <cell r="AS427">
            <v>-61.069950000000063</v>
          </cell>
          <cell r="AT427">
            <v>0</v>
          </cell>
          <cell r="AU427">
            <v>-112.26935080000112</v>
          </cell>
          <cell r="AV427">
            <v>-307.04267750000145</v>
          </cell>
          <cell r="AW427">
            <v>-39.175240000000485</v>
          </cell>
          <cell r="AX427">
            <v>-16.364168000000063</v>
          </cell>
          <cell r="AY427">
            <v>0</v>
          </cell>
          <cell r="AZ427">
            <v>0</v>
          </cell>
          <cell r="BA427">
            <v>-53.78180649999922</v>
          </cell>
          <cell r="BB427">
            <v>-100.74507400000039</v>
          </cell>
          <cell r="BC427">
            <v>-18.655889999999999</v>
          </cell>
          <cell r="BD427">
            <v>0</v>
          </cell>
          <cell r="BE427">
            <v>-604.13240315002622</v>
          </cell>
          <cell r="BF427">
            <v>-28.228383449999455</v>
          </cell>
          <cell r="BG427">
            <v>0</v>
          </cell>
          <cell r="BH427">
            <v>0</v>
          </cell>
          <cell r="BI427">
            <v>-145.80193820000022</v>
          </cell>
          <cell r="BJ427">
            <v>-114.73932299999979</v>
          </cell>
          <cell r="BK427">
            <v>0</v>
          </cell>
          <cell r="BL427">
            <v>-123.30035599999974</v>
          </cell>
          <cell r="BM427">
            <v>-1.2807455000001937</v>
          </cell>
          <cell r="BN427">
            <v>-138.37510599999951</v>
          </cell>
          <cell r="BO427">
            <v>-52.406551000000036</v>
          </cell>
          <cell r="BP427">
            <v>0</v>
          </cell>
          <cell r="BQ427">
            <v>0</v>
          </cell>
          <cell r="BR427">
            <v>-134.01449123999919</v>
          </cell>
          <cell r="BS427">
            <v>0</v>
          </cell>
          <cell r="BT427">
            <v>0</v>
          </cell>
          <cell r="BU427">
            <v>0</v>
          </cell>
          <cell r="BV427">
            <v>-128.0832852399999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-5.9312059999992925</v>
          </cell>
          <cell r="CB427">
            <v>0</v>
          </cell>
          <cell r="CC427">
            <v>0</v>
          </cell>
          <cell r="CD427">
            <v>0</v>
          </cell>
          <cell r="CE427">
            <v>-36.600727019977057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-4.6946410000000469</v>
          </cell>
          <cell r="CO427">
            <v>-31.850276999999551</v>
          </cell>
          <cell r="CP427">
            <v>0</v>
          </cell>
          <cell r="CQ427">
            <v>-5.5809019999742304E-2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Rocket Solar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-29.409152999985963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-29.409153000000515</v>
          </cell>
          <cell r="AC428">
            <v>0</v>
          </cell>
          <cell r="AD428">
            <v>0</v>
          </cell>
          <cell r="AE428">
            <v>-2896.2824143999896</v>
          </cell>
          <cell r="AF428">
            <v>-256.00319800000034</v>
          </cell>
          <cell r="AG428">
            <v>-221.75852529999975</v>
          </cell>
          <cell r="AH428">
            <v>-527.59673440000006</v>
          </cell>
          <cell r="AI428">
            <v>-442.11765319999904</v>
          </cell>
          <cell r="AJ428">
            <v>-324.63710760000322</v>
          </cell>
          <cell r="AK428">
            <v>-139.44540899999993</v>
          </cell>
          <cell r="AL428">
            <v>-5.6603799999975308</v>
          </cell>
          <cell r="AM428">
            <v>-91.847880999997869</v>
          </cell>
          <cell r="AN428">
            <v>-277.86648699999932</v>
          </cell>
          <cell r="AO428">
            <v>-85.316901000000144</v>
          </cell>
          <cell r="AP428">
            <v>-265.62382439999965</v>
          </cell>
          <cell r="AQ428">
            <v>-258.40831350000008</v>
          </cell>
          <cell r="AR428">
            <v>-3503.1863813999516</v>
          </cell>
          <cell r="AS428">
            <v>-213.61237580000125</v>
          </cell>
          <cell r="AT428">
            <v>-15.771533000001</v>
          </cell>
          <cell r="AU428">
            <v>-411.68935500000043</v>
          </cell>
          <cell r="AV428">
            <v>-576.54724879999958</v>
          </cell>
          <cell r="AW428">
            <v>-282.11019859999942</v>
          </cell>
          <cell r="AX428">
            <v>-427.78492099999858</v>
          </cell>
          <cell r="AY428">
            <v>-127.60563700000057</v>
          </cell>
          <cell r="AZ428">
            <v>-178.53385600000183</v>
          </cell>
          <cell r="BA428">
            <v>-658.90756450000117</v>
          </cell>
          <cell r="BB428">
            <v>-277.44297449999976</v>
          </cell>
          <cell r="BC428">
            <v>-157.84089800000038</v>
          </cell>
          <cell r="BD428">
            <v>-175.33981920000042</v>
          </cell>
          <cell r="BE428">
            <v>-1659.7531871000247</v>
          </cell>
          <cell r="BF428">
            <v>-200.58219499999905</v>
          </cell>
          <cell r="BG428">
            <v>-70.531301999999414</v>
          </cell>
          <cell r="BH428">
            <v>-140.00569270000051</v>
          </cell>
          <cell r="BI428">
            <v>-207.50703900000008</v>
          </cell>
          <cell r="BJ428">
            <v>-249.92475589999958</v>
          </cell>
          <cell r="BK428">
            <v>-51.002254999999423</v>
          </cell>
          <cell r="BL428">
            <v>0</v>
          </cell>
          <cell r="BM428">
            <v>-58.733324000000721</v>
          </cell>
          <cell r="BN428">
            <v>-193.23915900000065</v>
          </cell>
          <cell r="BO428">
            <v>-211.25504999999976</v>
          </cell>
          <cell r="BP428">
            <v>-55.383444999999483</v>
          </cell>
          <cell r="BQ428">
            <v>-221.58896950000053</v>
          </cell>
          <cell r="BR428">
            <v>-1850.2762683000183</v>
          </cell>
          <cell r="BS428">
            <v>-76.751763800000845</v>
          </cell>
          <cell r="BT428">
            <v>-92.83150999999998</v>
          </cell>
          <cell r="BU428">
            <v>-195.60053700000026</v>
          </cell>
          <cell r="BV428">
            <v>-377.39759650000087</v>
          </cell>
          <cell r="BW428">
            <v>-269.44952299999932</v>
          </cell>
          <cell r="BX428">
            <v>-398.6374250000008</v>
          </cell>
          <cell r="BY428">
            <v>-16.989872999998624</v>
          </cell>
          <cell r="BZ428">
            <v>-31.817113000000973</v>
          </cell>
          <cell r="CA428">
            <v>-135.7879240000002</v>
          </cell>
          <cell r="CB428">
            <v>-164.60644700000012</v>
          </cell>
          <cell r="CC428">
            <v>0</v>
          </cell>
          <cell r="CD428">
            <v>-90.40655599999991</v>
          </cell>
          <cell r="CE428">
            <v>-1024.1959473000315</v>
          </cell>
          <cell r="CF428">
            <v>-103.0974040000001</v>
          </cell>
          <cell r="CG428">
            <v>-44.58676000000014</v>
          </cell>
          <cell r="CH428">
            <v>-166.51054399999884</v>
          </cell>
          <cell r="CI428">
            <v>-212.08599659999891</v>
          </cell>
          <cell r="CJ428">
            <v>-150.40367699999842</v>
          </cell>
          <cell r="CK428">
            <v>0</v>
          </cell>
          <cell r="CL428">
            <v>-166.94224870000107</v>
          </cell>
          <cell r="CM428">
            <v>-26.728685999998561</v>
          </cell>
          <cell r="CN428">
            <v>-60.897170000000187</v>
          </cell>
          <cell r="CO428">
            <v>-24.753286000001026</v>
          </cell>
          <cell r="CP428">
            <v>-27.192236999999295</v>
          </cell>
          <cell r="CQ428">
            <v>-40.997937999999522</v>
          </cell>
          <cell r="CR428">
            <v>-523.91456100004143</v>
          </cell>
          <cell r="CS428">
            <v>-19.382598000000144</v>
          </cell>
          <cell r="CT428">
            <v>0</v>
          </cell>
          <cell r="CU428">
            <v>-193.83342099999936</v>
          </cell>
          <cell r="CV428">
            <v>0</v>
          </cell>
          <cell r="CW428">
            <v>-134.92287199999919</v>
          </cell>
          <cell r="CX428">
            <v>0</v>
          </cell>
          <cell r="CY428">
            <v>-75.067300000002433</v>
          </cell>
          <cell r="CZ428">
            <v>-32.191650000000664</v>
          </cell>
          <cell r="DA428">
            <v>-68.516719999999623</v>
          </cell>
          <cell r="DB428">
            <v>0</v>
          </cell>
          <cell r="DC428">
            <v>0</v>
          </cell>
          <cell r="DD428">
            <v>0</v>
          </cell>
          <cell r="DE428">
            <v>-89.841463999997359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-33.481309000002511</v>
          </cell>
          <cell r="DO428">
            <v>-56.360155000000304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Sigurd Solar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-139.13758499996038</v>
          </cell>
          <cell r="S429">
            <v>0</v>
          </cell>
          <cell r="T429">
            <v>0</v>
          </cell>
          <cell r="U429">
            <v>0</v>
          </cell>
          <cell r="V429">
            <v>-37.477149999998801</v>
          </cell>
          <cell r="W429">
            <v>0</v>
          </cell>
          <cell r="X429">
            <v>0</v>
          </cell>
          <cell r="Y429">
            <v>-8.8588700000000244</v>
          </cell>
          <cell r="Z429">
            <v>0</v>
          </cell>
          <cell r="AA429">
            <v>0</v>
          </cell>
          <cell r="AB429">
            <v>-92.801565000001574</v>
          </cell>
          <cell r="AC429">
            <v>0</v>
          </cell>
          <cell r="AD429">
            <v>0</v>
          </cell>
          <cell r="AE429">
            <v>-3624.4671800480573</v>
          </cell>
          <cell r="AF429">
            <v>-321.4517309999992</v>
          </cell>
          <cell r="AG429">
            <v>-242.77432810000028</v>
          </cell>
          <cell r="AH429">
            <v>-376.24951653000062</v>
          </cell>
          <cell r="AI429">
            <v>-469.55382189500051</v>
          </cell>
          <cell r="AJ429">
            <v>-430.77624519999881</v>
          </cell>
          <cell r="AK429">
            <v>-129.9007930000007</v>
          </cell>
          <cell r="AL429">
            <v>-69.717774000000645</v>
          </cell>
          <cell r="AM429">
            <v>-222.53594700000031</v>
          </cell>
          <cell r="AN429">
            <v>-341.74141769999915</v>
          </cell>
          <cell r="AO429">
            <v>-242.51463800000056</v>
          </cell>
          <cell r="AP429">
            <v>-244.61988593300157</v>
          </cell>
          <cell r="AQ429">
            <v>-532.63108169000043</v>
          </cell>
          <cell r="AR429">
            <v>-3993.5770476600155</v>
          </cell>
          <cell r="AS429">
            <v>-192.45657800000117</v>
          </cell>
          <cell r="AT429">
            <v>-69.489786000000095</v>
          </cell>
          <cell r="AU429">
            <v>-442.76787400000103</v>
          </cell>
          <cell r="AV429">
            <v>-579.11064000000079</v>
          </cell>
          <cell r="AW429">
            <v>-210.85646110000016</v>
          </cell>
          <cell r="AX429">
            <v>-493.96804299999712</v>
          </cell>
          <cell r="AY429">
            <v>-12.138809000000037</v>
          </cell>
          <cell r="AZ429">
            <v>-157.66757560000042</v>
          </cell>
          <cell r="BA429">
            <v>-429.73204339999938</v>
          </cell>
          <cell r="BB429">
            <v>-813.50449696000032</v>
          </cell>
          <cell r="BC429">
            <v>-271.8986875999999</v>
          </cell>
          <cell r="BD429">
            <v>-319.98605300000054</v>
          </cell>
          <cell r="BE429">
            <v>-2761.3588269999309</v>
          </cell>
          <cell r="BF429">
            <v>-442.341355999999</v>
          </cell>
          <cell r="BG429">
            <v>-92.086243000001559</v>
          </cell>
          <cell r="BH429">
            <v>-421.2110283999973</v>
          </cell>
          <cell r="BI429">
            <v>-343.82982330000232</v>
          </cell>
          <cell r="BJ429">
            <v>-322.72546899999725</v>
          </cell>
          <cell r="BK429">
            <v>-97.47102299999824</v>
          </cell>
          <cell r="BL429">
            <v>0</v>
          </cell>
          <cell r="BM429">
            <v>-44.508950999999797</v>
          </cell>
          <cell r="BN429">
            <v>-89.204478999999992</v>
          </cell>
          <cell r="BO429">
            <v>-485.97004299999935</v>
          </cell>
          <cell r="BP429">
            <v>-86.41003499999897</v>
          </cell>
          <cell r="BQ429">
            <v>-335.60037630000079</v>
          </cell>
          <cell r="BR429">
            <v>-2413.7383703999803</v>
          </cell>
          <cell r="BS429">
            <v>-91.960801999999603</v>
          </cell>
          <cell r="BT429">
            <v>-223.00897799999984</v>
          </cell>
          <cell r="BU429">
            <v>-472.2038930000017</v>
          </cell>
          <cell r="BV429">
            <v>-109.50124329999744</v>
          </cell>
          <cell r="BW429">
            <v>-273.08385140000246</v>
          </cell>
          <cell r="BX429">
            <v>-474.81952600000295</v>
          </cell>
          <cell r="BY429">
            <v>-37.230095000002621</v>
          </cell>
          <cell r="BZ429">
            <v>-24.43663799999922</v>
          </cell>
          <cell r="CA429">
            <v>-266.99118100000123</v>
          </cell>
          <cell r="CB429">
            <v>-333.03287640000053</v>
          </cell>
          <cell r="CC429">
            <v>-29.925631000000067</v>
          </cell>
          <cell r="CD429">
            <v>-77.543655299999955</v>
          </cell>
          <cell r="CE429">
            <v>-1374.8300713599601</v>
          </cell>
          <cell r="CF429">
            <v>-105.81560145999902</v>
          </cell>
          <cell r="CG429">
            <v>0</v>
          </cell>
          <cell r="CH429">
            <v>-188.21399299999757</v>
          </cell>
          <cell r="CI429">
            <v>-71.152782699999079</v>
          </cell>
          <cell r="CJ429">
            <v>-309.0657570000003</v>
          </cell>
          <cell r="CK429">
            <v>0</v>
          </cell>
          <cell r="CL429">
            <v>-52.928812000001926</v>
          </cell>
          <cell r="CM429">
            <v>-175.85705770000277</v>
          </cell>
          <cell r="CN429">
            <v>-91.846585499999492</v>
          </cell>
          <cell r="CO429">
            <v>-251.01746800000001</v>
          </cell>
          <cell r="CP429">
            <v>-53.307529000001523</v>
          </cell>
          <cell r="CQ429">
            <v>-75.624485000000277</v>
          </cell>
          <cell r="CR429">
            <v>-783.0538720000186</v>
          </cell>
          <cell r="CS429">
            <v>-25.686974000000191</v>
          </cell>
          <cell r="CT429">
            <v>0</v>
          </cell>
          <cell r="CU429">
            <v>-164.61854449999737</v>
          </cell>
          <cell r="CV429">
            <v>-14.626315000001341</v>
          </cell>
          <cell r="CW429">
            <v>-299.30344349999723</v>
          </cell>
          <cell r="CX429">
            <v>-49.140830000000278</v>
          </cell>
          <cell r="CY429">
            <v>-9.6540359999999055</v>
          </cell>
          <cell r="CZ429">
            <v>-66.454813999996986</v>
          </cell>
          <cell r="DA429">
            <v>-90.731518000000506</v>
          </cell>
          <cell r="DB429">
            <v>-62.837397000002966</v>
          </cell>
          <cell r="DC429">
            <v>0</v>
          </cell>
          <cell r="DD429">
            <v>0</v>
          </cell>
          <cell r="DE429">
            <v>-80.27205500000855</v>
          </cell>
          <cell r="DF429">
            <v>0</v>
          </cell>
          <cell r="DG429">
            <v>0</v>
          </cell>
          <cell r="DH429">
            <v>-50.557318000002851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-29.71473700000206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Deseret Purchase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Graphite Solar I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-54.044289999990724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-54.044290000001638</v>
          </cell>
          <cell r="AC431">
            <v>0</v>
          </cell>
          <cell r="AD431">
            <v>0</v>
          </cell>
          <cell r="AE431">
            <v>-4608.9551188999612</v>
          </cell>
          <cell r="AF431">
            <v>-346.32055650000075</v>
          </cell>
          <cell r="AG431">
            <v>-431.46514899999966</v>
          </cell>
          <cell r="AH431">
            <v>-655.17409229999976</v>
          </cell>
          <cell r="AI431">
            <v>-455.65197830000034</v>
          </cell>
          <cell r="AJ431">
            <v>-497.89245899999878</v>
          </cell>
          <cell r="AK431">
            <v>-375.538489999999</v>
          </cell>
          <cell r="AL431">
            <v>-90.620759999997972</v>
          </cell>
          <cell r="AM431">
            <v>-135.8888420000003</v>
          </cell>
          <cell r="AN431">
            <v>-450.26037599999836</v>
          </cell>
          <cell r="AO431">
            <v>-551.72398880000037</v>
          </cell>
          <cell r="AP431">
            <v>-198.76060899999902</v>
          </cell>
          <cell r="AQ431">
            <v>-419.65781799999968</v>
          </cell>
          <cell r="AR431">
            <v>-2602.7165473999339</v>
          </cell>
          <cell r="AS431">
            <v>-121.30299500000001</v>
          </cell>
          <cell r="AT431">
            <v>0</v>
          </cell>
          <cell r="AU431">
            <v>-510.02484750000076</v>
          </cell>
          <cell r="AV431">
            <v>-722.6341539999994</v>
          </cell>
          <cell r="AW431">
            <v>-288.64001840000128</v>
          </cell>
          <cell r="AX431">
            <v>-75.319603399999323</v>
          </cell>
          <cell r="AY431">
            <v>0</v>
          </cell>
          <cell r="AZ431">
            <v>-14.223778000003222</v>
          </cell>
          <cell r="BA431">
            <v>-343.48115419999885</v>
          </cell>
          <cell r="BB431">
            <v>-383.96606489999976</v>
          </cell>
          <cell r="BC431">
            <v>-46.758638999999675</v>
          </cell>
          <cell r="BD431">
            <v>-96.365293000000747</v>
          </cell>
          <cell r="BE431">
            <v>-1494.0792107000016</v>
          </cell>
          <cell r="BF431">
            <v>-120.54453199999989</v>
          </cell>
          <cell r="BG431">
            <v>0</v>
          </cell>
          <cell r="BH431">
            <v>-328.71352199999819</v>
          </cell>
          <cell r="BI431">
            <v>-410.78817369999888</v>
          </cell>
          <cell r="BJ431">
            <v>-116.8060570000016</v>
          </cell>
          <cell r="BK431">
            <v>-71.177100000000792</v>
          </cell>
          <cell r="BL431">
            <v>-129.19202399999995</v>
          </cell>
          <cell r="BM431">
            <v>-27.991057999999612</v>
          </cell>
          <cell r="BN431">
            <v>-148.65853000000061</v>
          </cell>
          <cell r="BO431">
            <v>-52.066059999999197</v>
          </cell>
          <cell r="BP431">
            <v>-33.126583999999639</v>
          </cell>
          <cell r="BQ431">
            <v>-55.015570000001389</v>
          </cell>
          <cell r="BR431">
            <v>-1276.4222183000238</v>
          </cell>
          <cell r="BS431">
            <v>-198.65320430000065</v>
          </cell>
          <cell r="BT431">
            <v>0</v>
          </cell>
          <cell r="BU431">
            <v>-43.569898000001558</v>
          </cell>
          <cell r="BV431">
            <v>-274.56035800000245</v>
          </cell>
          <cell r="BW431">
            <v>0</v>
          </cell>
          <cell r="BX431">
            <v>-182.02057599999898</v>
          </cell>
          <cell r="BY431">
            <v>-276.9250890000003</v>
          </cell>
          <cell r="BZ431">
            <v>0</v>
          </cell>
          <cell r="CA431">
            <v>-216.54490099999748</v>
          </cell>
          <cell r="CB431">
            <v>-71.817854000000807</v>
          </cell>
          <cell r="CC431">
            <v>0</v>
          </cell>
          <cell r="CD431">
            <v>-12.330337999999756</v>
          </cell>
          <cell r="CE431">
            <v>-899.64021800001501</v>
          </cell>
          <cell r="CF431">
            <v>-51.736893000001146</v>
          </cell>
          <cell r="CG431">
            <v>0</v>
          </cell>
          <cell r="CH431">
            <v>-190.17725500000233</v>
          </cell>
          <cell r="CI431">
            <v>-221.29939999999988</v>
          </cell>
          <cell r="CJ431">
            <v>0</v>
          </cell>
          <cell r="CK431">
            <v>0</v>
          </cell>
          <cell r="CL431">
            <v>-62.132133999999496</v>
          </cell>
          <cell r="CM431">
            <v>0</v>
          </cell>
          <cell r="CN431">
            <v>-97.924024999996618</v>
          </cell>
          <cell r="CO431">
            <v>-157.78171699999984</v>
          </cell>
          <cell r="CP431">
            <v>0</v>
          </cell>
          <cell r="CQ431">
            <v>-118.58879399999933</v>
          </cell>
          <cell r="CR431">
            <v>-271.64154159999453</v>
          </cell>
          <cell r="CS431">
            <v>0</v>
          </cell>
          <cell r="CT431">
            <v>0</v>
          </cell>
          <cell r="CU431">
            <v>-74.213123999998061</v>
          </cell>
          <cell r="CV431">
            <v>-118.6094039999989</v>
          </cell>
          <cell r="CW431">
            <v>-5.6101195999981428</v>
          </cell>
          <cell r="CX431">
            <v>0</v>
          </cell>
          <cell r="CY431">
            <v>0</v>
          </cell>
          <cell r="CZ431">
            <v>0</v>
          </cell>
          <cell r="DA431">
            <v>-73.208893999999418</v>
          </cell>
          <cell r="DB431">
            <v>0</v>
          </cell>
          <cell r="DC431">
            <v>0</v>
          </cell>
          <cell r="DD431">
            <v>0</v>
          </cell>
          <cell r="DE431">
            <v>-70.894608399947174</v>
          </cell>
          <cell r="DF431">
            <v>0</v>
          </cell>
          <cell r="DG431">
            <v>0</v>
          </cell>
          <cell r="DH431">
            <v>-50.523033999998006</v>
          </cell>
          <cell r="DI431">
            <v>0</v>
          </cell>
          <cell r="DJ431">
            <v>-6.1477964000005159</v>
          </cell>
          <cell r="DK431">
            <v>0</v>
          </cell>
          <cell r="DL431">
            <v>0</v>
          </cell>
          <cell r="DM431">
            <v>-14.223777999999584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Elektron Solar 1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-399.43832920000568</v>
          </cell>
          <cell r="AF432">
            <v>-39.221320700000092</v>
          </cell>
          <cell r="AG432">
            <v>-26.020831400000134</v>
          </cell>
          <cell r="AH432">
            <v>-42.516575399999965</v>
          </cell>
          <cell r="AI432">
            <v>-43.91625339999996</v>
          </cell>
          <cell r="AJ432">
            <v>-52.506550999999945</v>
          </cell>
          <cell r="AK432">
            <v>-27.259666400000242</v>
          </cell>
          <cell r="AL432">
            <v>-12.025128999999652</v>
          </cell>
          <cell r="AM432">
            <v>-25.676782000000003</v>
          </cell>
          <cell r="AN432">
            <v>-48.85210700000016</v>
          </cell>
          <cell r="AO432">
            <v>-55.752554099999998</v>
          </cell>
          <cell r="AP432">
            <v>-12.791791299999886</v>
          </cell>
          <cell r="AQ432">
            <v>-12.898767499999963</v>
          </cell>
          <cell r="AR432">
            <v>-287.12461190000249</v>
          </cell>
          <cell r="AS432">
            <v>-2.7976012000001447</v>
          </cell>
          <cell r="AT432">
            <v>-5.8822869999999057</v>
          </cell>
          <cell r="AU432">
            <v>-76.453372799999897</v>
          </cell>
          <cell r="AV432">
            <v>-69.667511199999808</v>
          </cell>
          <cell r="AW432">
            <v>-28.737182299999859</v>
          </cell>
          <cell r="AX432">
            <v>-21.766968700000234</v>
          </cell>
          <cell r="AY432">
            <v>0</v>
          </cell>
          <cell r="AZ432">
            <v>-30.08127740000009</v>
          </cell>
          <cell r="BA432">
            <v>-28.01909169999999</v>
          </cell>
          <cell r="BB432">
            <v>-7.9693140000001677</v>
          </cell>
          <cell r="BC432">
            <v>-15.067981700000018</v>
          </cell>
          <cell r="BD432">
            <v>-0.68202389999999014</v>
          </cell>
          <cell r="BE432">
            <v>-142.88101400000232</v>
          </cell>
          <cell r="BF432">
            <v>-24.511588900000106</v>
          </cell>
          <cell r="BG432">
            <v>-6.3942193999998835</v>
          </cell>
          <cell r="BH432">
            <v>-43.779661600000054</v>
          </cell>
          <cell r="BI432">
            <v>-32.952505799999926</v>
          </cell>
          <cell r="BJ432">
            <v>0</v>
          </cell>
          <cell r="BK432">
            <v>0</v>
          </cell>
          <cell r="BL432">
            <v>0</v>
          </cell>
          <cell r="BM432">
            <v>-8.7842949999999291</v>
          </cell>
          <cell r="BN432">
            <v>-5.2942979999997988</v>
          </cell>
          <cell r="BO432">
            <v>-12.9377657</v>
          </cell>
          <cell r="BP432">
            <v>0</v>
          </cell>
          <cell r="BQ432">
            <v>-8.2266796000000113</v>
          </cell>
          <cell r="BR432">
            <v>-171.47306300000128</v>
          </cell>
          <cell r="BS432">
            <v>-8.0248377999998866</v>
          </cell>
          <cell r="BT432">
            <v>-3.504175000000032</v>
          </cell>
          <cell r="BU432">
            <v>-11.815348999999969</v>
          </cell>
          <cell r="BV432">
            <v>-42.463811400000395</v>
          </cell>
          <cell r="BW432">
            <v>-13.264389999999821</v>
          </cell>
          <cell r="BX432">
            <v>-10.592423999999937</v>
          </cell>
          <cell r="BY432">
            <v>-33.291513000000123</v>
          </cell>
          <cell r="BZ432">
            <v>-8.600510000000213</v>
          </cell>
          <cell r="CA432">
            <v>-21.018119500000012</v>
          </cell>
          <cell r="CB432">
            <v>-14.944341299999905</v>
          </cell>
          <cell r="CC432">
            <v>0</v>
          </cell>
          <cell r="CD432">
            <v>-3.9535920000000715</v>
          </cell>
          <cell r="CE432">
            <v>-59.764511800000037</v>
          </cell>
          <cell r="CF432">
            <v>0</v>
          </cell>
          <cell r="CG432">
            <v>0</v>
          </cell>
          <cell r="CH432">
            <v>-8.0763270000002194</v>
          </cell>
          <cell r="CI432">
            <v>-16.138016000000334</v>
          </cell>
          <cell r="CJ432">
            <v>0</v>
          </cell>
          <cell r="CK432">
            <v>-7.2526480000001357</v>
          </cell>
          <cell r="CL432">
            <v>-8.9388279999998304</v>
          </cell>
          <cell r="CM432">
            <v>0</v>
          </cell>
          <cell r="CN432">
            <v>0</v>
          </cell>
          <cell r="CO432">
            <v>-19.358692799999972</v>
          </cell>
          <cell r="CP432">
            <v>0</v>
          </cell>
          <cell r="CQ432">
            <v>0</v>
          </cell>
          <cell r="CR432">
            <v>-32.911591800002498</v>
          </cell>
          <cell r="CS432">
            <v>0</v>
          </cell>
          <cell r="CT432">
            <v>0</v>
          </cell>
          <cell r="CU432">
            <v>0</v>
          </cell>
          <cell r="CV432">
            <v>-21.981409800000165</v>
          </cell>
          <cell r="CW432">
            <v>-3.424616999999671</v>
          </cell>
          <cell r="CX432">
            <v>0</v>
          </cell>
          <cell r="CY432">
            <v>0</v>
          </cell>
          <cell r="CZ432">
            <v>0</v>
          </cell>
          <cell r="DA432">
            <v>-7.5055649999999332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Elektron Solar 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-3215.6401694000233</v>
          </cell>
          <cell r="AF433">
            <v>-344.27414300000055</v>
          </cell>
          <cell r="AG433">
            <v>-234.71721799999978</v>
          </cell>
          <cell r="AH433">
            <v>-512.71493559999908</v>
          </cell>
          <cell r="AI433">
            <v>-384.39539599999989</v>
          </cell>
          <cell r="AJ433">
            <v>-522.02765400000135</v>
          </cell>
          <cell r="AK433">
            <v>-238.14286500000162</v>
          </cell>
          <cell r="AL433">
            <v>-63.325759999999718</v>
          </cell>
          <cell r="AM433">
            <v>-96.269397500000196</v>
          </cell>
          <cell r="AN433">
            <v>-185.61457850000079</v>
          </cell>
          <cell r="AO433">
            <v>-371.508428000001</v>
          </cell>
          <cell r="AP433">
            <v>-112.39283599999999</v>
          </cell>
          <cell r="AQ433">
            <v>-150.25695780000024</v>
          </cell>
          <cell r="AR433">
            <v>-2227.1819452999916</v>
          </cell>
          <cell r="AS433">
            <v>-31.497820999999931</v>
          </cell>
          <cell r="AT433">
            <v>-45.885582000000795</v>
          </cell>
          <cell r="AU433">
            <v>-537.76124699999855</v>
          </cell>
          <cell r="AV433">
            <v>-692.31767500000024</v>
          </cell>
          <cell r="AW433">
            <v>-167.83198549999724</v>
          </cell>
          <cell r="AX433">
            <v>-182.30024879999837</v>
          </cell>
          <cell r="AY433">
            <v>0</v>
          </cell>
          <cell r="AZ433">
            <v>-216.38410099999965</v>
          </cell>
          <cell r="BA433">
            <v>-195.87418300000354</v>
          </cell>
          <cell r="BB433">
            <v>-53.38290699999925</v>
          </cell>
          <cell r="BC433">
            <v>-93.487406999998711</v>
          </cell>
          <cell r="BD433">
            <v>-10.458787999999913</v>
          </cell>
          <cell r="BE433">
            <v>-1113.7266444000124</v>
          </cell>
          <cell r="BF433">
            <v>-177.36830869999994</v>
          </cell>
          <cell r="BG433">
            <v>-49.373120000000199</v>
          </cell>
          <cell r="BH433">
            <v>-321.94358800000009</v>
          </cell>
          <cell r="BI433">
            <v>-209.20168699999886</v>
          </cell>
          <cell r="BJ433">
            <v>-60.604690000000119</v>
          </cell>
          <cell r="BK433">
            <v>-24.497750999998971</v>
          </cell>
          <cell r="BL433">
            <v>-34.03094499999861</v>
          </cell>
          <cell r="BM433">
            <v>-64.056608700000652</v>
          </cell>
          <cell r="BN433">
            <v>-57.765540000000328</v>
          </cell>
          <cell r="BO433">
            <v>-47.215146000000459</v>
          </cell>
          <cell r="BP433">
            <v>0</v>
          </cell>
          <cell r="BQ433">
            <v>-67.669259999999667</v>
          </cell>
          <cell r="BR433">
            <v>-1221.1233185000019</v>
          </cell>
          <cell r="BS433">
            <v>-85.871028999999908</v>
          </cell>
          <cell r="BT433">
            <v>-25.029814499999702</v>
          </cell>
          <cell r="BU433">
            <v>-59.552394000000277</v>
          </cell>
          <cell r="BV433">
            <v>-445.16342410000107</v>
          </cell>
          <cell r="BW433">
            <v>-52.640763999999763</v>
          </cell>
          <cell r="BX433">
            <v>-97.063579999998183</v>
          </cell>
          <cell r="BY433">
            <v>-49.115198299998156</v>
          </cell>
          <cell r="BZ433">
            <v>-27.213220999998157</v>
          </cell>
          <cell r="CA433">
            <v>-235.66831660000025</v>
          </cell>
          <cell r="CB433">
            <v>-94.822195000000647</v>
          </cell>
          <cell r="CC433">
            <v>0</v>
          </cell>
          <cell r="CD433">
            <v>-48.983382000000347</v>
          </cell>
          <cell r="CE433">
            <v>-591.47179920002236</v>
          </cell>
          <cell r="CF433">
            <v>0</v>
          </cell>
          <cell r="CG433">
            <v>0</v>
          </cell>
          <cell r="CH433">
            <v>-123.06470900000022</v>
          </cell>
          <cell r="CI433">
            <v>-117.59256300000197</v>
          </cell>
          <cell r="CJ433">
            <v>0</v>
          </cell>
          <cell r="CK433">
            <v>-7.8291659999995318</v>
          </cell>
          <cell r="CL433">
            <v>-110.24709699999948</v>
          </cell>
          <cell r="CM433">
            <v>0</v>
          </cell>
          <cell r="CN433">
            <v>-43.6557959999991</v>
          </cell>
          <cell r="CO433">
            <v>-176.96034399999917</v>
          </cell>
          <cell r="CP433">
            <v>0</v>
          </cell>
          <cell r="CQ433">
            <v>-12.122124200000144</v>
          </cell>
          <cell r="CR433">
            <v>-286.20932699996047</v>
          </cell>
          <cell r="CS433">
            <v>0</v>
          </cell>
          <cell r="CT433">
            <v>0</v>
          </cell>
          <cell r="CU433">
            <v>-6.0939419999995152</v>
          </cell>
          <cell r="CV433">
            <v>-182.42492499999935</v>
          </cell>
          <cell r="CW433">
            <v>-29.142701999997371</v>
          </cell>
          <cell r="CX433">
            <v>0</v>
          </cell>
          <cell r="CY433">
            <v>0</v>
          </cell>
          <cell r="CZ433">
            <v>0</v>
          </cell>
          <cell r="DA433">
            <v>-68.547757999996975</v>
          </cell>
          <cell r="DB433">
            <v>0</v>
          </cell>
          <cell r="DC433">
            <v>0</v>
          </cell>
          <cell r="DD433">
            <v>0</v>
          </cell>
          <cell r="DE433">
            <v>-64.475588999979664</v>
          </cell>
          <cell r="DF433">
            <v>0</v>
          </cell>
          <cell r="DG433">
            <v>0</v>
          </cell>
          <cell r="DH433">
            <v>-33.685482000000775</v>
          </cell>
          <cell r="DI433">
            <v>0</v>
          </cell>
          <cell r="DJ433">
            <v>-19.939940000000206</v>
          </cell>
          <cell r="DK433">
            <v>0</v>
          </cell>
          <cell r="DL433">
            <v>0</v>
          </cell>
          <cell r="DM433">
            <v>-10.850167000000511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Castle Solar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-768.56407020000916</v>
          </cell>
          <cell r="AF434">
            <v>-23.803523699999914</v>
          </cell>
          <cell r="AG434">
            <v>-125.73791130000018</v>
          </cell>
          <cell r="AH434">
            <v>-93.052181000000019</v>
          </cell>
          <cell r="AI434">
            <v>-68.424378999999135</v>
          </cell>
          <cell r="AJ434">
            <v>-33.200993100000233</v>
          </cell>
          <cell r="AK434">
            <v>-87.635513000000174</v>
          </cell>
          <cell r="AL434">
            <v>0</v>
          </cell>
          <cell r="AM434">
            <v>-53.063499300000331</v>
          </cell>
          <cell r="AN434">
            <v>-151.1807000000008</v>
          </cell>
          <cell r="AO434">
            <v>-80.595262400000138</v>
          </cell>
          <cell r="AP434">
            <v>-22.015353400000095</v>
          </cell>
          <cell r="AQ434">
            <v>-29.854753999999957</v>
          </cell>
          <cell r="AR434">
            <v>-498.52202209999814</v>
          </cell>
          <cell r="AS434">
            <v>0</v>
          </cell>
          <cell r="AT434">
            <v>-16.04998999999998</v>
          </cell>
          <cell r="AU434">
            <v>-125.93566699999974</v>
          </cell>
          <cell r="AV434">
            <v>-120.82690170000023</v>
          </cell>
          <cell r="AW434">
            <v>-76</v>
          </cell>
          <cell r="AX434">
            <v>-25.061762000000272</v>
          </cell>
          <cell r="AY434">
            <v>0</v>
          </cell>
          <cell r="AZ434">
            <v>-44.179406999999628</v>
          </cell>
          <cell r="BA434">
            <v>-31.087136400000418</v>
          </cell>
          <cell r="BB434">
            <v>-19</v>
          </cell>
          <cell r="BC434">
            <v>-40.381157999999687</v>
          </cell>
          <cell r="BD434">
            <v>0</v>
          </cell>
          <cell r="BE434">
            <v>-393.71807629999967</v>
          </cell>
          <cell r="BF434">
            <v>-27.561247000000094</v>
          </cell>
          <cell r="BG434">
            <v>0</v>
          </cell>
          <cell r="BH434">
            <v>-105.58312000000024</v>
          </cell>
          <cell r="BI434">
            <v>-84.887625299999854</v>
          </cell>
          <cell r="BJ434">
            <v>-8.9858310000008714</v>
          </cell>
          <cell r="BK434">
            <v>-17.102264000000105</v>
          </cell>
          <cell r="BL434">
            <v>-30.090897000000041</v>
          </cell>
          <cell r="BM434">
            <v>-18.040547999999944</v>
          </cell>
          <cell r="BN434">
            <v>-28.510269500000504</v>
          </cell>
          <cell r="BO434">
            <v>-35.228257999999187</v>
          </cell>
          <cell r="BP434">
            <v>0</v>
          </cell>
          <cell r="BQ434">
            <v>-37.72801649999974</v>
          </cell>
          <cell r="BR434">
            <v>-314.61117080000986</v>
          </cell>
          <cell r="BS434">
            <v>-16.206959000000097</v>
          </cell>
          <cell r="BT434">
            <v>-23.857618600000023</v>
          </cell>
          <cell r="BU434">
            <v>-26.80307300000004</v>
          </cell>
          <cell r="BV434">
            <v>-87.377650600000379</v>
          </cell>
          <cell r="BW434">
            <v>-19.833717999999863</v>
          </cell>
          <cell r="BX434">
            <v>-19</v>
          </cell>
          <cell r="BY434">
            <v>-27.813400000000001</v>
          </cell>
          <cell r="BZ434">
            <v>-17.893938000000162</v>
          </cell>
          <cell r="CA434">
            <v>-31.748906599999827</v>
          </cell>
          <cell r="CB434">
            <v>-30.611199999999371</v>
          </cell>
          <cell r="CC434">
            <v>0</v>
          </cell>
          <cell r="CD434">
            <v>-13.464707000000089</v>
          </cell>
          <cell r="CE434">
            <v>-146.7461331999948</v>
          </cell>
          <cell r="CF434">
            <v>-2.4093760999999176</v>
          </cell>
          <cell r="CG434">
            <v>0</v>
          </cell>
          <cell r="CH434">
            <v>-19</v>
          </cell>
          <cell r="CI434">
            <v>-54.321455500000411</v>
          </cell>
          <cell r="CJ434">
            <v>0</v>
          </cell>
          <cell r="CK434">
            <v>-16.426806999999826</v>
          </cell>
          <cell r="CL434">
            <v>-18.681934000000183</v>
          </cell>
          <cell r="CM434">
            <v>0</v>
          </cell>
          <cell r="CN434">
            <v>0</v>
          </cell>
          <cell r="CO434">
            <v>-33.860898599999928</v>
          </cell>
          <cell r="CP434">
            <v>-2.045661999999993</v>
          </cell>
          <cell r="CQ434">
            <v>0</v>
          </cell>
          <cell r="CR434">
            <v>-54.430317899998045</v>
          </cell>
          <cell r="CS434">
            <v>0</v>
          </cell>
          <cell r="CT434">
            <v>0</v>
          </cell>
          <cell r="CU434">
            <v>0</v>
          </cell>
          <cell r="CV434">
            <v>-48.622839499999827</v>
          </cell>
          <cell r="CW434">
            <v>-0.84972999999990861</v>
          </cell>
          <cell r="CX434">
            <v>0</v>
          </cell>
          <cell r="CY434">
            <v>0</v>
          </cell>
          <cell r="CZ434">
            <v>0</v>
          </cell>
          <cell r="DA434">
            <v>-4.9577484000001277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Soda Lake Geothermal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Gemstate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Hermiston Purchase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Hurricane Purchase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IPP Purchase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MagCorp Reserves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Nucor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Old Mill Solar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P4 Production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Pavant III Solar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PGE Cove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Rock River Wind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Small Purchases east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C448" t="str">
            <v>Small Purchases west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Three Buttes Wind</v>
          </cell>
          <cell r="F449">
            <v>0</v>
          </cell>
          <cell r="G449">
            <v>0</v>
          </cell>
          <cell r="H449">
            <v>0</v>
          </cell>
          <cell r="I449">
            <v>-40.497709999999643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-383.09375800000271</v>
          </cell>
          <cell r="S449">
            <v>0</v>
          </cell>
          <cell r="T449">
            <v>0</v>
          </cell>
          <cell r="U449">
            <v>-53.965519000001223</v>
          </cell>
          <cell r="V449">
            <v>-229.13885200000004</v>
          </cell>
          <cell r="W449">
            <v>0</v>
          </cell>
          <cell r="X449">
            <v>0</v>
          </cell>
          <cell r="Y449">
            <v>-99.989386999999624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-3605.221120459988</v>
          </cell>
          <cell r="AF449">
            <v>-211.51518900000156</v>
          </cell>
          <cell r="AG449">
            <v>-491.40081339999961</v>
          </cell>
          <cell r="AH449">
            <v>-382.72589449999941</v>
          </cell>
          <cell r="AI449">
            <v>-245.82449276000079</v>
          </cell>
          <cell r="AJ449">
            <v>-524.34185552999952</v>
          </cell>
          <cell r="AK449">
            <v>-144.355679100001</v>
          </cell>
          <cell r="AL449">
            <v>5</v>
          </cell>
          <cell r="AM449">
            <v>-407.25477387000137</v>
          </cell>
          <cell r="AN449">
            <v>-76.60287100000096</v>
          </cell>
          <cell r="AO449">
            <v>-271.15466800000104</v>
          </cell>
          <cell r="AP449">
            <v>-666.61468830000013</v>
          </cell>
          <cell r="AQ449">
            <v>-188.43019500000082</v>
          </cell>
          <cell r="AR449">
            <v>-3444.3039115000283</v>
          </cell>
          <cell r="AS449">
            <v>-600.99122870000065</v>
          </cell>
          <cell r="AT449">
            <v>-339.17869960000098</v>
          </cell>
          <cell r="AU449">
            <v>-374.08911399999852</v>
          </cell>
          <cell r="AV449">
            <v>-230.63272089999919</v>
          </cell>
          <cell r="AW449">
            <v>-426.46111350000137</v>
          </cell>
          <cell r="AX449">
            <v>-463.68328529999962</v>
          </cell>
          <cell r="AY449">
            <v>-14.17712070000016</v>
          </cell>
          <cell r="AZ449">
            <v>-59.68057299999964</v>
          </cell>
          <cell r="BA449">
            <v>-306.66383880000103</v>
          </cell>
          <cell r="BB449">
            <v>-245.28268600000229</v>
          </cell>
          <cell r="BC449">
            <v>-261.67149400000199</v>
          </cell>
          <cell r="BD449">
            <v>-121.79203699999925</v>
          </cell>
          <cell r="BE449">
            <v>-3504.6051566999813</v>
          </cell>
          <cell r="BF449">
            <v>-622.49048419999963</v>
          </cell>
          <cell r="BG449">
            <v>-611.06810279999991</v>
          </cell>
          <cell r="BH449">
            <v>-541.54040900000109</v>
          </cell>
          <cell r="BI449">
            <v>-270.13995400000022</v>
          </cell>
          <cell r="BJ449">
            <v>-307.46674270000221</v>
          </cell>
          <cell r="BK449">
            <v>-213.84220699999969</v>
          </cell>
          <cell r="BL449">
            <v>25.625078400000348</v>
          </cell>
          <cell r="BM449">
            <v>-43.099640000000363</v>
          </cell>
          <cell r="BN449">
            <v>-15.759038799998962</v>
          </cell>
          <cell r="BO449">
            <v>-243.96066300000166</v>
          </cell>
          <cell r="BP449">
            <v>-461.45310259999678</v>
          </cell>
          <cell r="BQ449">
            <v>-199.40989100000297</v>
          </cell>
          <cell r="BR449">
            <v>-3043.7741623799957</v>
          </cell>
          <cell r="BS449">
            <v>-343.72104609999951</v>
          </cell>
          <cell r="BT449">
            <v>-437.29102829999829</v>
          </cell>
          <cell r="BU449">
            <v>-458.68205030000172</v>
          </cell>
          <cell r="BV449">
            <v>-214.79589499999929</v>
          </cell>
          <cell r="BW449">
            <v>-422.68265800000154</v>
          </cell>
          <cell r="BX449">
            <v>-227.67711769999914</v>
          </cell>
          <cell r="BY449">
            <v>-39.127899999999499</v>
          </cell>
          <cell r="BZ449">
            <v>-46.015879000000496</v>
          </cell>
          <cell r="CA449">
            <v>-147.36301599999933</v>
          </cell>
          <cell r="CB449">
            <v>-301.39336800000092</v>
          </cell>
          <cell r="CC449">
            <v>-30.701078000001871</v>
          </cell>
          <cell r="CD449">
            <v>-374.32312598000135</v>
          </cell>
          <cell r="CE449">
            <v>-3025.838761699968</v>
          </cell>
          <cell r="CF449">
            <v>-402.63341799999762</v>
          </cell>
          <cell r="CG449">
            <v>-203.84043600000223</v>
          </cell>
          <cell r="CH449">
            <v>-516.04818049999813</v>
          </cell>
          <cell r="CI449">
            <v>-314.40323200000057</v>
          </cell>
          <cell r="CJ449">
            <v>-148.86835000000065</v>
          </cell>
          <cell r="CK449">
            <v>-323.85094199999912</v>
          </cell>
          <cell r="CL449">
            <v>-66.201872300000105</v>
          </cell>
          <cell r="CM449">
            <v>-93.799239999998463</v>
          </cell>
          <cell r="CN449">
            <v>-153.09119269999974</v>
          </cell>
          <cell r="CO449">
            <v>-132.29212109999935</v>
          </cell>
          <cell r="CP449">
            <v>-418.94823809999798</v>
          </cell>
          <cell r="CQ449">
            <v>-251.86153899999772</v>
          </cell>
          <cell r="CR449">
            <v>-3602.8867007400258</v>
          </cell>
          <cell r="CS449">
            <v>-844.07418576000055</v>
          </cell>
          <cell r="CT449">
            <v>-457.54106121999939</v>
          </cell>
          <cell r="CU449">
            <v>-180.62853706000169</v>
          </cell>
          <cell r="CV449">
            <v>-186.83181999999942</v>
          </cell>
          <cell r="CW449">
            <v>-253.95423499999742</v>
          </cell>
          <cell r="CX449">
            <v>-400.99684299999899</v>
          </cell>
          <cell r="CY449">
            <v>-46.984492700001283</v>
          </cell>
          <cell r="CZ449">
            <v>-46.746753999999783</v>
          </cell>
          <cell r="DA449">
            <v>-209.99564760000067</v>
          </cell>
          <cell r="DB449">
            <v>-500.82957739999983</v>
          </cell>
          <cell r="DC449">
            <v>-474.30354700000316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 xml:space="preserve">Top of the World Wind </v>
          </cell>
          <cell r="F450">
            <v>0</v>
          </cell>
          <cell r="G450">
            <v>0</v>
          </cell>
          <cell r="H450">
            <v>0</v>
          </cell>
          <cell r="I450">
            <v>-170.36555699999735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-699.86623643001076</v>
          </cell>
          <cell r="S450">
            <v>0</v>
          </cell>
          <cell r="T450">
            <v>0</v>
          </cell>
          <cell r="U450">
            <v>-7.7603660000022501</v>
          </cell>
          <cell r="V450">
            <v>-431.59831400000257</v>
          </cell>
          <cell r="W450">
            <v>0</v>
          </cell>
          <cell r="X450">
            <v>0</v>
          </cell>
          <cell r="Y450">
            <v>-11.92207303000032</v>
          </cell>
          <cell r="Z450">
            <v>0</v>
          </cell>
          <cell r="AA450">
            <v>0</v>
          </cell>
          <cell r="AB450">
            <v>-248.58548339999834</v>
          </cell>
          <cell r="AC450">
            <v>0</v>
          </cell>
          <cell r="AD450">
            <v>0</v>
          </cell>
          <cell r="AE450">
            <v>-6359.2012508001062</v>
          </cell>
          <cell r="AF450">
            <v>-346.60372199999983</v>
          </cell>
          <cell r="AG450">
            <v>-666.33685359999799</v>
          </cell>
          <cell r="AH450">
            <v>-743.78850800000509</v>
          </cell>
          <cell r="AI450">
            <v>-718.37100080000164</v>
          </cell>
          <cell r="AJ450">
            <v>-1333.0310996000007</v>
          </cell>
          <cell r="AK450">
            <v>-318.33321880000221</v>
          </cell>
          <cell r="AL450">
            <v>-55.709037000000535</v>
          </cell>
          <cell r="AM450">
            <v>-341.41246129999854</v>
          </cell>
          <cell r="AN450">
            <v>-258.01525299999776</v>
          </cell>
          <cell r="AO450">
            <v>-599.52386169999954</v>
          </cell>
          <cell r="AP450">
            <v>-729.91487000000052</v>
          </cell>
          <cell r="AQ450">
            <v>-248.16136499999993</v>
          </cell>
          <cell r="AR450">
            <v>-7182.1413625500281</v>
          </cell>
          <cell r="AS450">
            <v>-813.50294936000137</v>
          </cell>
          <cell r="AT450">
            <v>-591.73942899999383</v>
          </cell>
          <cell r="AU450">
            <v>-1380.6666064400051</v>
          </cell>
          <cell r="AV450">
            <v>-506.7450319999989</v>
          </cell>
          <cell r="AW450">
            <v>-866.64417490000051</v>
          </cell>
          <cell r="AX450">
            <v>-459.48580670000229</v>
          </cell>
          <cell r="AY450">
            <v>-26.947895000001154</v>
          </cell>
          <cell r="AZ450">
            <v>-70.775319000000309</v>
          </cell>
          <cell r="BA450">
            <v>-583.30516200000056</v>
          </cell>
          <cell r="BB450">
            <v>-751.98452564999752</v>
          </cell>
          <cell r="BC450">
            <v>-903.57960099999764</v>
          </cell>
          <cell r="BD450">
            <v>-226.76486149999982</v>
          </cell>
          <cell r="BE450">
            <v>-5493.3637399199069</v>
          </cell>
          <cell r="BF450">
            <v>-1061.5909122999947</v>
          </cell>
          <cell r="BG450">
            <v>-489.74393450000207</v>
          </cell>
          <cell r="BH450">
            <v>-1439.5180155999988</v>
          </cell>
          <cell r="BI450">
            <v>-360.06270199999562</v>
          </cell>
          <cell r="BJ450">
            <v>-796.79807000000437</v>
          </cell>
          <cell r="BK450">
            <v>-166.86813392000113</v>
          </cell>
          <cell r="BL450">
            <v>21.527195999999094</v>
          </cell>
          <cell r="BM450">
            <v>-44.926622999999381</v>
          </cell>
          <cell r="BN450">
            <v>-152.00539800000115</v>
          </cell>
          <cell r="BO450">
            <v>-275.13859499999671</v>
          </cell>
          <cell r="BP450">
            <v>-543.07182959999773</v>
          </cell>
          <cell r="BQ450">
            <v>-185.16672200000176</v>
          </cell>
          <cell r="BR450">
            <v>-4262.3895937999478</v>
          </cell>
          <cell r="BS450">
            <v>-584.96597900000052</v>
          </cell>
          <cell r="BT450">
            <v>-368.28898900000058</v>
          </cell>
          <cell r="BU450">
            <v>-517.86260119999497</v>
          </cell>
          <cell r="BV450">
            <v>-553.68163699999423</v>
          </cell>
          <cell r="BW450">
            <v>-568.29221130000224</v>
          </cell>
          <cell r="BX450">
            <v>-274.80314469999939</v>
          </cell>
          <cell r="BY450">
            <v>0</v>
          </cell>
          <cell r="BZ450">
            <v>-116.64403300000049</v>
          </cell>
          <cell r="CA450">
            <v>-260.80559340000036</v>
          </cell>
          <cell r="CB450">
            <v>-248.85982399999921</v>
          </cell>
          <cell r="CC450">
            <v>-306.73868219999713</v>
          </cell>
          <cell r="CD450">
            <v>-461.4468990000023</v>
          </cell>
          <cell r="CE450">
            <v>-4814.5867682400858</v>
          </cell>
          <cell r="CF450">
            <v>-498.65457500000775</v>
          </cell>
          <cell r="CG450">
            <v>-588.97010900000168</v>
          </cell>
          <cell r="CH450">
            <v>-469.75386520000029</v>
          </cell>
          <cell r="CI450">
            <v>-662.71292610000091</v>
          </cell>
          <cell r="CJ450">
            <v>-394.91232899999886</v>
          </cell>
          <cell r="CK450">
            <v>-300.55212599999868</v>
          </cell>
          <cell r="CL450">
            <v>-105.78848800000196</v>
          </cell>
          <cell r="CM450">
            <v>-150.58551699999953</v>
          </cell>
          <cell r="CN450">
            <v>-228.64290024000002</v>
          </cell>
          <cell r="CO450">
            <v>-83.476175000003423</v>
          </cell>
          <cell r="CP450">
            <v>-940.02481999999873</v>
          </cell>
          <cell r="CQ450">
            <v>-390.51293770000484</v>
          </cell>
          <cell r="CR450">
            <v>-5271.0084938999498</v>
          </cell>
          <cell r="CS450">
            <v>-798.54096640000353</v>
          </cell>
          <cell r="CT450">
            <v>-681.01400000000285</v>
          </cell>
          <cell r="CU450">
            <v>-649.75106300000334</v>
          </cell>
          <cell r="CV450">
            <v>-567.67760129999806</v>
          </cell>
          <cell r="CW450">
            <v>-392.52692899999965</v>
          </cell>
          <cell r="CX450">
            <v>-429.05717630000436</v>
          </cell>
          <cell r="CY450">
            <v>-70.973103000000265</v>
          </cell>
          <cell r="CZ450">
            <v>-110.8247177000012</v>
          </cell>
          <cell r="DA450">
            <v>-42.559509399998205</v>
          </cell>
          <cell r="DB450">
            <v>-454.60755380000046</v>
          </cell>
          <cell r="DC450">
            <v>-300.805177000002</v>
          </cell>
          <cell r="DD450">
            <v>-772.67069700000866</v>
          </cell>
          <cell r="DE450">
            <v>-4825.8926071800524</v>
          </cell>
          <cell r="DF450">
            <v>-928.86613019999641</v>
          </cell>
          <cell r="DG450">
            <v>-887.6517359999998</v>
          </cell>
          <cell r="DH450">
            <v>-1192.3069360000009</v>
          </cell>
          <cell r="DI450">
            <v>-702.38882400000148</v>
          </cell>
          <cell r="DJ450">
            <v>-344.19449607999559</v>
          </cell>
          <cell r="DK450">
            <v>-323.8179369999998</v>
          </cell>
          <cell r="DL450">
            <v>-61.143280000000232</v>
          </cell>
          <cell r="DM450">
            <v>-139.00218299999688</v>
          </cell>
          <cell r="DN450">
            <v>-246.52108489999955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Tri-State Purchase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Appaloosa Solar I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-8083.1420711000101</v>
          </cell>
          <cell r="AF452">
            <v>-759.82445240000015</v>
          </cell>
          <cell r="AG452">
            <v>-687.56998349999776</v>
          </cell>
          <cell r="AH452">
            <v>-1411.3990888000044</v>
          </cell>
          <cell r="AI452">
            <v>-638.69958519999636</v>
          </cell>
          <cell r="AJ452">
            <v>-835.16003099999216</v>
          </cell>
          <cell r="AK452">
            <v>-816.46716360000573</v>
          </cell>
          <cell r="AL452">
            <v>137.66975220000313</v>
          </cell>
          <cell r="AM452">
            <v>-239.04483400000026</v>
          </cell>
          <cell r="AN452">
            <v>-1219.3852909000052</v>
          </cell>
          <cell r="AO452">
            <v>-607.08348169999954</v>
          </cell>
          <cell r="AP452">
            <v>-582.57042419999925</v>
          </cell>
          <cell r="AQ452">
            <v>-423.60748799999783</v>
          </cell>
          <cell r="AR452">
            <v>-5124.4159853000892</v>
          </cell>
          <cell r="AS452">
            <v>-197.32233400000041</v>
          </cell>
          <cell r="AT452">
            <v>-153.23248890000104</v>
          </cell>
          <cell r="AU452">
            <v>-1017.0909363000028</v>
          </cell>
          <cell r="AV452">
            <v>-912.80232740000065</v>
          </cell>
          <cell r="AW452">
            <v>-448.91040029999567</v>
          </cell>
          <cell r="AX452">
            <v>-295.55165150000539</v>
          </cell>
          <cell r="AY452">
            <v>-178.46375799999805</v>
          </cell>
          <cell r="AZ452">
            <v>-388.98740999999427</v>
          </cell>
          <cell r="BA452">
            <v>-941.15063000000373</v>
          </cell>
          <cell r="BB452">
            <v>-193.97195900000224</v>
          </cell>
          <cell r="BC452">
            <v>-164.95954140000322</v>
          </cell>
          <cell r="BD452">
            <v>-231.97254849999808</v>
          </cell>
          <cell r="BE452">
            <v>-4130.5363743001362</v>
          </cell>
          <cell r="BF452">
            <v>-603.41380900000149</v>
          </cell>
          <cell r="BG452">
            <v>-67.76689400000032</v>
          </cell>
          <cell r="BH452">
            <v>-500.27643900000112</v>
          </cell>
          <cell r="BI452">
            <v>-1173.9444313000058</v>
          </cell>
          <cell r="BJ452">
            <v>-199.92211500000849</v>
          </cell>
          <cell r="BK452">
            <v>-255.18656300001021</v>
          </cell>
          <cell r="BL452">
            <v>-78.589595299999928</v>
          </cell>
          <cell r="BM452">
            <v>-95.586859399998502</v>
          </cell>
          <cell r="BN452">
            <v>-556.42871300000115</v>
          </cell>
          <cell r="BO452">
            <v>-347.65323399999761</v>
          </cell>
          <cell r="BP452">
            <v>-48.328693000003113</v>
          </cell>
          <cell r="BQ452">
            <v>-203.43902830000297</v>
          </cell>
          <cell r="BR452">
            <v>-2752.5716022000415</v>
          </cell>
          <cell r="BS452">
            <v>-103.83396619999985</v>
          </cell>
          <cell r="BT452">
            <v>-88.651809000002686</v>
          </cell>
          <cell r="BU452">
            <v>-247.74353200000041</v>
          </cell>
          <cell r="BV452">
            <v>-894.17995299999893</v>
          </cell>
          <cell r="BW452">
            <v>-196.68682999999874</v>
          </cell>
          <cell r="BX452">
            <v>-183.88329600001452</v>
          </cell>
          <cell r="BY452">
            <v>-74.346235999997589</v>
          </cell>
          <cell r="BZ452">
            <v>-240.02230699999927</v>
          </cell>
          <cell r="CA452">
            <v>-336.31446500000311</v>
          </cell>
          <cell r="CB452">
            <v>-301.5177560000011</v>
          </cell>
          <cell r="CC452">
            <v>0</v>
          </cell>
          <cell r="CD452">
            <v>-85.391452000003483</v>
          </cell>
          <cell r="CE452">
            <v>-2427.8611892999616</v>
          </cell>
          <cell r="CF452">
            <v>-117.46860899999956</v>
          </cell>
          <cell r="CG452">
            <v>-55.413242999995418</v>
          </cell>
          <cell r="CH452">
            <v>-526.70103430000017</v>
          </cell>
          <cell r="CI452">
            <v>-773.52317570000014</v>
          </cell>
          <cell r="CJ452">
            <v>-79.699900000006892</v>
          </cell>
          <cell r="CK452">
            <v>-68.491376000005403</v>
          </cell>
          <cell r="CL452">
            <v>-234.34890999999334</v>
          </cell>
          <cell r="CM452">
            <v>-75.186836000008043</v>
          </cell>
          <cell r="CN452">
            <v>-1.4759649999905378</v>
          </cell>
          <cell r="CO452">
            <v>-384.78705629999604</v>
          </cell>
          <cell r="CP452">
            <v>-110.76508399999875</v>
          </cell>
          <cell r="CQ452">
            <v>0</v>
          </cell>
          <cell r="CR452">
            <v>-761.33119000005536</v>
          </cell>
          <cell r="CS452">
            <v>0</v>
          </cell>
          <cell r="CT452">
            <v>0</v>
          </cell>
          <cell r="CU452">
            <v>-154.4554599999974</v>
          </cell>
          <cell r="CV452">
            <v>-276.78496099999757</v>
          </cell>
          <cell r="CW452">
            <v>-294.76885999999649</v>
          </cell>
          <cell r="CX452">
            <v>0</v>
          </cell>
          <cell r="CY452">
            <v>-15.278659999996307</v>
          </cell>
          <cell r="CZ452">
            <v>-10.950563999998849</v>
          </cell>
          <cell r="DA452">
            <v>-9.0926849999959813</v>
          </cell>
          <cell r="DB452">
            <v>0</v>
          </cell>
          <cell r="DC452">
            <v>0</v>
          </cell>
          <cell r="DD452">
            <v>0</v>
          </cell>
          <cell r="DE452">
            <v>-218.59860100003425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-74.958633999995072</v>
          </cell>
          <cell r="DO452">
            <v>-143.63996699999552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UAMPS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UMPA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Wolverine Creek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-219.24915699992562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-2505.4587954301387</v>
          </cell>
          <cell r="S457">
            <v>0</v>
          </cell>
          <cell r="T457">
            <v>0</v>
          </cell>
          <cell r="U457">
            <v>-140.67885299993213</v>
          </cell>
          <cell r="V457">
            <v>-1218.9684899999993</v>
          </cell>
          <cell r="W457">
            <v>0</v>
          </cell>
          <cell r="X457">
            <v>0</v>
          </cell>
          <cell r="Y457">
            <v>-315.69580903003225</v>
          </cell>
          <cell r="Z457">
            <v>0</v>
          </cell>
          <cell r="AA457">
            <v>0</v>
          </cell>
          <cell r="AB457">
            <v>-830.1156433999422</v>
          </cell>
          <cell r="AC457">
            <v>0</v>
          </cell>
          <cell r="AD457">
            <v>0</v>
          </cell>
          <cell r="AE457">
            <v>-50423.400783703662</v>
          </cell>
          <cell r="AF457">
            <v>-3917.8545676550129</v>
          </cell>
          <cell r="AG457">
            <v>-5371.1081547000213</v>
          </cell>
          <cell r="AH457">
            <v>-7058.1401621699333</v>
          </cell>
          <cell r="AI457">
            <v>-5554.1501385979354</v>
          </cell>
          <cell r="AJ457">
            <v>-6195.4251583300647</v>
          </cell>
          <cell r="AK457">
            <v>-3555.9035784001462</v>
          </cell>
          <cell r="AL457">
            <v>-382.70883579994552</v>
          </cell>
          <cell r="AM457">
            <v>-2055.148640569998</v>
          </cell>
          <cell r="AN457">
            <v>-4595.6528049000772</v>
          </cell>
          <cell r="AO457">
            <v>-4247.2966199729708</v>
          </cell>
          <cell r="AP457">
            <v>-3979.2105045971693</v>
          </cell>
          <cell r="AQ457">
            <v>-3510.8016180099803</v>
          </cell>
          <cell r="AR457">
            <v>-43467.901957840659</v>
          </cell>
          <cell r="AS457">
            <v>-3629.2179660600959</v>
          </cell>
          <cell r="AT457">
            <v>-1884.5210004999535</v>
          </cell>
          <cell r="AU457">
            <v>-7134.9236783399829</v>
          </cell>
          <cell r="AV457">
            <v>-7306.9861297400203</v>
          </cell>
          <cell r="AW457">
            <v>-4306.1181327999802</v>
          </cell>
          <cell r="AX457">
            <v>-3228.7527480999124</v>
          </cell>
          <cell r="AY457">
            <v>-424.50863332994049</v>
          </cell>
          <cell r="AZ457">
            <v>-1933.7280470000114</v>
          </cell>
          <cell r="BA457">
            <v>-4563.5225158600369</v>
          </cell>
          <cell r="BB457">
            <v>-4444.0432435100665</v>
          </cell>
          <cell r="BC457">
            <v>-2599.1704115000321</v>
          </cell>
          <cell r="BD457">
            <v>-2012.4094510999275</v>
          </cell>
          <cell r="BE457">
            <v>-31686.271177924238</v>
          </cell>
          <cell r="BF457">
            <v>-4036.9837078449782</v>
          </cell>
          <cell r="BG457">
            <v>-1468.3819846998667</v>
          </cell>
          <cell r="BH457">
            <v>-5419.3331174599007</v>
          </cell>
          <cell r="BI457">
            <v>-5983.6408665999188</v>
          </cell>
          <cell r="BJ457">
            <v>-3041.3581022000872</v>
          </cell>
          <cell r="BK457">
            <v>-1631.0778839200502</v>
          </cell>
          <cell r="BL457">
            <v>-778.85102500003995</v>
          </cell>
          <cell r="BM457">
            <v>-900.2616066999617</v>
          </cell>
          <cell r="BN457">
            <v>-2179.8284182999632</v>
          </cell>
          <cell r="BO457">
            <v>-3092.781951199926</v>
          </cell>
          <cell r="BP457">
            <v>-1394.1750552000012</v>
          </cell>
          <cell r="BQ457">
            <v>-1759.5974588000099</v>
          </cell>
          <cell r="BR457">
            <v>-26753.709009194747</v>
          </cell>
          <cell r="BS457">
            <v>-1909.8441172000021</v>
          </cell>
          <cell r="BT457">
            <v>-1530.1216084000189</v>
          </cell>
          <cell r="BU457">
            <v>-3676.6278555999743</v>
          </cell>
          <cell r="BV457">
            <v>-4786.2725892949966</v>
          </cell>
          <cell r="BW457">
            <v>-2863.0605856999755</v>
          </cell>
          <cell r="BX457">
            <v>-2602.4807255999767</v>
          </cell>
          <cell r="BY457">
            <v>-850.59327881998615</v>
          </cell>
          <cell r="BZ457">
            <v>-587.97973869985435</v>
          </cell>
          <cell r="CA457">
            <v>-2370.1550226000836</v>
          </cell>
          <cell r="CB457">
            <v>-3127.6659222999006</v>
          </cell>
          <cell r="CC457">
            <v>-437.43976119998842</v>
          </cell>
          <cell r="CD457">
            <v>-2011.4678037799313</v>
          </cell>
          <cell r="CE457">
            <v>-20399.631103824824</v>
          </cell>
          <cell r="CF457">
            <v>-1932.6986942399526</v>
          </cell>
          <cell r="CG457">
            <v>-892.81054800003767</v>
          </cell>
          <cell r="CH457">
            <v>-2352.2530779999797</v>
          </cell>
          <cell r="CI457">
            <v>-4072.3256775998743</v>
          </cell>
          <cell r="CJ457">
            <v>-1724.0548150000395</v>
          </cell>
          <cell r="CK457">
            <v>-959.92949500004761</v>
          </cell>
          <cell r="CL457">
            <v>-999.02616000006674</v>
          </cell>
          <cell r="CM457">
            <v>-846.4923408999457</v>
          </cell>
          <cell r="CN457">
            <v>-1207.6769674400566</v>
          </cell>
          <cell r="CO457">
            <v>-2283.3435164001421</v>
          </cell>
          <cell r="CP457">
            <v>-1844.8400339999935</v>
          </cell>
          <cell r="CQ457">
            <v>-1284.1797772460268</v>
          </cell>
          <cell r="CR457">
            <v>-14356.987748339772</v>
          </cell>
          <cell r="CS457">
            <v>-1742.615152160055</v>
          </cell>
          <cell r="CT457">
            <v>-1138.5550612200168</v>
          </cell>
          <cell r="CU457">
            <v>-1859.4923811600311</v>
          </cell>
          <cell r="CV457">
            <v>-2209.9615156000364</v>
          </cell>
          <cell r="CW457">
            <v>-2002.0782800999586</v>
          </cell>
          <cell r="CX457">
            <v>-930.05401930003427</v>
          </cell>
          <cell r="CY457">
            <v>-217.95759170001838</v>
          </cell>
          <cell r="CZ457">
            <v>-528.67132319998927</v>
          </cell>
          <cell r="DA457">
            <v>-769.43502470018575</v>
          </cell>
          <cell r="DB457">
            <v>-1410.3879781999858</v>
          </cell>
          <cell r="DC457">
            <v>-775.10872399999062</v>
          </cell>
          <cell r="DD457">
            <v>-772.67069700005231</v>
          </cell>
          <cell r="DE457">
            <v>-6363.3782943794504</v>
          </cell>
          <cell r="DF457">
            <v>-928.86613019998185</v>
          </cell>
          <cell r="DG457">
            <v>-887.6517359999707</v>
          </cell>
          <cell r="DH457">
            <v>-1411.6520840000012</v>
          </cell>
          <cell r="DI457">
            <v>-702.38882400002331</v>
          </cell>
          <cell r="DJ457">
            <v>-418.72467028000392</v>
          </cell>
          <cell r="DK457">
            <v>-323.81793700007256</v>
          </cell>
          <cell r="DL457">
            <v>-69.07405000005383</v>
          </cell>
          <cell r="DM457">
            <v>-193.22215500008315</v>
          </cell>
          <cell r="DN457">
            <v>-409.18099690007512</v>
          </cell>
          <cell r="DO457">
            <v>-1018.7997110000579</v>
          </cell>
          <cell r="DP457">
            <v>0</v>
          </cell>
          <cell r="DQ457">
            <v>0</v>
          </cell>
          <cell r="DR457">
            <v>-10858.828472530469</v>
          </cell>
          <cell r="DS457">
            <v>-759.38761229999363</v>
          </cell>
          <cell r="DT457">
            <v>-356.8571369999554</v>
          </cell>
          <cell r="DU457">
            <v>-1503.6661749000195</v>
          </cell>
          <cell r="DV457">
            <v>-2434.6385441999882</v>
          </cell>
          <cell r="DW457">
            <v>-1487.335973850044</v>
          </cell>
          <cell r="DX457">
            <v>-391.44610997999553</v>
          </cell>
          <cell r="DY457">
            <v>-250.23983019997831</v>
          </cell>
          <cell r="DZ457">
            <v>-201.56437100004405</v>
          </cell>
          <cell r="EA457">
            <v>-607.677363099996</v>
          </cell>
          <cell r="EB457">
            <v>-1800.2010429999791</v>
          </cell>
          <cell r="EC457">
            <v>-462.49214099999517</v>
          </cell>
          <cell r="ED457">
            <v>-603.32217200001469</v>
          </cell>
        </row>
        <row r="460">
          <cell r="C460" t="str">
            <v>Avoided Cost Resource</v>
          </cell>
          <cell r="F460">
            <v>74400</v>
          </cell>
          <cell r="G460">
            <v>67200</v>
          </cell>
          <cell r="H460">
            <v>74400</v>
          </cell>
          <cell r="I460">
            <v>72000</v>
          </cell>
          <cell r="J460">
            <v>74400</v>
          </cell>
          <cell r="K460">
            <v>72000</v>
          </cell>
          <cell r="L460">
            <v>74400</v>
          </cell>
          <cell r="M460">
            <v>74400</v>
          </cell>
          <cell r="N460">
            <v>72000</v>
          </cell>
          <cell r="O460">
            <v>74400</v>
          </cell>
          <cell r="P460">
            <v>72000</v>
          </cell>
          <cell r="Q460">
            <v>74400</v>
          </cell>
          <cell r="R460">
            <v>876000</v>
          </cell>
          <cell r="S460">
            <v>74400</v>
          </cell>
          <cell r="T460">
            <v>67200</v>
          </cell>
          <cell r="U460">
            <v>74400</v>
          </cell>
          <cell r="V460">
            <v>72000</v>
          </cell>
          <cell r="W460">
            <v>74400</v>
          </cell>
          <cell r="X460">
            <v>72000</v>
          </cell>
          <cell r="Y460">
            <v>74400</v>
          </cell>
          <cell r="Z460">
            <v>74400</v>
          </cell>
          <cell r="AA460">
            <v>72000</v>
          </cell>
          <cell r="AB460">
            <v>74400</v>
          </cell>
          <cell r="AC460">
            <v>72000</v>
          </cell>
          <cell r="AD460">
            <v>74400</v>
          </cell>
          <cell r="AE460">
            <v>878400</v>
          </cell>
          <cell r="AF460">
            <v>74400</v>
          </cell>
          <cell r="AG460">
            <v>69600</v>
          </cell>
          <cell r="AH460">
            <v>74400</v>
          </cell>
          <cell r="AI460">
            <v>72000</v>
          </cell>
          <cell r="AJ460">
            <v>74400</v>
          </cell>
          <cell r="AK460">
            <v>72000</v>
          </cell>
          <cell r="AL460">
            <v>74400</v>
          </cell>
          <cell r="AM460">
            <v>74400</v>
          </cell>
          <cell r="AN460">
            <v>72000</v>
          </cell>
          <cell r="AO460">
            <v>74400</v>
          </cell>
          <cell r="AP460">
            <v>72000</v>
          </cell>
          <cell r="AQ460">
            <v>74400</v>
          </cell>
          <cell r="AR460">
            <v>876000</v>
          </cell>
          <cell r="AS460">
            <v>74400</v>
          </cell>
          <cell r="AT460">
            <v>67200</v>
          </cell>
          <cell r="AU460">
            <v>74400</v>
          </cell>
          <cell r="AV460">
            <v>72000</v>
          </cell>
          <cell r="AW460">
            <v>74400</v>
          </cell>
          <cell r="AX460">
            <v>72000</v>
          </cell>
          <cell r="AY460">
            <v>74400</v>
          </cell>
          <cell r="AZ460">
            <v>74400</v>
          </cell>
          <cell r="BA460">
            <v>72000</v>
          </cell>
          <cell r="BB460">
            <v>74400</v>
          </cell>
          <cell r="BC460">
            <v>72000</v>
          </cell>
          <cell r="BD460">
            <v>74400</v>
          </cell>
          <cell r="BE460">
            <v>876000</v>
          </cell>
          <cell r="BF460">
            <v>74400</v>
          </cell>
          <cell r="BG460">
            <v>67200</v>
          </cell>
          <cell r="BH460">
            <v>74400</v>
          </cell>
          <cell r="BI460">
            <v>72000</v>
          </cell>
          <cell r="BJ460">
            <v>74400</v>
          </cell>
          <cell r="BK460">
            <v>72000</v>
          </cell>
          <cell r="BL460">
            <v>74400</v>
          </cell>
          <cell r="BM460">
            <v>74400</v>
          </cell>
          <cell r="BN460">
            <v>72000</v>
          </cell>
          <cell r="BO460">
            <v>74400</v>
          </cell>
          <cell r="BP460">
            <v>72000</v>
          </cell>
          <cell r="BQ460">
            <v>74400</v>
          </cell>
          <cell r="BR460">
            <v>876000</v>
          </cell>
          <cell r="BS460">
            <v>74400</v>
          </cell>
          <cell r="BT460">
            <v>67200</v>
          </cell>
          <cell r="BU460">
            <v>74400</v>
          </cell>
          <cell r="BV460">
            <v>72000</v>
          </cell>
          <cell r="BW460">
            <v>74400</v>
          </cell>
          <cell r="BX460">
            <v>72000</v>
          </cell>
          <cell r="BY460">
            <v>74400</v>
          </cell>
          <cell r="BZ460">
            <v>74400</v>
          </cell>
          <cell r="CA460">
            <v>72000</v>
          </cell>
          <cell r="CB460">
            <v>74400</v>
          </cell>
          <cell r="CC460">
            <v>72000</v>
          </cell>
          <cell r="CD460">
            <v>74400</v>
          </cell>
          <cell r="CE460">
            <v>878400</v>
          </cell>
          <cell r="CF460">
            <v>74400</v>
          </cell>
          <cell r="CG460">
            <v>69600</v>
          </cell>
          <cell r="CH460">
            <v>74400</v>
          </cell>
          <cell r="CI460">
            <v>72000</v>
          </cell>
          <cell r="CJ460">
            <v>74400</v>
          </cell>
          <cell r="CK460">
            <v>72000</v>
          </cell>
          <cell r="CL460">
            <v>74400</v>
          </cell>
          <cell r="CM460">
            <v>74400</v>
          </cell>
          <cell r="CN460">
            <v>72000</v>
          </cell>
          <cell r="CO460">
            <v>74400</v>
          </cell>
          <cell r="CP460">
            <v>72000</v>
          </cell>
          <cell r="CQ460">
            <v>74400</v>
          </cell>
          <cell r="CR460">
            <v>876000</v>
          </cell>
          <cell r="CS460">
            <v>74400</v>
          </cell>
          <cell r="CT460">
            <v>67200</v>
          </cell>
          <cell r="CU460">
            <v>74400</v>
          </cell>
          <cell r="CV460">
            <v>72000</v>
          </cell>
          <cell r="CW460">
            <v>74400</v>
          </cell>
          <cell r="CX460">
            <v>72000</v>
          </cell>
          <cell r="CY460">
            <v>74400</v>
          </cell>
          <cell r="CZ460">
            <v>74400</v>
          </cell>
          <cell r="DA460">
            <v>72000</v>
          </cell>
          <cell r="DB460">
            <v>74400</v>
          </cell>
          <cell r="DC460">
            <v>72000</v>
          </cell>
          <cell r="DD460">
            <v>74400</v>
          </cell>
          <cell r="DE460">
            <v>876000</v>
          </cell>
          <cell r="DF460">
            <v>74400</v>
          </cell>
          <cell r="DG460">
            <v>67200</v>
          </cell>
          <cell r="DH460">
            <v>74400</v>
          </cell>
          <cell r="DI460">
            <v>72000</v>
          </cell>
          <cell r="DJ460">
            <v>74400</v>
          </cell>
          <cell r="DK460">
            <v>72000</v>
          </cell>
          <cell r="DL460">
            <v>74400</v>
          </cell>
          <cell r="DM460">
            <v>74400</v>
          </cell>
          <cell r="DN460">
            <v>72000</v>
          </cell>
          <cell r="DO460">
            <v>74400</v>
          </cell>
          <cell r="DP460">
            <v>72000</v>
          </cell>
          <cell r="DQ460">
            <v>74400</v>
          </cell>
          <cell r="DR460">
            <v>876000</v>
          </cell>
          <cell r="DS460">
            <v>74400</v>
          </cell>
          <cell r="DT460">
            <v>67200</v>
          </cell>
          <cell r="DU460">
            <v>74400</v>
          </cell>
          <cell r="DV460">
            <v>72000</v>
          </cell>
          <cell r="DW460">
            <v>74400</v>
          </cell>
          <cell r="DX460">
            <v>72000</v>
          </cell>
          <cell r="DY460">
            <v>74400</v>
          </cell>
          <cell r="DZ460">
            <v>74400</v>
          </cell>
          <cell r="EA460">
            <v>72000</v>
          </cell>
          <cell r="EB460">
            <v>74400</v>
          </cell>
          <cell r="EC460">
            <v>72000</v>
          </cell>
          <cell r="ED460">
            <v>74400</v>
          </cell>
        </row>
        <row r="461">
          <cell r="C461" t="str">
            <v>Curtailment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Net Generation</v>
          </cell>
          <cell r="F462">
            <v>74400</v>
          </cell>
          <cell r="G462">
            <v>67200</v>
          </cell>
          <cell r="H462">
            <v>74400</v>
          </cell>
          <cell r="I462">
            <v>72000</v>
          </cell>
          <cell r="J462">
            <v>74400</v>
          </cell>
          <cell r="K462">
            <v>72000</v>
          </cell>
          <cell r="L462">
            <v>74400</v>
          </cell>
          <cell r="M462">
            <v>74400</v>
          </cell>
          <cell r="N462">
            <v>72000</v>
          </cell>
          <cell r="O462">
            <v>74400</v>
          </cell>
          <cell r="P462">
            <v>72000</v>
          </cell>
          <cell r="Q462">
            <v>74400</v>
          </cell>
          <cell r="R462">
            <v>876000</v>
          </cell>
          <cell r="S462">
            <v>74400</v>
          </cell>
          <cell r="T462">
            <v>67200</v>
          </cell>
          <cell r="U462">
            <v>74400</v>
          </cell>
          <cell r="V462">
            <v>72000</v>
          </cell>
          <cell r="W462">
            <v>74400</v>
          </cell>
          <cell r="X462">
            <v>72000</v>
          </cell>
          <cell r="Y462">
            <v>74400</v>
          </cell>
          <cell r="Z462">
            <v>74400</v>
          </cell>
          <cell r="AA462">
            <v>72000</v>
          </cell>
          <cell r="AB462">
            <v>74400</v>
          </cell>
          <cell r="AC462">
            <v>72000</v>
          </cell>
          <cell r="AD462">
            <v>74400</v>
          </cell>
          <cell r="AE462">
            <v>878400</v>
          </cell>
          <cell r="AF462">
            <v>74400</v>
          </cell>
          <cell r="AG462">
            <v>69600</v>
          </cell>
          <cell r="AH462">
            <v>74400</v>
          </cell>
          <cell r="AI462">
            <v>72000</v>
          </cell>
          <cell r="AJ462">
            <v>74400</v>
          </cell>
          <cell r="AK462">
            <v>72000</v>
          </cell>
          <cell r="AL462">
            <v>74400</v>
          </cell>
          <cell r="AM462">
            <v>74400</v>
          </cell>
          <cell r="AN462">
            <v>72000</v>
          </cell>
          <cell r="AO462">
            <v>74400</v>
          </cell>
          <cell r="AP462">
            <v>72000</v>
          </cell>
          <cell r="AQ462">
            <v>74400</v>
          </cell>
          <cell r="AR462">
            <v>876000</v>
          </cell>
          <cell r="AS462">
            <v>74400</v>
          </cell>
          <cell r="AT462">
            <v>67200</v>
          </cell>
          <cell r="AU462">
            <v>74400</v>
          </cell>
          <cell r="AV462">
            <v>72000</v>
          </cell>
          <cell r="AW462">
            <v>74400</v>
          </cell>
          <cell r="AX462">
            <v>72000</v>
          </cell>
          <cell r="AY462">
            <v>74400</v>
          </cell>
          <cell r="AZ462">
            <v>74400</v>
          </cell>
          <cell r="BA462">
            <v>72000</v>
          </cell>
          <cell r="BB462">
            <v>74400</v>
          </cell>
          <cell r="BC462">
            <v>72000</v>
          </cell>
          <cell r="BD462">
            <v>74400</v>
          </cell>
          <cell r="BE462">
            <v>876000</v>
          </cell>
          <cell r="BF462">
            <v>74400</v>
          </cell>
          <cell r="BG462">
            <v>67200</v>
          </cell>
          <cell r="BH462">
            <v>74400</v>
          </cell>
          <cell r="BI462">
            <v>72000</v>
          </cell>
          <cell r="BJ462">
            <v>74400</v>
          </cell>
          <cell r="BK462">
            <v>72000</v>
          </cell>
          <cell r="BL462">
            <v>74400</v>
          </cell>
          <cell r="BM462">
            <v>74400</v>
          </cell>
          <cell r="BN462">
            <v>72000</v>
          </cell>
          <cell r="BO462">
            <v>74400</v>
          </cell>
          <cell r="BP462">
            <v>72000</v>
          </cell>
          <cell r="BQ462">
            <v>74400</v>
          </cell>
          <cell r="BR462">
            <v>876000</v>
          </cell>
          <cell r="BS462">
            <v>74400</v>
          </cell>
          <cell r="BT462">
            <v>67200</v>
          </cell>
          <cell r="BU462">
            <v>74400</v>
          </cell>
          <cell r="BV462">
            <v>72000</v>
          </cell>
          <cell r="BW462">
            <v>74400</v>
          </cell>
          <cell r="BX462">
            <v>72000</v>
          </cell>
          <cell r="BY462">
            <v>74400</v>
          </cell>
          <cell r="BZ462">
            <v>74400</v>
          </cell>
          <cell r="CA462">
            <v>72000</v>
          </cell>
          <cell r="CB462">
            <v>74400</v>
          </cell>
          <cell r="CC462">
            <v>72000</v>
          </cell>
          <cell r="CD462">
            <v>74400</v>
          </cell>
          <cell r="CE462">
            <v>878400</v>
          </cell>
          <cell r="CF462">
            <v>74400</v>
          </cell>
          <cell r="CG462">
            <v>69600</v>
          </cell>
          <cell r="CH462">
            <v>74400</v>
          </cell>
          <cell r="CI462">
            <v>72000</v>
          </cell>
          <cell r="CJ462">
            <v>74400</v>
          </cell>
          <cell r="CK462">
            <v>72000</v>
          </cell>
          <cell r="CL462">
            <v>74400</v>
          </cell>
          <cell r="CM462">
            <v>74400</v>
          </cell>
          <cell r="CN462">
            <v>72000</v>
          </cell>
          <cell r="CO462">
            <v>74400</v>
          </cell>
          <cell r="CP462">
            <v>72000</v>
          </cell>
          <cell r="CQ462">
            <v>74400</v>
          </cell>
          <cell r="CR462">
            <v>876000</v>
          </cell>
          <cell r="CS462">
            <v>74400</v>
          </cell>
          <cell r="CT462">
            <v>67200</v>
          </cell>
          <cell r="CU462">
            <v>74400</v>
          </cell>
          <cell r="CV462">
            <v>72000</v>
          </cell>
          <cell r="CW462">
            <v>74400</v>
          </cell>
          <cell r="CX462">
            <v>72000</v>
          </cell>
          <cell r="CY462">
            <v>74400</v>
          </cell>
          <cell r="CZ462">
            <v>74400</v>
          </cell>
          <cell r="DA462">
            <v>72000</v>
          </cell>
          <cell r="DB462">
            <v>74400</v>
          </cell>
          <cell r="DC462">
            <v>72000</v>
          </cell>
          <cell r="DD462">
            <v>74400</v>
          </cell>
          <cell r="DE462">
            <v>876000</v>
          </cell>
          <cell r="DF462">
            <v>74400</v>
          </cell>
          <cell r="DG462">
            <v>67200</v>
          </cell>
          <cell r="DH462">
            <v>74400</v>
          </cell>
          <cell r="DI462">
            <v>72000</v>
          </cell>
          <cell r="DJ462">
            <v>74400</v>
          </cell>
          <cell r="DK462">
            <v>72000</v>
          </cell>
          <cell r="DL462">
            <v>74400</v>
          </cell>
          <cell r="DM462">
            <v>74400</v>
          </cell>
          <cell r="DN462">
            <v>72000</v>
          </cell>
          <cell r="DO462">
            <v>74400</v>
          </cell>
          <cell r="DP462">
            <v>72000</v>
          </cell>
          <cell r="DQ462">
            <v>74400</v>
          </cell>
          <cell r="DR462">
            <v>876000</v>
          </cell>
          <cell r="DS462">
            <v>74400</v>
          </cell>
          <cell r="DT462">
            <v>67200</v>
          </cell>
          <cell r="DU462">
            <v>74400</v>
          </cell>
          <cell r="DV462">
            <v>72000</v>
          </cell>
          <cell r="DW462">
            <v>74400</v>
          </cell>
          <cell r="DX462">
            <v>72000</v>
          </cell>
          <cell r="DY462">
            <v>74400</v>
          </cell>
          <cell r="DZ462">
            <v>74400</v>
          </cell>
          <cell r="EA462">
            <v>72000</v>
          </cell>
          <cell r="EB462">
            <v>74400</v>
          </cell>
          <cell r="EC462">
            <v>72000</v>
          </cell>
          <cell r="ED462">
            <v>74400</v>
          </cell>
        </row>
        <row r="464">
          <cell r="C464" t="str">
            <v>Potential QFs  -  Central Oregon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Potential QFs  -  West Main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C466" t="str">
            <v>Potential QFs  -  Walla Walla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C467" t="str">
            <v>Potential QFs  -  Yakima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Potential QFs  -  Clover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Potential QFs  -  Goshen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Potential QFs  -  Utah North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Potential QFs  -  Utah North 2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Potential QFs  -  Utah South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Potential QFs  -  Trona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Potential QFs  -  Wyoming Central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7">
          <cell r="C477" t="str">
            <v>QF California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QF Idaho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QF Oregon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QF Oregon 2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QF Utah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QF Washington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>QF Wyoming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5">
          <cell r="C485" t="str">
            <v>Biomass QF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Black Cap II Solar QF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Champlin Blue Mtn Wind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Chevron Wind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 xml:space="preserve">Douglas County Forest Products QF   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Evergreen BioPower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Everpower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First Wind QF Projects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Five Pine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Foote Creek II &amp; III Wind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Kennecott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Latigo Wind Park QF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Sage I &amp; II Solar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Sage III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Boswell Wind QF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Monticello Wind QF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Mountain Wind 1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Mountain Wind 2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North Point Wind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Ochoco Solar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Orchard Wind Farm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Oregon Sch 37 QFs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>Oregon Wind Farm QF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74400</v>
          </cell>
          <cell r="G527">
            <v>67199.999999999942</v>
          </cell>
          <cell r="H527">
            <v>74400.000000000058</v>
          </cell>
          <cell r="I527">
            <v>72000.000000000116</v>
          </cell>
          <cell r="J527">
            <v>74400</v>
          </cell>
          <cell r="K527">
            <v>71999.999999999884</v>
          </cell>
          <cell r="L527">
            <v>74400</v>
          </cell>
          <cell r="M527">
            <v>74399.999999999942</v>
          </cell>
          <cell r="N527">
            <v>71999.999999999884</v>
          </cell>
          <cell r="O527">
            <v>74400.000000000058</v>
          </cell>
          <cell r="P527">
            <v>72000</v>
          </cell>
          <cell r="Q527">
            <v>74400</v>
          </cell>
          <cell r="R527">
            <v>876000</v>
          </cell>
          <cell r="S527">
            <v>74400</v>
          </cell>
          <cell r="T527">
            <v>67199.999999999884</v>
          </cell>
          <cell r="U527">
            <v>74400.000000000058</v>
          </cell>
          <cell r="V527">
            <v>72000</v>
          </cell>
          <cell r="W527">
            <v>74400</v>
          </cell>
          <cell r="X527">
            <v>72000</v>
          </cell>
          <cell r="Y527">
            <v>74400.000000000116</v>
          </cell>
          <cell r="Z527">
            <v>74399.999999999942</v>
          </cell>
          <cell r="AA527">
            <v>72000</v>
          </cell>
          <cell r="AB527">
            <v>74400.000000000058</v>
          </cell>
          <cell r="AC527">
            <v>71999.999999999942</v>
          </cell>
          <cell r="AD527">
            <v>74399.999999999884</v>
          </cell>
          <cell r="AE527">
            <v>878399.99999999814</v>
          </cell>
          <cell r="AF527">
            <v>74400</v>
          </cell>
          <cell r="AG527">
            <v>69599.999999999942</v>
          </cell>
          <cell r="AH527">
            <v>74400.000000000116</v>
          </cell>
          <cell r="AI527">
            <v>72000</v>
          </cell>
          <cell r="AJ527">
            <v>74400.000000000116</v>
          </cell>
          <cell r="AK527">
            <v>72000.000000000233</v>
          </cell>
          <cell r="AL527">
            <v>74400</v>
          </cell>
          <cell r="AM527">
            <v>74399.999999999884</v>
          </cell>
          <cell r="AN527">
            <v>72000</v>
          </cell>
          <cell r="AO527">
            <v>74400.000000000058</v>
          </cell>
          <cell r="AP527">
            <v>71999.999999999942</v>
          </cell>
          <cell r="AQ527">
            <v>74400.000000000116</v>
          </cell>
          <cell r="AR527">
            <v>875999.99999999907</v>
          </cell>
          <cell r="AS527">
            <v>74400.000000000058</v>
          </cell>
          <cell r="AT527">
            <v>67200</v>
          </cell>
          <cell r="AU527">
            <v>74400</v>
          </cell>
          <cell r="AV527">
            <v>72000</v>
          </cell>
          <cell r="AW527">
            <v>74400.000000000233</v>
          </cell>
          <cell r="AX527">
            <v>72000</v>
          </cell>
          <cell r="AY527">
            <v>74400</v>
          </cell>
          <cell r="AZ527">
            <v>74399.999999999884</v>
          </cell>
          <cell r="BA527">
            <v>72000.000000000116</v>
          </cell>
          <cell r="BB527">
            <v>74400.000000000058</v>
          </cell>
          <cell r="BC527">
            <v>71999.999999999942</v>
          </cell>
          <cell r="BD527">
            <v>74400.000000000116</v>
          </cell>
          <cell r="BE527">
            <v>875999.99999999907</v>
          </cell>
          <cell r="BF527">
            <v>74400</v>
          </cell>
          <cell r="BG527">
            <v>67200</v>
          </cell>
          <cell r="BH527">
            <v>74399.999999999884</v>
          </cell>
          <cell r="BI527">
            <v>72000</v>
          </cell>
          <cell r="BJ527">
            <v>74400.000000000116</v>
          </cell>
          <cell r="BK527">
            <v>72000</v>
          </cell>
          <cell r="BL527">
            <v>74400</v>
          </cell>
          <cell r="BM527">
            <v>74400</v>
          </cell>
          <cell r="BN527">
            <v>72000.000000000116</v>
          </cell>
          <cell r="BO527">
            <v>74399.999999999942</v>
          </cell>
          <cell r="BP527">
            <v>72000</v>
          </cell>
          <cell r="BQ527">
            <v>74400.000000000058</v>
          </cell>
          <cell r="BR527">
            <v>875999.99999999814</v>
          </cell>
          <cell r="BS527">
            <v>74399.999999999884</v>
          </cell>
          <cell r="BT527">
            <v>67199.999999999942</v>
          </cell>
          <cell r="BU527">
            <v>74400.000000000116</v>
          </cell>
          <cell r="BV527">
            <v>71999.999999999884</v>
          </cell>
          <cell r="BW527">
            <v>74400</v>
          </cell>
          <cell r="BX527">
            <v>72000.000000000233</v>
          </cell>
          <cell r="BY527">
            <v>74399.999999999884</v>
          </cell>
          <cell r="BZ527">
            <v>74399.999999999884</v>
          </cell>
          <cell r="CA527">
            <v>72000.000000000058</v>
          </cell>
          <cell r="CB527">
            <v>74400</v>
          </cell>
          <cell r="CC527">
            <v>71999.999999999942</v>
          </cell>
          <cell r="CD527">
            <v>74400.000000000058</v>
          </cell>
          <cell r="CE527">
            <v>878399.99999999907</v>
          </cell>
          <cell r="CF527">
            <v>74399.999999999942</v>
          </cell>
          <cell r="CG527">
            <v>69599.999999999884</v>
          </cell>
          <cell r="CH527">
            <v>74400.000000000116</v>
          </cell>
          <cell r="CI527">
            <v>72000</v>
          </cell>
          <cell r="CJ527">
            <v>74400.000000000116</v>
          </cell>
          <cell r="CK527">
            <v>72000.000000000233</v>
          </cell>
          <cell r="CL527">
            <v>74400</v>
          </cell>
          <cell r="CM527">
            <v>74400</v>
          </cell>
          <cell r="CN527">
            <v>71999.999999999942</v>
          </cell>
          <cell r="CO527">
            <v>74400.000000000058</v>
          </cell>
          <cell r="CP527">
            <v>72000</v>
          </cell>
          <cell r="CQ527">
            <v>74399.999999999942</v>
          </cell>
          <cell r="CR527">
            <v>875999.99999999907</v>
          </cell>
          <cell r="CS527">
            <v>74400</v>
          </cell>
          <cell r="CT527">
            <v>67199.999999999884</v>
          </cell>
          <cell r="CU527">
            <v>74400</v>
          </cell>
          <cell r="CV527">
            <v>72000</v>
          </cell>
          <cell r="CW527">
            <v>74400</v>
          </cell>
          <cell r="CX527">
            <v>72000.000000000116</v>
          </cell>
          <cell r="CY527">
            <v>74399.999999999884</v>
          </cell>
          <cell r="CZ527">
            <v>74399.999999999884</v>
          </cell>
          <cell r="DA527">
            <v>71999.999999999884</v>
          </cell>
          <cell r="DB527">
            <v>74400.000000000058</v>
          </cell>
          <cell r="DC527">
            <v>72000</v>
          </cell>
          <cell r="DD527">
            <v>74400</v>
          </cell>
          <cell r="DE527">
            <v>876000</v>
          </cell>
          <cell r="DF527">
            <v>74400</v>
          </cell>
          <cell r="DG527">
            <v>67199.999999999942</v>
          </cell>
          <cell r="DH527">
            <v>74400</v>
          </cell>
          <cell r="DI527">
            <v>72000</v>
          </cell>
          <cell r="DJ527">
            <v>74400</v>
          </cell>
          <cell r="DK527">
            <v>72000</v>
          </cell>
          <cell r="DL527">
            <v>74400</v>
          </cell>
          <cell r="DM527">
            <v>74400</v>
          </cell>
          <cell r="DN527">
            <v>72000.000000000058</v>
          </cell>
          <cell r="DO527">
            <v>74400</v>
          </cell>
          <cell r="DP527">
            <v>72000</v>
          </cell>
          <cell r="DQ527">
            <v>74399.999999999942</v>
          </cell>
          <cell r="DR527">
            <v>875999.99999999907</v>
          </cell>
          <cell r="DS527">
            <v>74400</v>
          </cell>
          <cell r="DT527">
            <v>67200</v>
          </cell>
          <cell r="DU527">
            <v>74399.999999999942</v>
          </cell>
          <cell r="DV527">
            <v>72000.000000000116</v>
          </cell>
          <cell r="DW527">
            <v>74400</v>
          </cell>
          <cell r="DX527">
            <v>72000</v>
          </cell>
          <cell r="DY527">
            <v>74399.999999999884</v>
          </cell>
          <cell r="DZ527">
            <v>74400</v>
          </cell>
          <cell r="EA527">
            <v>71999.999999999884</v>
          </cell>
          <cell r="EB527">
            <v>74400</v>
          </cell>
          <cell r="EC527">
            <v>72000</v>
          </cell>
          <cell r="ED527">
            <v>74400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7">
          <cell r="F537">
            <v>74400</v>
          </cell>
          <cell r="G537">
            <v>67199.999999999942</v>
          </cell>
          <cell r="H537">
            <v>74400.000000000058</v>
          </cell>
          <cell r="I537">
            <v>71780.750843000191</v>
          </cell>
          <cell r="J537">
            <v>74400</v>
          </cell>
          <cell r="K537">
            <v>71999.999999999884</v>
          </cell>
          <cell r="L537">
            <v>74400</v>
          </cell>
          <cell r="M537">
            <v>74399.999999999942</v>
          </cell>
          <cell r="N537">
            <v>71999.999999999884</v>
          </cell>
          <cell r="O537">
            <v>74400.000000000058</v>
          </cell>
          <cell r="P537">
            <v>72000</v>
          </cell>
          <cell r="Q537">
            <v>74400</v>
          </cell>
          <cell r="R537">
            <v>873494.54120456986</v>
          </cell>
          <cell r="S537">
            <v>74400</v>
          </cell>
          <cell r="T537">
            <v>67199.999999999884</v>
          </cell>
          <cell r="U537">
            <v>74259.321147000126</v>
          </cell>
          <cell r="V537">
            <v>70781.031510000001</v>
          </cell>
          <cell r="W537">
            <v>74400</v>
          </cell>
          <cell r="X537">
            <v>72000</v>
          </cell>
          <cell r="Y537">
            <v>74084.304190970084</v>
          </cell>
          <cell r="Z537">
            <v>74399.999999999942</v>
          </cell>
          <cell r="AA537">
            <v>72000</v>
          </cell>
          <cell r="AB537">
            <v>73569.884356600116</v>
          </cell>
          <cell r="AC537">
            <v>71999.999999999942</v>
          </cell>
          <cell r="AD537">
            <v>74399.999999999884</v>
          </cell>
          <cell r="AE537">
            <v>827976.59921629447</v>
          </cell>
          <cell r="AF537">
            <v>70482.145432344987</v>
          </cell>
          <cell r="AG537">
            <v>64228.891845299921</v>
          </cell>
          <cell r="AH537">
            <v>67341.859837830183</v>
          </cell>
          <cell r="AI537">
            <v>66445.849861402065</v>
          </cell>
          <cell r="AJ537">
            <v>68204.574841670052</v>
          </cell>
          <cell r="AK537">
            <v>68444.096421600087</v>
          </cell>
          <cell r="AL537">
            <v>74017.291164200054</v>
          </cell>
          <cell r="AM537">
            <v>72344.851359429886</v>
          </cell>
          <cell r="AN537">
            <v>67404.347195099923</v>
          </cell>
          <cell r="AO537">
            <v>70152.703380027087</v>
          </cell>
          <cell r="AP537">
            <v>68020.789495402772</v>
          </cell>
          <cell r="AQ537">
            <v>70889.198381990136</v>
          </cell>
          <cell r="AR537">
            <v>832532.09804215841</v>
          </cell>
          <cell r="AS537">
            <v>70770.782033939962</v>
          </cell>
          <cell r="AT537">
            <v>65315.478999500046</v>
          </cell>
          <cell r="AU537">
            <v>67265.076321660017</v>
          </cell>
          <cell r="AV537">
            <v>64693.01387025998</v>
          </cell>
          <cell r="AW537">
            <v>70093.881867200253</v>
          </cell>
          <cell r="AX537">
            <v>68771.247251900088</v>
          </cell>
          <cell r="AY537">
            <v>73975.49136667006</v>
          </cell>
          <cell r="AZ537">
            <v>72466.271952999872</v>
          </cell>
          <cell r="BA537">
            <v>67436.477484140079</v>
          </cell>
          <cell r="BB537">
            <v>69955.956756489992</v>
          </cell>
          <cell r="BC537">
            <v>69400.82958849991</v>
          </cell>
          <cell r="BD537">
            <v>72387.590548900189</v>
          </cell>
          <cell r="BE537">
            <v>844313.72882207483</v>
          </cell>
          <cell r="BF537">
            <v>70363.016292155022</v>
          </cell>
          <cell r="BG537">
            <v>65731.618015300133</v>
          </cell>
          <cell r="BH537">
            <v>68980.666882539983</v>
          </cell>
          <cell r="BI537">
            <v>66016.359133400081</v>
          </cell>
          <cell r="BJ537">
            <v>71358.641897800029</v>
          </cell>
          <cell r="BK537">
            <v>70368.92211607995</v>
          </cell>
          <cell r="BL537">
            <v>73621.14897499996</v>
          </cell>
          <cell r="BM537">
            <v>73499.738393300038</v>
          </cell>
          <cell r="BN537">
            <v>69820.171581700153</v>
          </cell>
          <cell r="BO537">
            <v>71307.218048800016</v>
          </cell>
          <cell r="BP537">
            <v>70605.824944799999</v>
          </cell>
          <cell r="BQ537">
            <v>72640.402541200048</v>
          </cell>
          <cell r="BR537">
            <v>849246.29099080339</v>
          </cell>
          <cell r="BS537">
            <v>72490.155882799882</v>
          </cell>
          <cell r="BT537">
            <v>65669.878391599923</v>
          </cell>
          <cell r="BU537">
            <v>70723.372144400142</v>
          </cell>
          <cell r="BV537">
            <v>67213.727410704887</v>
          </cell>
          <cell r="BW537">
            <v>71536.939414300025</v>
          </cell>
          <cell r="BX537">
            <v>69397.519274400256</v>
          </cell>
          <cell r="BY537">
            <v>73549.406721179897</v>
          </cell>
          <cell r="BZ537">
            <v>73812.020261300029</v>
          </cell>
          <cell r="CA537">
            <v>69629.844977399975</v>
          </cell>
          <cell r="CB537">
            <v>71272.334077700099</v>
          </cell>
          <cell r="CC537">
            <v>71562.560238799953</v>
          </cell>
          <cell r="CD537">
            <v>72388.532196220127</v>
          </cell>
          <cell r="CE537">
            <v>858000.36889617424</v>
          </cell>
          <cell r="CF537">
            <v>72467.301305759989</v>
          </cell>
          <cell r="CG537">
            <v>68707.189451999846</v>
          </cell>
          <cell r="CH537">
            <v>72047.746922000137</v>
          </cell>
          <cell r="CI537">
            <v>67927.674322400126</v>
          </cell>
          <cell r="CJ537">
            <v>72675.945185000077</v>
          </cell>
          <cell r="CK537">
            <v>71040.070505000185</v>
          </cell>
          <cell r="CL537">
            <v>73400.973839999933</v>
          </cell>
          <cell r="CM537">
            <v>73553.507659100054</v>
          </cell>
          <cell r="CN537">
            <v>70792.323032559885</v>
          </cell>
          <cell r="CO537">
            <v>72116.656483599916</v>
          </cell>
          <cell r="CP537">
            <v>70155.159966000007</v>
          </cell>
          <cell r="CQ537">
            <v>73115.820222753915</v>
          </cell>
          <cell r="CR537">
            <v>861643.0122516593</v>
          </cell>
          <cell r="CS537">
            <v>72657.384847839945</v>
          </cell>
          <cell r="CT537">
            <v>66061.444938779867</v>
          </cell>
          <cell r="CU537">
            <v>72540.507618839969</v>
          </cell>
          <cell r="CV537">
            <v>69790.038484399964</v>
          </cell>
          <cell r="CW537">
            <v>72397.921719900041</v>
          </cell>
          <cell r="CX537">
            <v>71069.945980700082</v>
          </cell>
          <cell r="CY537">
            <v>74182.042408299865</v>
          </cell>
          <cell r="CZ537">
            <v>73871.328676799894</v>
          </cell>
          <cell r="DA537">
            <v>71230.564975299698</v>
          </cell>
          <cell r="DB537">
            <v>72989.612021800072</v>
          </cell>
          <cell r="DC537">
            <v>71224.891276000009</v>
          </cell>
          <cell r="DD537">
            <v>73627.329302999948</v>
          </cell>
          <cell r="DE537">
            <v>869636.62170562055</v>
          </cell>
          <cell r="DF537">
            <v>73471.133869800018</v>
          </cell>
          <cell r="DG537">
            <v>66312.348263999971</v>
          </cell>
          <cell r="DH537">
            <v>72988.347915999999</v>
          </cell>
          <cell r="DI537">
            <v>71297.611175999977</v>
          </cell>
          <cell r="DJ537">
            <v>73981.275329719996</v>
          </cell>
          <cell r="DK537">
            <v>71676.182062999927</v>
          </cell>
          <cell r="DL537">
            <v>74330.925949999946</v>
          </cell>
          <cell r="DM537">
            <v>74206.777844999917</v>
          </cell>
          <cell r="DN537">
            <v>71590.819003099983</v>
          </cell>
          <cell r="DO537">
            <v>73381.200288999942</v>
          </cell>
          <cell r="DP537">
            <v>72000</v>
          </cell>
          <cell r="DQ537">
            <v>74399.999999999942</v>
          </cell>
          <cell r="DR537">
            <v>865141.1715274686</v>
          </cell>
          <cell r="DS537">
            <v>73640.612387700006</v>
          </cell>
          <cell r="DT537">
            <v>66843.142863000045</v>
          </cell>
          <cell r="DU537">
            <v>72896.333825099922</v>
          </cell>
          <cell r="DV537">
            <v>69565.361455800128</v>
          </cell>
          <cell r="DW537">
            <v>72912.664026149956</v>
          </cell>
          <cell r="DX537">
            <v>71608.553890020004</v>
          </cell>
          <cell r="DY537">
            <v>74149.760169799905</v>
          </cell>
          <cell r="DZ537">
            <v>74198.435628999956</v>
          </cell>
          <cell r="EA537">
            <v>71392.322636899888</v>
          </cell>
          <cell r="EB537">
            <v>72599.798957000021</v>
          </cell>
          <cell r="EC537">
            <v>71537.507859000005</v>
          </cell>
          <cell r="ED537">
            <v>73796.677827999985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6">
          <cell r="F566">
            <v>0</v>
          </cell>
          <cell r="G566">
            <v>-125.50919999999996</v>
          </cell>
          <cell r="H566">
            <v>0</v>
          </cell>
          <cell r="I566">
            <v>0</v>
          </cell>
          <cell r="J566">
            <v>-114.73049999999967</v>
          </cell>
          <cell r="K566">
            <v>-63.653985700000021</v>
          </cell>
          <cell r="L566">
            <v>206.72086000000002</v>
          </cell>
          <cell r="M566">
            <v>-1127.9666999999999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-1259.5820349999995</v>
          </cell>
          <cell r="S566">
            <v>0</v>
          </cell>
          <cell r="T566">
            <v>-176.38549999999941</v>
          </cell>
          <cell r="U566">
            <v>0</v>
          </cell>
          <cell r="V566">
            <v>0</v>
          </cell>
          <cell r="W566">
            <v>-34.190250000000049</v>
          </cell>
          <cell r="X566">
            <v>-19.01382000000001</v>
          </cell>
          <cell r="Y566">
            <v>123.20209500000001</v>
          </cell>
          <cell r="Z566">
            <v>-923.75815999999986</v>
          </cell>
          <cell r="AA566">
            <v>-229.43640000000002</v>
          </cell>
          <cell r="AB566">
            <v>0</v>
          </cell>
          <cell r="AC566">
            <v>0</v>
          </cell>
          <cell r="AD566">
            <v>0</v>
          </cell>
          <cell r="AE566">
            <v>-578.85062599999947</v>
          </cell>
          <cell r="AF566">
            <v>0</v>
          </cell>
          <cell r="AG566">
            <v>-195.36481000000015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156.67518999999999</v>
          </cell>
          <cell r="AM566">
            <v>-384.63669999999996</v>
          </cell>
          <cell r="AN566">
            <v>-155.52430600000008</v>
          </cell>
          <cell r="AO566">
            <v>0</v>
          </cell>
          <cell r="AP566">
            <v>0</v>
          </cell>
          <cell r="AQ566">
            <v>0</v>
          </cell>
          <cell r="AR566">
            <v>-1041.8860889999978</v>
          </cell>
          <cell r="AS566">
            <v>0</v>
          </cell>
          <cell r="AT566">
            <v>-300.1609400000001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259.44955000000004</v>
          </cell>
          <cell r="AZ566">
            <v>-921.22479999999996</v>
          </cell>
          <cell r="BA566">
            <v>-79.949899000000073</v>
          </cell>
          <cell r="BB566">
            <v>0</v>
          </cell>
          <cell r="BC566">
            <v>0</v>
          </cell>
          <cell r="BD566">
            <v>0</v>
          </cell>
          <cell r="BE566">
            <v>-2792.8131349999931</v>
          </cell>
          <cell r="BF566">
            <v>0</v>
          </cell>
          <cell r="BG566">
            <v>-111.4235000000001</v>
          </cell>
          <cell r="BH566">
            <v>0</v>
          </cell>
          <cell r="BI566">
            <v>-226.68253000000001</v>
          </cell>
          <cell r="BJ566">
            <v>-1876.398799999999</v>
          </cell>
          <cell r="BK566">
            <v>-293.83212000000003</v>
          </cell>
          <cell r="BL566">
            <v>-191.73131000000012</v>
          </cell>
          <cell r="BM566">
            <v>-96.684265000000323</v>
          </cell>
          <cell r="BN566">
            <v>3.9393900000000031</v>
          </cell>
          <cell r="BO566">
            <v>0</v>
          </cell>
          <cell r="BP566">
            <v>0</v>
          </cell>
          <cell r="BQ566">
            <v>0</v>
          </cell>
          <cell r="BR566">
            <v>-3384.0866499999975</v>
          </cell>
          <cell r="BS566">
            <v>0</v>
          </cell>
          <cell r="BT566">
            <v>-155.22368000000006</v>
          </cell>
          <cell r="BU566">
            <v>-219.00367999999997</v>
          </cell>
          <cell r="BV566">
            <v>-421.36910000000012</v>
          </cell>
          <cell r="BW566">
            <v>-2193.8141299999988</v>
          </cell>
          <cell r="BX566">
            <v>-375.51405999999997</v>
          </cell>
          <cell r="BY566">
            <v>-26.969900000000052</v>
          </cell>
          <cell r="BZ566">
            <v>3.8684000000000651</v>
          </cell>
          <cell r="CA566">
            <v>3.9394999999999811</v>
          </cell>
          <cell r="CB566">
            <v>0</v>
          </cell>
          <cell r="CC566">
            <v>0</v>
          </cell>
          <cell r="CD566">
            <v>0</v>
          </cell>
          <cell r="CE566">
            <v>-8778.4704539999802</v>
          </cell>
          <cell r="CF566">
            <v>0</v>
          </cell>
          <cell r="CG566">
            <v>-394.21649999999863</v>
          </cell>
          <cell r="CH566">
            <v>-1359.5647000000008</v>
          </cell>
          <cell r="CI566">
            <v>-1691.1517000000003</v>
          </cell>
          <cell r="CJ566">
            <v>-2359.2788</v>
          </cell>
          <cell r="CK566">
            <v>-1092.8780000000006</v>
          </cell>
          <cell r="CL566">
            <v>-1398.3102999999992</v>
          </cell>
          <cell r="CM566">
            <v>-378.37309999999889</v>
          </cell>
          <cell r="CN566">
            <v>9.8483000000001084</v>
          </cell>
          <cell r="CO566">
            <v>0</v>
          </cell>
          <cell r="CP566">
            <v>-114.54565400000001</v>
          </cell>
          <cell r="CQ566">
            <v>0</v>
          </cell>
          <cell r="CR566">
            <v>-21396.041370999941</v>
          </cell>
          <cell r="CS566">
            <v>0</v>
          </cell>
          <cell r="CT566">
            <v>-736.95880000000034</v>
          </cell>
          <cell r="CU566">
            <v>-1088.3027400000001</v>
          </cell>
          <cell r="CV566">
            <v>-3106.1550000000025</v>
          </cell>
          <cell r="CW566">
            <v>-3656.9229999999952</v>
          </cell>
          <cell r="CX566">
            <v>-3824.8410000000003</v>
          </cell>
          <cell r="CY566">
            <v>-5122.8164999999935</v>
          </cell>
          <cell r="CZ566">
            <v>-71.756800000000112</v>
          </cell>
          <cell r="DA566">
            <v>5.9676900000000614</v>
          </cell>
          <cell r="DB566">
            <v>-367.05362100000025</v>
          </cell>
          <cell r="DC566">
            <v>-3427.2016000000003</v>
          </cell>
          <cell r="DD566">
            <v>0</v>
          </cell>
          <cell r="DE566">
            <v>-14942.348365000042</v>
          </cell>
          <cell r="DF566">
            <v>0</v>
          </cell>
          <cell r="DG566">
            <v>-370.22780000000012</v>
          </cell>
          <cell r="DH566">
            <v>-298.42100500000004</v>
          </cell>
          <cell r="DI566">
            <v>-1273.9926300000006</v>
          </cell>
          <cell r="DJ566">
            <v>-3776.724000000002</v>
          </cell>
          <cell r="DK566">
            <v>-3623.1290000000008</v>
          </cell>
          <cell r="DL566">
            <v>-3398.456299999998</v>
          </cell>
          <cell r="DM566">
            <v>-26.813299999999799</v>
          </cell>
          <cell r="DN566">
            <v>5.9094200000000114</v>
          </cell>
          <cell r="DO566">
            <v>-111.85944999999992</v>
          </cell>
          <cell r="DP566">
            <v>-2068.6342999999997</v>
          </cell>
          <cell r="DQ566">
            <v>0</v>
          </cell>
          <cell r="DR566">
            <v>-18659.856</v>
          </cell>
          <cell r="DS566">
            <v>0</v>
          </cell>
          <cell r="DT566">
            <v>-726.2819999999997</v>
          </cell>
          <cell r="DU566">
            <v>-2101.3676000000005</v>
          </cell>
          <cell r="DV566">
            <v>-629.20480000000043</v>
          </cell>
          <cell r="DW566">
            <v>-3531.3450000000012</v>
          </cell>
          <cell r="DX566">
            <v>-4448.070000000007</v>
          </cell>
          <cell r="DY566">
            <v>-4528.6370000000024</v>
          </cell>
          <cell r="DZ566">
            <v>-329.34769999999935</v>
          </cell>
          <cell r="EA566">
            <v>5.9093000000000302</v>
          </cell>
          <cell r="EB566">
            <v>0</v>
          </cell>
          <cell r="EC566">
            <v>-2371.5112000000008</v>
          </cell>
          <cell r="ED566">
            <v>0</v>
          </cell>
        </row>
        <row r="567">
          <cell r="F567">
            <v>-2265.3899999999994</v>
          </cell>
          <cell r="G567">
            <v>-6026.8899999999849</v>
          </cell>
          <cell r="H567">
            <v>-6558.9400000000023</v>
          </cell>
          <cell r="I567">
            <v>-6302.2399999999907</v>
          </cell>
          <cell r="J567">
            <v>-5810.1300000000047</v>
          </cell>
          <cell r="K567">
            <v>0</v>
          </cell>
          <cell r="L567">
            <v>-208.38879000000003</v>
          </cell>
          <cell r="M567">
            <v>0</v>
          </cell>
          <cell r="N567">
            <v>0</v>
          </cell>
          <cell r="O567">
            <v>-1624.7510000000002</v>
          </cell>
          <cell r="P567">
            <v>-4264.6679999999978</v>
          </cell>
          <cell r="Q567">
            <v>-7452.3930000000037</v>
          </cell>
          <cell r="R567">
            <v>-41544.479050000082</v>
          </cell>
          <cell r="S567">
            <v>-3671.6460000000079</v>
          </cell>
          <cell r="T567">
            <v>-4431.5200000000041</v>
          </cell>
          <cell r="U567">
            <v>-6245.0540000000037</v>
          </cell>
          <cell r="V567">
            <v>-6454.0900000000111</v>
          </cell>
          <cell r="W567">
            <v>-5127.4700000000012</v>
          </cell>
          <cell r="X567">
            <v>0</v>
          </cell>
          <cell r="Y567">
            <v>0</v>
          </cell>
          <cell r="Z567">
            <v>-97.090050000000019</v>
          </cell>
          <cell r="AA567">
            <v>0</v>
          </cell>
          <cell r="AB567">
            <v>-2253.5600000000013</v>
          </cell>
          <cell r="AC567">
            <v>-6102.1900000000023</v>
          </cell>
          <cell r="AD567">
            <v>-7161.8589999999967</v>
          </cell>
          <cell r="AE567">
            <v>-16015.822199999995</v>
          </cell>
          <cell r="AF567">
            <v>-750.7400000000016</v>
          </cell>
          <cell r="AG567">
            <v>-2040.6600000000035</v>
          </cell>
          <cell r="AH567">
            <v>-2105.512999999999</v>
          </cell>
          <cell r="AI567">
            <v>-2512.4379999999983</v>
          </cell>
          <cell r="AJ567">
            <v>-1059.5351999999998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-1660.4039999999986</v>
          </cell>
          <cell r="AP567">
            <v>-2918.6029999999992</v>
          </cell>
          <cell r="AQ567">
            <v>-2967.9290000000001</v>
          </cell>
          <cell r="AR567">
            <v>-26422.229139999952</v>
          </cell>
          <cell r="AS567">
            <v>-1401.7210000000014</v>
          </cell>
          <cell r="AT567">
            <v>-4097.8830000000016</v>
          </cell>
          <cell r="AU567">
            <v>-2590.7029999999941</v>
          </cell>
          <cell r="AV567">
            <v>-2452.0300000000061</v>
          </cell>
          <cell r="AW567">
            <v>-3793.4520000000011</v>
          </cell>
          <cell r="AX567">
            <v>0</v>
          </cell>
          <cell r="AY567">
            <v>-97.090040000000016</v>
          </cell>
          <cell r="AZ567">
            <v>-2079.4510000000009</v>
          </cell>
          <cell r="BA567">
            <v>-638.12310000000002</v>
          </cell>
          <cell r="BB567">
            <v>-2906.4179999999978</v>
          </cell>
          <cell r="BC567">
            <v>-2769.9960000000065</v>
          </cell>
          <cell r="BD567">
            <v>-3595.3619999999974</v>
          </cell>
          <cell r="BE567">
            <v>-41920.620330000063</v>
          </cell>
          <cell r="BF567">
            <v>-3604.2030000000013</v>
          </cell>
          <cell r="BG567">
            <v>-4201.0900000000038</v>
          </cell>
          <cell r="BH567">
            <v>-6043.75</v>
          </cell>
          <cell r="BI567">
            <v>-8899.7550000000047</v>
          </cell>
          <cell r="BJ567">
            <v>-3103.5229999999974</v>
          </cell>
          <cell r="BK567">
            <v>-715.97380000000021</v>
          </cell>
          <cell r="BL567">
            <v>-1292.9700000000003</v>
          </cell>
          <cell r="BM567">
            <v>-1677.3970000000008</v>
          </cell>
          <cell r="BN567">
            <v>3.93947</v>
          </cell>
          <cell r="BO567">
            <v>-6873.6359999999986</v>
          </cell>
          <cell r="BP567">
            <v>-2905.5899999999965</v>
          </cell>
          <cell r="BQ567">
            <v>-2606.6719999999987</v>
          </cell>
          <cell r="BR567">
            <v>-45251.155769999838</v>
          </cell>
          <cell r="BS567">
            <v>-3059.1610000000001</v>
          </cell>
          <cell r="BT567">
            <v>-6842.8589999999967</v>
          </cell>
          <cell r="BU567">
            <v>-6532.4499999999971</v>
          </cell>
          <cell r="BV567">
            <v>-9483.5760000000009</v>
          </cell>
          <cell r="BW567">
            <v>-3773.8339999999989</v>
          </cell>
          <cell r="BX567">
            <v>-252.29837000000001</v>
          </cell>
          <cell r="BY567">
            <v>-197.65239999999994</v>
          </cell>
          <cell r="BZ567">
            <v>-802.63299999999981</v>
          </cell>
          <cell r="CA567">
            <v>0</v>
          </cell>
          <cell r="CB567">
            <v>-6698.7799999999988</v>
          </cell>
          <cell r="CC567">
            <v>-4608.9460000000036</v>
          </cell>
          <cell r="CD567">
            <v>-2998.9660000000003</v>
          </cell>
          <cell r="CE567">
            <v>-61615.905199999805</v>
          </cell>
          <cell r="CF567">
            <v>-6677.68</v>
          </cell>
          <cell r="CG567">
            <v>-5049.7900000000081</v>
          </cell>
          <cell r="CH567">
            <v>-9420.7440000000061</v>
          </cell>
          <cell r="CI567">
            <v>-10368.149999999994</v>
          </cell>
          <cell r="CJ567">
            <v>-4872.9849999999933</v>
          </cell>
          <cell r="CK567">
            <v>-733.66949999999997</v>
          </cell>
          <cell r="CL567">
            <v>-3157.2599999999984</v>
          </cell>
          <cell r="CM567">
            <v>-3393.7780000000021</v>
          </cell>
          <cell r="CN567">
            <v>-194.30070000000001</v>
          </cell>
          <cell r="CO567">
            <v>-7474.2700000000041</v>
          </cell>
          <cell r="CP567">
            <v>-3926.4879999999976</v>
          </cell>
          <cell r="CQ567">
            <v>-6346.7899999999936</v>
          </cell>
          <cell r="CR567">
            <v>-91296.627999999793</v>
          </cell>
          <cell r="CS567">
            <v>-5597.3899999999994</v>
          </cell>
          <cell r="CT567">
            <v>-5215.5900000000256</v>
          </cell>
          <cell r="CU567">
            <v>-13258.979999999981</v>
          </cell>
          <cell r="CV567">
            <v>-9732.7200000000012</v>
          </cell>
          <cell r="CW567">
            <v>-10439.229999999996</v>
          </cell>
          <cell r="CX567">
            <v>-6162.6389999999992</v>
          </cell>
          <cell r="CY567">
            <v>-7373.3940000000002</v>
          </cell>
          <cell r="CZ567">
            <v>-4872.2229999999981</v>
          </cell>
          <cell r="DA567">
            <v>-2380.2869999999966</v>
          </cell>
          <cell r="DB567">
            <v>-10095.549999999988</v>
          </cell>
          <cell r="DC567">
            <v>-9810.9350000000122</v>
          </cell>
          <cell r="DD567">
            <v>-6357.6900000000023</v>
          </cell>
          <cell r="DE567">
            <v>-63205.061400000006</v>
          </cell>
          <cell r="DF567">
            <v>-3558.3549999999959</v>
          </cell>
          <cell r="DG567">
            <v>-3592.6760000000068</v>
          </cell>
          <cell r="DH567">
            <v>-7611.3699999999953</v>
          </cell>
          <cell r="DI567">
            <v>-11261.259999999995</v>
          </cell>
          <cell r="DJ567">
            <v>-3922.7969999999987</v>
          </cell>
          <cell r="DK567">
            <v>-2458.0889999999999</v>
          </cell>
          <cell r="DL567">
            <v>-5316.8160000000025</v>
          </cell>
          <cell r="DM567">
            <v>-4261.0069999999978</v>
          </cell>
          <cell r="DN567">
            <v>-175.65139999999974</v>
          </cell>
          <cell r="DO567">
            <v>-9814.3300000000017</v>
          </cell>
          <cell r="DP567">
            <v>-3581.260000000002</v>
          </cell>
          <cell r="DQ567">
            <v>-7651.4499999999971</v>
          </cell>
          <cell r="DR567">
            <v>-42539.955499999924</v>
          </cell>
          <cell r="DS567">
            <v>-3701.2359999999971</v>
          </cell>
          <cell r="DT567">
            <v>-5652.4799999999959</v>
          </cell>
          <cell r="DU567">
            <v>-6333.3699999999953</v>
          </cell>
          <cell r="DV567">
            <v>-6503.8099999999977</v>
          </cell>
          <cell r="DW567">
            <v>-2377.7150000000001</v>
          </cell>
          <cell r="DX567">
            <v>-870.40799999999945</v>
          </cell>
          <cell r="DY567">
            <v>-3363.2639999999992</v>
          </cell>
          <cell r="DZ567">
            <v>-2867.7569999999978</v>
          </cell>
          <cell r="EA567">
            <v>15.758499999999913</v>
          </cell>
          <cell r="EB567">
            <v>-4298.5370000000039</v>
          </cell>
          <cell r="EC567">
            <v>-2937.2419999999984</v>
          </cell>
          <cell r="ED567">
            <v>-3649.8949999999968</v>
          </cell>
        </row>
        <row r="568">
          <cell r="F568">
            <v>2089.9166999999998</v>
          </cell>
          <cell r="G568">
            <v>-3523.2760000000053</v>
          </cell>
          <cell r="H568">
            <v>-8955.6750000000029</v>
          </cell>
          <cell r="I568">
            <v>-10754.709999999992</v>
          </cell>
          <cell r="J568">
            <v>-11362.820000000007</v>
          </cell>
          <cell r="K568">
            <v>-7455.5649999999951</v>
          </cell>
          <cell r="L568">
            <v>-2829.429999999993</v>
          </cell>
          <cell r="M568">
            <v>-11344.384000000005</v>
          </cell>
          <cell r="N568">
            <v>-5247.6319999999978</v>
          </cell>
          <cell r="O568">
            <v>-1661.3990000000003</v>
          </cell>
          <cell r="P568">
            <v>-194.17995999999999</v>
          </cell>
          <cell r="Q568">
            <v>-1518.8379999999997</v>
          </cell>
          <cell r="R568">
            <v>-66879.078920000116</v>
          </cell>
          <cell r="S568">
            <v>2642.4916000000003</v>
          </cell>
          <cell r="T568">
            <v>-3225.9650000000038</v>
          </cell>
          <cell r="U568">
            <v>-2900.4809999999998</v>
          </cell>
          <cell r="V568">
            <v>-6770.9979999999996</v>
          </cell>
          <cell r="W568">
            <v>-9457.0399999999936</v>
          </cell>
          <cell r="X568">
            <v>-18056.099999999977</v>
          </cell>
          <cell r="Y568">
            <v>-2505.5999999999913</v>
          </cell>
          <cell r="Z568">
            <v>-13196.180000000008</v>
          </cell>
          <cell r="AA568">
            <v>-7144.976999999999</v>
          </cell>
          <cell r="AB568">
            <v>-3151.0150000000012</v>
          </cell>
          <cell r="AC568">
            <v>-203.67352</v>
          </cell>
          <cell r="AD568">
            <v>-2909.5410000000011</v>
          </cell>
          <cell r="AE568">
            <v>-30045.533200000064</v>
          </cell>
          <cell r="AF568">
            <v>517.51809999999932</v>
          </cell>
          <cell r="AG568">
            <v>-1777.1370000000024</v>
          </cell>
          <cell r="AH568">
            <v>-2214.3019999999997</v>
          </cell>
          <cell r="AI568">
            <v>-1820.7644</v>
          </cell>
          <cell r="AJ568">
            <v>-2967.6890000000021</v>
          </cell>
          <cell r="AK568">
            <v>-9676.8439999999973</v>
          </cell>
          <cell r="AL568">
            <v>-1452.1209999999992</v>
          </cell>
          <cell r="AM568">
            <v>-5572.336000000003</v>
          </cell>
          <cell r="AN568">
            <v>-2745.6840000000011</v>
          </cell>
          <cell r="AO568">
            <v>-1131.0965999999999</v>
          </cell>
          <cell r="AP568">
            <v>-168.53899999999999</v>
          </cell>
          <cell r="AQ568">
            <v>-1036.5383000000002</v>
          </cell>
          <cell r="AR568">
            <v>-70859.954999999958</v>
          </cell>
          <cell r="AS568">
            <v>993.39699999999993</v>
          </cell>
          <cell r="AT568">
            <v>-3361.4739999999947</v>
          </cell>
          <cell r="AU568">
            <v>-8936.7850000000035</v>
          </cell>
          <cell r="AV568">
            <v>-7320.648000000001</v>
          </cell>
          <cell r="AW568">
            <v>-11545.75</v>
          </cell>
          <cell r="AX568">
            <v>-11276.110000000015</v>
          </cell>
          <cell r="AY568">
            <v>-2404.4880000000048</v>
          </cell>
          <cell r="AZ568">
            <v>-14317.790000000008</v>
          </cell>
          <cell r="BA568">
            <v>-3412.0800000000017</v>
          </cell>
          <cell r="BB568">
            <v>-2056.9529999999995</v>
          </cell>
          <cell r="BC568">
            <v>-6145.8929999999964</v>
          </cell>
          <cell r="BD568">
            <v>-1075.3809999999994</v>
          </cell>
          <cell r="BE568">
            <v>-89304.903000000399</v>
          </cell>
          <cell r="BF568">
            <v>-388.36000000000013</v>
          </cell>
          <cell r="BG568">
            <v>-4595.7459999999992</v>
          </cell>
          <cell r="BH568">
            <v>-11564.870000000024</v>
          </cell>
          <cell r="BI568">
            <v>-17350.950000000012</v>
          </cell>
          <cell r="BJ568">
            <v>-18621.949999999953</v>
          </cell>
          <cell r="BK568">
            <v>-13057.419999999984</v>
          </cell>
          <cell r="BL568">
            <v>-6298.140000000014</v>
          </cell>
          <cell r="BM568">
            <v>-6015.7000000000116</v>
          </cell>
          <cell r="BN568">
            <v>57.122999999999593</v>
          </cell>
          <cell r="BO568">
            <v>-2073.4089999999997</v>
          </cell>
          <cell r="BP568">
            <v>-8197.294999999991</v>
          </cell>
          <cell r="BQ568">
            <v>-1198.1859999999997</v>
          </cell>
          <cell r="BR568">
            <v>-97304.221400000155</v>
          </cell>
          <cell r="BS568">
            <v>-1908.5063999999993</v>
          </cell>
          <cell r="BT568">
            <v>-3764.4759999999987</v>
          </cell>
          <cell r="BU568">
            <v>-14178.809999999998</v>
          </cell>
          <cell r="BV568">
            <v>-15128.310000000056</v>
          </cell>
          <cell r="BW568">
            <v>-19565.239999999991</v>
          </cell>
          <cell r="BX568">
            <v>-12718.339999999967</v>
          </cell>
          <cell r="BY568">
            <v>-6191.5</v>
          </cell>
          <cell r="BZ568">
            <v>-6196.8099999999977</v>
          </cell>
          <cell r="CA568">
            <v>38.577000000001135</v>
          </cell>
          <cell r="CB568">
            <v>-3159.5720000000001</v>
          </cell>
          <cell r="CC568">
            <v>-13375.039999999994</v>
          </cell>
          <cell r="CD568">
            <v>-1156.1939999999995</v>
          </cell>
          <cell r="CE568">
            <v>-123881.72690000059</v>
          </cell>
          <cell r="CF568">
            <v>-305.90089999999964</v>
          </cell>
          <cell r="CG568">
            <v>-9756.974000000002</v>
          </cell>
          <cell r="CH568">
            <v>-17915.160000000033</v>
          </cell>
          <cell r="CI568">
            <v>-18659.819999999949</v>
          </cell>
          <cell r="CJ568">
            <v>-19035.839999999967</v>
          </cell>
          <cell r="CK568">
            <v>-11551.830000000016</v>
          </cell>
          <cell r="CL568">
            <v>-5055.9800000000396</v>
          </cell>
          <cell r="CM568">
            <v>-13749.429999999993</v>
          </cell>
          <cell r="CN568">
            <v>-4031.6699999999983</v>
          </cell>
          <cell r="CO568">
            <v>-4462.3159999999989</v>
          </cell>
          <cell r="CP568">
            <v>-15071.409999999974</v>
          </cell>
          <cell r="CQ568">
            <v>-4285.3960000000006</v>
          </cell>
          <cell r="CR568">
            <v>-126937.52400000161</v>
          </cell>
          <cell r="CS568">
            <v>-4007.099000000002</v>
          </cell>
          <cell r="CT568">
            <v>-11111.785000000003</v>
          </cell>
          <cell r="CU568">
            <v>-17063.240000000049</v>
          </cell>
          <cell r="CV568">
            <v>-17148.200000000012</v>
          </cell>
          <cell r="CW568">
            <v>-16592.900000000023</v>
          </cell>
          <cell r="CX568">
            <v>-10934.199999999953</v>
          </cell>
          <cell r="CY568">
            <v>-4824.6999999999534</v>
          </cell>
          <cell r="CZ568">
            <v>-8858.9500000000116</v>
          </cell>
          <cell r="DA568">
            <v>-1378.1200000000099</v>
          </cell>
          <cell r="DB568">
            <v>-7614.7800000000061</v>
          </cell>
          <cell r="DC568">
            <v>-18885.5</v>
          </cell>
          <cell r="DD568">
            <v>-8518.0500000000029</v>
          </cell>
          <cell r="DE568">
            <v>-109707.46999999974</v>
          </cell>
          <cell r="DF568">
            <v>-936.04500000000007</v>
          </cell>
          <cell r="DG568">
            <v>-8274.4449999999924</v>
          </cell>
          <cell r="DH568">
            <v>-14194.600000000035</v>
          </cell>
          <cell r="DI568">
            <v>-16405.530000000028</v>
          </cell>
          <cell r="DJ568">
            <v>-15504</v>
          </cell>
          <cell r="DK568">
            <v>-15277.419999999984</v>
          </cell>
          <cell r="DL568">
            <v>-5206.5800000000163</v>
          </cell>
          <cell r="DM568">
            <v>-9586.4500000000116</v>
          </cell>
          <cell r="DN568">
            <v>-2046.1970000000001</v>
          </cell>
          <cell r="DO568">
            <v>-5075.273000000001</v>
          </cell>
          <cell r="DP568">
            <v>-12355.25</v>
          </cell>
          <cell r="DQ568">
            <v>-4845.68</v>
          </cell>
          <cell r="DR568">
            <v>-119135.45000000019</v>
          </cell>
          <cell r="DS568">
            <v>-4990.4400000000023</v>
          </cell>
          <cell r="DT568">
            <v>-8805.1600000000035</v>
          </cell>
          <cell r="DU568">
            <v>-14780.51999999996</v>
          </cell>
          <cell r="DV568">
            <v>-15548.979999999981</v>
          </cell>
          <cell r="DW568">
            <v>-15465.849999999977</v>
          </cell>
          <cell r="DX568">
            <v>-13726.400000000023</v>
          </cell>
          <cell r="DY568">
            <v>-5069.1800000000512</v>
          </cell>
          <cell r="DZ568">
            <v>-8999</v>
          </cell>
          <cell r="EA568">
            <v>-689.46600000000035</v>
          </cell>
          <cell r="EB568">
            <v>-11197.16399999999</v>
          </cell>
          <cell r="EC568">
            <v>-12441.869999999995</v>
          </cell>
          <cell r="ED568">
            <v>-7421.4199999999983</v>
          </cell>
        </row>
        <row r="569">
          <cell r="F569">
            <v>-69.000300000000152</v>
          </cell>
          <cell r="G569">
            <v>-90.811299999999392</v>
          </cell>
          <cell r="H569">
            <v>-309.89199999999983</v>
          </cell>
          <cell r="I569">
            <v>-120.92565999999988</v>
          </cell>
          <cell r="J569">
            <v>-173.15719999999965</v>
          </cell>
          <cell r="K569">
            <v>286.39860000000022</v>
          </cell>
          <cell r="L569">
            <v>0</v>
          </cell>
          <cell r="M569">
            <v>90</v>
          </cell>
          <cell r="N569">
            <v>0</v>
          </cell>
          <cell r="O569">
            <v>296.22509999999966</v>
          </cell>
          <cell r="P569">
            <v>-147.65089999999987</v>
          </cell>
          <cell r="Q569">
            <v>-231.23000000000002</v>
          </cell>
          <cell r="R569">
            <v>-2173.6877000000022</v>
          </cell>
          <cell r="S569">
            <v>-271.31359999999995</v>
          </cell>
          <cell r="T569">
            <v>-175.86619999999857</v>
          </cell>
          <cell r="U569">
            <v>-297.93239999999969</v>
          </cell>
          <cell r="V569">
            <v>-194.53499999999894</v>
          </cell>
          <cell r="W569">
            <v>-537.25200000000041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-122.29779999999982</v>
          </cell>
          <cell r="AC569">
            <v>-227.7213999999999</v>
          </cell>
          <cell r="AD569">
            <v>-346.76929999999993</v>
          </cell>
          <cell r="AE569">
            <v>-917.06407000000036</v>
          </cell>
          <cell r="AF569">
            <v>-30.100000000000023</v>
          </cell>
          <cell r="AG569">
            <v>-77.646199999999681</v>
          </cell>
          <cell r="AH569">
            <v>-109.09067000000005</v>
          </cell>
          <cell r="AI569">
            <v>-321.11689999999999</v>
          </cell>
          <cell r="AJ569">
            <v>-80.461299999999937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-68.307400000000143</v>
          </cell>
          <cell r="AP569">
            <v>-9.3966000000000349</v>
          </cell>
          <cell r="AQ569">
            <v>-220.94499999999994</v>
          </cell>
          <cell r="AR569">
            <v>-1367.6263561000014</v>
          </cell>
          <cell r="AS569">
            <v>-107.20039999999995</v>
          </cell>
          <cell r="AT569">
            <v>-66.459699999999884</v>
          </cell>
          <cell r="AU569">
            <v>-169.31620000000021</v>
          </cell>
          <cell r="AV569">
            <v>-311.24419999999964</v>
          </cell>
          <cell r="AW569">
            <v>-324.5221161000004</v>
          </cell>
          <cell r="AX569">
            <v>0</v>
          </cell>
          <cell r="AY569">
            <v>0</v>
          </cell>
          <cell r="AZ569">
            <v>-99.663240000000769</v>
          </cell>
          <cell r="BA569">
            <v>0</v>
          </cell>
          <cell r="BB569">
            <v>-163.1246000000001</v>
          </cell>
          <cell r="BC569">
            <v>-112.99579999999992</v>
          </cell>
          <cell r="BD569">
            <v>-13.100100000000111</v>
          </cell>
          <cell r="BE569">
            <v>-2511.687208580006</v>
          </cell>
          <cell r="BF569">
            <v>-194.72680000000014</v>
          </cell>
          <cell r="BG569">
            <v>-236.73039999999992</v>
          </cell>
          <cell r="BH569">
            <v>-670.26339999999982</v>
          </cell>
          <cell r="BI569">
            <v>-701.86399999999958</v>
          </cell>
          <cell r="BJ569">
            <v>-144.4974000000002</v>
          </cell>
          <cell r="BK569">
            <v>-0.31863528000000008</v>
          </cell>
          <cell r="BL569">
            <v>-5.5241733000002569</v>
          </cell>
          <cell r="BM569">
            <v>-82.767699999999422</v>
          </cell>
          <cell r="BN569">
            <v>0</v>
          </cell>
          <cell r="BO569">
            <v>-233.86639999999989</v>
          </cell>
          <cell r="BP569">
            <v>-159.07999999999993</v>
          </cell>
          <cell r="BQ569">
            <v>-82.048300000000154</v>
          </cell>
          <cell r="BR569">
            <v>-2692.8444059999965</v>
          </cell>
          <cell r="BS569">
            <v>-221.80619999999999</v>
          </cell>
          <cell r="BT569">
            <v>-178.11421000000155</v>
          </cell>
          <cell r="BU569">
            <v>-556.13349999999991</v>
          </cell>
          <cell r="BV569">
            <v>-645.28700000000026</v>
          </cell>
          <cell r="BW569">
            <v>-385.93119999999999</v>
          </cell>
          <cell r="BX569">
            <v>-11.022554</v>
          </cell>
          <cell r="BY569">
            <v>0</v>
          </cell>
          <cell r="BZ569">
            <v>-157.85724200000004</v>
          </cell>
          <cell r="CA569">
            <v>0</v>
          </cell>
          <cell r="CB569">
            <v>-290.44680000000062</v>
          </cell>
          <cell r="CC569">
            <v>-170.00869999999986</v>
          </cell>
          <cell r="CD569">
            <v>-76.23700000000008</v>
          </cell>
          <cell r="CE569">
            <v>-4632.2113000000099</v>
          </cell>
          <cell r="CF569">
            <v>-420.88089999999966</v>
          </cell>
          <cell r="CG569">
            <v>-399.73679999999877</v>
          </cell>
          <cell r="CH569">
            <v>-422.27039999999943</v>
          </cell>
          <cell r="CI569">
            <v>-861.00900000000001</v>
          </cell>
          <cell r="CJ569">
            <v>-923.35530000000017</v>
          </cell>
          <cell r="CK569">
            <v>-6.4436000000000035</v>
          </cell>
          <cell r="CL569">
            <v>-172.24704999999994</v>
          </cell>
          <cell r="CM569">
            <v>-268.64420000000064</v>
          </cell>
          <cell r="CN569">
            <v>1.9698500000013155</v>
          </cell>
          <cell r="CO569">
            <v>-551.09199999999873</v>
          </cell>
          <cell r="CP569">
            <v>-211.85350000000017</v>
          </cell>
          <cell r="CQ569">
            <v>-396.64840000000004</v>
          </cell>
          <cell r="CR569">
            <v>-6188.2281300000323</v>
          </cell>
          <cell r="CS569">
            <v>-109.01609999999982</v>
          </cell>
          <cell r="CT569">
            <v>-292.60000000000036</v>
          </cell>
          <cell r="CU569">
            <v>-691.86945999999989</v>
          </cell>
          <cell r="CV569">
            <v>-643.52000000000044</v>
          </cell>
          <cell r="CW569">
            <v>-1507.844000000001</v>
          </cell>
          <cell r="CX569">
            <v>-269.13666999999992</v>
          </cell>
          <cell r="CY569">
            <v>-307.00550000000021</v>
          </cell>
          <cell r="CZ569">
            <v>-392.79299999999967</v>
          </cell>
          <cell r="DA569">
            <v>-110.36579999999958</v>
          </cell>
          <cell r="DB569">
            <v>-963.60700000000179</v>
          </cell>
          <cell r="DC569">
            <v>-489.0655999999999</v>
          </cell>
          <cell r="DD569">
            <v>-411.40500000000065</v>
          </cell>
          <cell r="DE569">
            <v>-3770.1530819999898</v>
          </cell>
          <cell r="DF569">
            <v>-163.34960000000001</v>
          </cell>
          <cell r="DG569">
            <v>-652.10499999999956</v>
          </cell>
          <cell r="DH569">
            <v>-458.19512000000032</v>
          </cell>
          <cell r="DI569">
            <v>-535.21199999999953</v>
          </cell>
          <cell r="DJ569">
            <v>-485.72196200000008</v>
          </cell>
          <cell r="DK569">
            <v>-146.01993999999999</v>
          </cell>
          <cell r="DL569">
            <v>-150.55814999999984</v>
          </cell>
          <cell r="DM569">
            <v>-306.14470000000074</v>
          </cell>
          <cell r="DN569">
            <v>-26.122710000001462</v>
          </cell>
          <cell r="DO569">
            <v>-546.00950000000012</v>
          </cell>
          <cell r="DP569">
            <v>-159.81299999999965</v>
          </cell>
          <cell r="DQ569">
            <v>-140.90139999999974</v>
          </cell>
          <cell r="DR569">
            <v>-3401.095985999993</v>
          </cell>
          <cell r="DS569">
            <v>-300.36119999999983</v>
          </cell>
          <cell r="DT569">
            <v>-391.60730000000149</v>
          </cell>
          <cell r="DU569">
            <v>-606.91380000000026</v>
          </cell>
          <cell r="DV569">
            <v>-857.92300000000068</v>
          </cell>
          <cell r="DW569">
            <v>-285.10286700000006</v>
          </cell>
          <cell r="DX569">
            <v>-33.017279999999971</v>
          </cell>
          <cell r="DY569">
            <v>-99.693209999999453</v>
          </cell>
          <cell r="DZ569">
            <v>-215.80429999999978</v>
          </cell>
          <cell r="EA569">
            <v>1.9699710000004416</v>
          </cell>
          <cell r="EB569">
            <v>-230.16409999999996</v>
          </cell>
          <cell r="EC569">
            <v>-366.16050000000041</v>
          </cell>
          <cell r="ED569">
            <v>-16.318400000000111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-75.471000000005006</v>
          </cell>
          <cell r="S570">
            <v>-22.502000000000407</v>
          </cell>
          <cell r="T570">
            <v>-52.96900000000096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-34.270699999999124</v>
          </cell>
          <cell r="AF570">
            <v>0</v>
          </cell>
          <cell r="AG570">
            <v>-34.270700000000033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-14.277600000001257</v>
          </cell>
          <cell r="AS570">
            <v>-5.5460000000002765</v>
          </cell>
          <cell r="AT570">
            <v>-8.7316000000000713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-25.599999999998545</v>
          </cell>
          <cell r="BF570">
            <v>-3.7999999999992724</v>
          </cell>
          <cell r="BG570">
            <v>-21.799999999999727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-114.62840000000142</v>
          </cell>
          <cell r="BS570">
            <v>-3.8010000000012951</v>
          </cell>
          <cell r="BT570">
            <v>-110.82740000000013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-7.5990000000001601</v>
          </cell>
          <cell r="CF570">
            <v>-7.5990000000001601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-84.893600000001243</v>
          </cell>
          <cell r="CS570">
            <v>-22.799000000000888</v>
          </cell>
          <cell r="CT570">
            <v>-0.49459999999999127</v>
          </cell>
          <cell r="CU570">
            <v>0</v>
          </cell>
          <cell r="CV570">
            <v>0</v>
          </cell>
          <cell r="CW570">
            <v>0</v>
          </cell>
          <cell r="CX570">
            <v>-61.6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-89.82549999999901</v>
          </cell>
          <cell r="DF570">
            <v>-3.7999999999992724</v>
          </cell>
          <cell r="DG570">
            <v>-86.025500000000193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0.6080999999994674</v>
          </cell>
          <cell r="DS570">
            <v>0</v>
          </cell>
          <cell r="DT570">
            <v>0.60809999999992215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F574">
            <v>-244.47360000001208</v>
          </cell>
          <cell r="G574">
            <v>-9766.4864999999991</v>
          </cell>
          <cell r="H574">
            <v>-15824.507000000012</v>
          </cell>
          <cell r="I574">
            <v>-17177.87566000002</v>
          </cell>
          <cell r="J574">
            <v>-17460.837699999975</v>
          </cell>
          <cell r="K574">
            <v>-7232.8203856999971</v>
          </cell>
          <cell r="L574">
            <v>-2831.097929999989</v>
          </cell>
          <cell r="M574">
            <v>-12382.35070000001</v>
          </cell>
          <cell r="N574">
            <v>-5247.6319999999978</v>
          </cell>
          <cell r="O574">
            <v>-2989.9248999999982</v>
          </cell>
          <cell r="P574">
            <v>-4606.4988599999997</v>
          </cell>
          <cell r="Q574">
            <v>-9202.4609999999957</v>
          </cell>
          <cell r="R574">
            <v>-111932.29870499996</v>
          </cell>
          <cell r="S574">
            <v>-1322.9700000000157</v>
          </cell>
          <cell r="T574">
            <v>-8062.7056999999913</v>
          </cell>
          <cell r="U574">
            <v>-9443.4673999999941</v>
          </cell>
          <cell r="V574">
            <v>-13419.622999999992</v>
          </cell>
          <cell r="W574">
            <v>-15155.952249999973</v>
          </cell>
          <cell r="X574">
            <v>-18075.11381999997</v>
          </cell>
          <cell r="Y574">
            <v>-2382.3979049999907</v>
          </cell>
          <cell r="Z574">
            <v>-14217.028210000004</v>
          </cell>
          <cell r="AA574">
            <v>-7374.4133999999976</v>
          </cell>
          <cell r="AB574">
            <v>-5526.8727999999974</v>
          </cell>
          <cell r="AC574">
            <v>-6533.5849200000084</v>
          </cell>
          <cell r="AD574">
            <v>-10418.169299999994</v>
          </cell>
          <cell r="AE574">
            <v>-47591.540795999987</v>
          </cell>
          <cell r="AF574">
            <v>-263.32189999999537</v>
          </cell>
          <cell r="AG574">
            <v>-4125.0787100000016</v>
          </cell>
          <cell r="AH574">
            <v>-4428.9056700000001</v>
          </cell>
          <cell r="AI574">
            <v>-4654.3192999999992</v>
          </cell>
          <cell r="AJ574">
            <v>-4107.6855000000069</v>
          </cell>
          <cell r="AK574">
            <v>-9676.8439999999973</v>
          </cell>
          <cell r="AL574">
            <v>-1295.4458099999974</v>
          </cell>
          <cell r="AM574">
            <v>-5956.9726999999984</v>
          </cell>
          <cell r="AN574">
            <v>-2901.2083060000004</v>
          </cell>
          <cell r="AO574">
            <v>-2859.8079999999973</v>
          </cell>
          <cell r="AP574">
            <v>-3096.5385999999999</v>
          </cell>
          <cell r="AQ574">
            <v>-4225.4122999999963</v>
          </cell>
          <cell r="AR574">
            <v>-99705.974185100291</v>
          </cell>
          <cell r="AS574">
            <v>-521.07040000000416</v>
          </cell>
          <cell r="AT574">
            <v>-7834.7092399999819</v>
          </cell>
          <cell r="AU574">
            <v>-11696.804199999984</v>
          </cell>
          <cell r="AV574">
            <v>-10083.922200000015</v>
          </cell>
          <cell r="AW574">
            <v>-15663.72411609994</v>
          </cell>
          <cell r="AX574">
            <v>-11276.110000000015</v>
          </cell>
          <cell r="AY574">
            <v>-2242.1284900000028</v>
          </cell>
          <cell r="AZ574">
            <v>-17418.12904</v>
          </cell>
          <cell r="BA574">
            <v>-4130.1529990000054</v>
          </cell>
          <cell r="BB574">
            <v>-5126.4955999999947</v>
          </cell>
          <cell r="BC574">
            <v>-9028.8847999999853</v>
          </cell>
          <cell r="BD574">
            <v>-4683.843099999991</v>
          </cell>
          <cell r="BE574">
            <v>-136555.62367358012</v>
          </cell>
          <cell r="BF574">
            <v>-4191.0897999999943</v>
          </cell>
          <cell r="BG574">
            <v>-9166.7899000000034</v>
          </cell>
          <cell r="BH574">
            <v>-18278.88340000005</v>
          </cell>
          <cell r="BI574">
            <v>-27179.251530000067</v>
          </cell>
          <cell r="BJ574">
            <v>-23746.369199999957</v>
          </cell>
          <cell r="BK574">
            <v>-14067.544555280008</v>
          </cell>
          <cell r="BL574">
            <v>-7788.3654833000619</v>
          </cell>
          <cell r="BM574">
            <v>-7872.5489650000236</v>
          </cell>
          <cell r="BN574">
            <v>65.001859999996668</v>
          </cell>
          <cell r="BO574">
            <v>-9180.9114000000118</v>
          </cell>
          <cell r="BP574">
            <v>-11261.964999999982</v>
          </cell>
          <cell r="BQ574">
            <v>-3886.9062999999951</v>
          </cell>
          <cell r="BR574">
            <v>-148746.9366260008</v>
          </cell>
          <cell r="BS574">
            <v>-5193.2746000000116</v>
          </cell>
          <cell r="BT574">
            <v>-11051.500289999996</v>
          </cell>
          <cell r="BU574">
            <v>-21486.397179999971</v>
          </cell>
          <cell r="BV574">
            <v>-25678.542100000079</v>
          </cell>
          <cell r="BW574">
            <v>-25918.819330000086</v>
          </cell>
          <cell r="BX574">
            <v>-13357.174984000041</v>
          </cell>
          <cell r="BY574">
            <v>-6416.1222999999882</v>
          </cell>
          <cell r="BZ574">
            <v>-7153.4318420000054</v>
          </cell>
          <cell r="CA574">
            <v>42.516499999997905</v>
          </cell>
          <cell r="CB574">
            <v>-10148.79879999999</v>
          </cell>
          <cell r="CC574">
            <v>-18153.994699999981</v>
          </cell>
          <cell r="CD574">
            <v>-4231.3969999999972</v>
          </cell>
          <cell r="CE574">
            <v>-198915.91285400046</v>
          </cell>
          <cell r="CF574">
            <v>-7412.0608000000066</v>
          </cell>
          <cell r="CG574">
            <v>-15600.717300000018</v>
          </cell>
          <cell r="CH574">
            <v>-29117.739100000006</v>
          </cell>
          <cell r="CI574">
            <v>-31580.130699999863</v>
          </cell>
          <cell r="CJ574">
            <v>-27191.459100000095</v>
          </cell>
          <cell r="CK574">
            <v>-13384.821100000001</v>
          </cell>
          <cell r="CL574">
            <v>-9783.7973500000662</v>
          </cell>
          <cell r="CM574">
            <v>-17790.225299999991</v>
          </cell>
          <cell r="CN574">
            <v>-4214.1525499999989</v>
          </cell>
          <cell r="CO574">
            <v>-12487.677999999985</v>
          </cell>
          <cell r="CP574">
            <v>-19324.297153999971</v>
          </cell>
          <cell r="CQ574">
            <v>-11028.834399999992</v>
          </cell>
          <cell r="CR574">
            <v>-245903.31510099955</v>
          </cell>
          <cell r="CS574">
            <v>-9736.3040999999794</v>
          </cell>
          <cell r="CT574">
            <v>-17357.428400000092</v>
          </cell>
          <cell r="CU574">
            <v>-32102.39220000006</v>
          </cell>
          <cell r="CV574">
            <v>-30630.595000000088</v>
          </cell>
          <cell r="CW574">
            <v>-32196.896999999997</v>
          </cell>
          <cell r="CX574">
            <v>-21252.416669999831</v>
          </cell>
          <cell r="CY574">
            <v>-17627.915999999852</v>
          </cell>
          <cell r="CZ574">
            <v>-14195.722799999989</v>
          </cell>
          <cell r="DA574">
            <v>-3862.8051099999866</v>
          </cell>
          <cell r="DB574">
            <v>-19040.990620999975</v>
          </cell>
          <cell r="DC574">
            <v>-32612.702199999942</v>
          </cell>
          <cell r="DD574">
            <v>-15287.145000000019</v>
          </cell>
          <cell r="DE574">
            <v>-191714.85834700009</v>
          </cell>
          <cell r="DF574">
            <v>-4661.5495999999985</v>
          </cell>
          <cell r="DG574">
            <v>-12975.479299999977</v>
          </cell>
          <cell r="DH574">
            <v>-22562.586125000031</v>
          </cell>
          <cell r="DI574">
            <v>-29475.99463000003</v>
          </cell>
          <cell r="DJ574">
            <v>-23689.242961999844</v>
          </cell>
          <cell r="DK574">
            <v>-21504.657939999946</v>
          </cell>
          <cell r="DL574">
            <v>-14072.410450000025</v>
          </cell>
          <cell r="DM574">
            <v>-14180.414999999979</v>
          </cell>
          <cell r="DN574">
            <v>-2242.0616899999877</v>
          </cell>
          <cell r="DO574">
            <v>-15547.471949999992</v>
          </cell>
          <cell r="DP574">
            <v>-18164.957300000067</v>
          </cell>
          <cell r="DQ574">
            <v>-12638.031399999978</v>
          </cell>
          <cell r="DR574">
            <v>-183735.74938599998</v>
          </cell>
          <cell r="DS574">
            <v>-8992.0372000000061</v>
          </cell>
          <cell r="DT574">
            <v>-15574.921200000041</v>
          </cell>
          <cell r="DU574">
            <v>-23822.171399999934</v>
          </cell>
          <cell r="DV574">
            <v>-23539.917799999937</v>
          </cell>
          <cell r="DW574">
            <v>-21660.012866999954</v>
          </cell>
          <cell r="DX574">
            <v>-19077.895279999939</v>
          </cell>
          <cell r="DY574">
            <v>-13060.774210000061</v>
          </cell>
          <cell r="DZ574">
            <v>-12411.909000000014</v>
          </cell>
          <cell r="EA574">
            <v>-665.8282290000061</v>
          </cell>
          <cell r="EB574">
            <v>-15725.865099999966</v>
          </cell>
          <cell r="EC574">
            <v>-18116.783700000087</v>
          </cell>
          <cell r="ED574">
            <v>-11087.633399999992</v>
          </cell>
        </row>
        <row r="576">
          <cell r="A576" t="str">
            <v xml:space="preserve">Total Purchased Power &amp; Net Interchange </v>
          </cell>
          <cell r="F576">
            <v>74155.526399999973</v>
          </cell>
          <cell r="G576">
            <v>57433.513499999885</v>
          </cell>
          <cell r="H576">
            <v>58575.493000000017</v>
          </cell>
          <cell r="I576">
            <v>54602.875183000229</v>
          </cell>
          <cell r="J576">
            <v>56939.162299999967</v>
          </cell>
          <cell r="K576">
            <v>64767.179614299908</v>
          </cell>
          <cell r="L576">
            <v>71568.902069999836</v>
          </cell>
          <cell r="M576">
            <v>62017.649299999932</v>
          </cell>
          <cell r="N576">
            <v>66752.3679999999</v>
          </cell>
          <cell r="O576">
            <v>71410.075100000016</v>
          </cell>
          <cell r="P576">
            <v>67393.501140000066</v>
          </cell>
          <cell r="Q576">
            <v>65197.53899999999</v>
          </cell>
          <cell r="R576">
            <v>761562.24249956571</v>
          </cell>
          <cell r="S576">
            <v>73077.029999999912</v>
          </cell>
          <cell r="T576">
            <v>59137.294299999718</v>
          </cell>
          <cell r="U576">
            <v>64815.853747000219</v>
          </cell>
          <cell r="V576">
            <v>57361.408509999746</v>
          </cell>
          <cell r="W576">
            <v>59244.047749999911</v>
          </cell>
          <cell r="X576">
            <v>53924.886180000147</v>
          </cell>
          <cell r="Y576">
            <v>71701.906285970239</v>
          </cell>
          <cell r="Z576">
            <v>60182.971790000098</v>
          </cell>
          <cell r="AA576">
            <v>64625.586600000039</v>
          </cell>
          <cell r="AB576">
            <v>68043.011556600221</v>
          </cell>
          <cell r="AC576">
            <v>65466.415079999948</v>
          </cell>
          <cell r="AD576">
            <v>63981.830699999933</v>
          </cell>
          <cell r="AE576">
            <v>780385.0584202949</v>
          </cell>
          <cell r="AF576">
            <v>70218.823532345123</v>
          </cell>
          <cell r="AG576">
            <v>60103.813135299832</v>
          </cell>
          <cell r="AH576">
            <v>62912.954167830176</v>
          </cell>
          <cell r="AI576">
            <v>61791.530561401974</v>
          </cell>
          <cell r="AJ576">
            <v>64096.889341670088</v>
          </cell>
          <cell r="AK576">
            <v>58767.252421600046</v>
          </cell>
          <cell r="AL576">
            <v>72721.845354200108</v>
          </cell>
          <cell r="AM576">
            <v>66387.878659429727</v>
          </cell>
          <cell r="AN576">
            <v>64503.138889099937</v>
          </cell>
          <cell r="AO576">
            <v>67292.89538002701</v>
          </cell>
          <cell r="AP576">
            <v>64924.250895402743</v>
          </cell>
          <cell r="AQ576">
            <v>66663.786081990111</v>
          </cell>
          <cell r="AR576">
            <v>732826.12385706231</v>
          </cell>
          <cell r="AS576">
            <v>70249.711633939994</v>
          </cell>
          <cell r="AT576">
            <v>57480.769759500166</v>
          </cell>
          <cell r="AU576">
            <v>55568.272121660179</v>
          </cell>
          <cell r="AV576">
            <v>54609.091670259833</v>
          </cell>
          <cell r="AW576">
            <v>54430.157751100371</v>
          </cell>
          <cell r="AX576">
            <v>57495.137251900043</v>
          </cell>
          <cell r="AY576">
            <v>71733.362876670202</v>
          </cell>
          <cell r="AZ576">
            <v>55048.14291299996</v>
          </cell>
          <cell r="BA576">
            <v>63306.324485140038</v>
          </cell>
          <cell r="BB576">
            <v>64829.461156490026</v>
          </cell>
          <cell r="BC576">
            <v>60371.944788499852</v>
          </cell>
          <cell r="BD576">
            <v>67703.747448900249</v>
          </cell>
          <cell r="BE576">
            <v>707758.10514849611</v>
          </cell>
          <cell r="BF576">
            <v>66171.926492155064</v>
          </cell>
          <cell r="BG576">
            <v>56564.828115300159</v>
          </cell>
          <cell r="BH576">
            <v>50701.783482539933</v>
          </cell>
          <cell r="BI576">
            <v>38837.107603400014</v>
          </cell>
          <cell r="BJ576">
            <v>47612.272697799839</v>
          </cell>
          <cell r="BK576">
            <v>56301.377560799941</v>
          </cell>
          <cell r="BL576">
            <v>65832.783491699956</v>
          </cell>
          <cell r="BM576">
            <v>65627.189428299898</v>
          </cell>
          <cell r="BN576">
            <v>69885.173441700172</v>
          </cell>
          <cell r="BO576">
            <v>62126.306648799917</v>
          </cell>
          <cell r="BP576">
            <v>59343.859944800031</v>
          </cell>
          <cell r="BQ576">
            <v>68753.4962411999</v>
          </cell>
          <cell r="BR576">
            <v>700499.35436480492</v>
          </cell>
          <cell r="BS576">
            <v>67296.881282799877</v>
          </cell>
          <cell r="BT576">
            <v>54618.378101599985</v>
          </cell>
          <cell r="BU576">
            <v>49236.974964400288</v>
          </cell>
          <cell r="BV576">
            <v>41535.185310704634</v>
          </cell>
          <cell r="BW576">
            <v>45618.120084299706</v>
          </cell>
          <cell r="BX576">
            <v>56040.34429040039</v>
          </cell>
          <cell r="BY576">
            <v>67133.284421179909</v>
          </cell>
          <cell r="BZ576">
            <v>66658.588419300038</v>
          </cell>
          <cell r="CA576">
            <v>69672.36147740006</v>
          </cell>
          <cell r="CB576">
            <v>61123.535277699935</v>
          </cell>
          <cell r="CC576">
            <v>53408.565538799972</v>
          </cell>
          <cell r="CD576">
            <v>68157.13519622013</v>
          </cell>
          <cell r="CE576">
            <v>659084.45604217239</v>
          </cell>
          <cell r="CF576">
            <v>65055.24050576007</v>
          </cell>
          <cell r="CG576">
            <v>53106.472151999827</v>
          </cell>
          <cell r="CH576">
            <v>42930.007822000189</v>
          </cell>
          <cell r="CI576">
            <v>36347.543622400146</v>
          </cell>
          <cell r="CJ576">
            <v>45484.486084999982</v>
          </cell>
          <cell r="CK576">
            <v>57655.249405000359</v>
          </cell>
          <cell r="CL576">
            <v>63617.176489999751</v>
          </cell>
          <cell r="CM576">
            <v>55763.282359099947</v>
          </cell>
          <cell r="CN576">
            <v>66578.170482559712</v>
          </cell>
          <cell r="CO576">
            <v>59628.978483600076</v>
          </cell>
          <cell r="CP576">
            <v>50830.862812000094</v>
          </cell>
          <cell r="CQ576">
            <v>62086.985822753981</v>
          </cell>
          <cell r="CR576">
            <v>615739.69715065882</v>
          </cell>
          <cell r="CS576">
            <v>62921.080747839995</v>
          </cell>
          <cell r="CT576">
            <v>48704.01653877995</v>
          </cell>
          <cell r="CU576">
            <v>40438.115418839967</v>
          </cell>
          <cell r="CV576">
            <v>39159.443484399933</v>
          </cell>
          <cell r="CW576">
            <v>40201.024719900219</v>
          </cell>
          <cell r="CX576">
            <v>49817.529310700484</v>
          </cell>
          <cell r="CY576">
            <v>56554.126408299897</v>
          </cell>
          <cell r="CZ576">
            <v>59675.605876799906</v>
          </cell>
          <cell r="DA576">
            <v>67367.759865299799</v>
          </cell>
          <cell r="DB576">
            <v>53948.621400800068</v>
          </cell>
          <cell r="DC576">
            <v>38612.189075999893</v>
          </cell>
          <cell r="DD576">
            <v>58340.184302999871</v>
          </cell>
          <cell r="DE576">
            <v>677921.76335861906</v>
          </cell>
          <cell r="DF576">
            <v>68809.584269799991</v>
          </cell>
          <cell r="DG576">
            <v>53336.868963999907</v>
          </cell>
          <cell r="DH576">
            <v>50425.76179099991</v>
          </cell>
          <cell r="DI576">
            <v>41821.616546000121</v>
          </cell>
          <cell r="DJ576">
            <v>50292.032367720269</v>
          </cell>
          <cell r="DK576">
            <v>50171.524122999981</v>
          </cell>
          <cell r="DL576">
            <v>60258.515499999747</v>
          </cell>
          <cell r="DM576">
            <v>60026.36284499988</v>
          </cell>
          <cell r="DN576">
            <v>69348.757313099923</v>
          </cell>
          <cell r="DO576">
            <v>57833.728339000023</v>
          </cell>
          <cell r="DP576">
            <v>53835.042699999874</v>
          </cell>
          <cell r="DQ576">
            <v>61761.968599999906</v>
          </cell>
          <cell r="DR576">
            <v>681405.42214147188</v>
          </cell>
          <cell r="DS576">
            <v>64648.575187699986</v>
          </cell>
          <cell r="DT576">
            <v>51268.221662999946</v>
          </cell>
          <cell r="DU576">
            <v>49074.162425099872</v>
          </cell>
          <cell r="DV576">
            <v>46025.443655800307</v>
          </cell>
          <cell r="DW576">
            <v>51252.65115915006</v>
          </cell>
          <cell r="DX576">
            <v>52530.658610020299</v>
          </cell>
          <cell r="DY576">
            <v>61088.98595979996</v>
          </cell>
          <cell r="DZ576">
            <v>61786.526628999971</v>
          </cell>
          <cell r="EA576">
            <v>70726.494407899911</v>
          </cell>
          <cell r="EB576">
            <v>56873.933856999967</v>
          </cell>
          <cell r="EC576">
            <v>53420.724158999976</v>
          </cell>
          <cell r="ED576">
            <v>62709.044427999994</v>
          </cell>
        </row>
        <row r="578">
          <cell r="A578" t="str">
            <v>Coal Generation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-285.13215000000491</v>
          </cell>
          <cell r="G580">
            <v>-396.8709380000073</v>
          </cell>
          <cell r="H580">
            <v>-412.12124300000141</v>
          </cell>
          <cell r="I580">
            <v>-952.25083100001211</v>
          </cell>
          <cell r="J580">
            <v>-108.80912799999351</v>
          </cell>
          <cell r="K580">
            <v>-434.94451899999694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-271.78172400000039</v>
          </cell>
          <cell r="Q580">
            <v>-28.473415000000386</v>
          </cell>
          <cell r="R580">
            <v>-3689.4585950002074</v>
          </cell>
          <cell r="S580">
            <v>-103.75336300001072</v>
          </cell>
          <cell r="T580">
            <v>-603.31134999998903</v>
          </cell>
          <cell r="U580">
            <v>-470.34849299999769</v>
          </cell>
          <cell r="V580">
            <v>-1260.2392459999974</v>
          </cell>
          <cell r="W580">
            <v>-442.66290500000468</v>
          </cell>
          <cell r="X580">
            <v>-245.22434000001522</v>
          </cell>
          <cell r="Y580">
            <v>-61.610147999992478</v>
          </cell>
          <cell r="Z580">
            <v>-64.685897000003024</v>
          </cell>
          <cell r="AA580">
            <v>-94.527520999996341</v>
          </cell>
          <cell r="AB580">
            <v>-33.535233000002336</v>
          </cell>
          <cell r="AC580">
            <v>-309.56009899999481</v>
          </cell>
          <cell r="AD580">
            <v>0</v>
          </cell>
          <cell r="AE580">
            <v>-10945.534758000169</v>
          </cell>
          <cell r="AF580">
            <v>-765.72621299998718</v>
          </cell>
          <cell r="AG580">
            <v>-1518.2000039999839</v>
          </cell>
          <cell r="AH580">
            <v>-1260.2578940000094</v>
          </cell>
          <cell r="AI580">
            <v>-1156.6090960000001</v>
          </cell>
          <cell r="AJ580">
            <v>-1346.975689999992</v>
          </cell>
          <cell r="AK580">
            <v>-862.96114800000214</v>
          </cell>
          <cell r="AL580">
            <v>-377.15914300001168</v>
          </cell>
          <cell r="AM580">
            <v>-305.03101099999913</v>
          </cell>
          <cell r="AN580">
            <v>-895.21581100000185</v>
          </cell>
          <cell r="AO580">
            <v>-605.18960999999399</v>
          </cell>
          <cell r="AP580">
            <v>-1072.373557999992</v>
          </cell>
          <cell r="AQ580">
            <v>-779.83558000001358</v>
          </cell>
          <cell r="AR580">
            <v>-7637.5482889999403</v>
          </cell>
          <cell r="AS580">
            <v>-496.11096100001305</v>
          </cell>
          <cell r="AT580">
            <v>-342.7878950000013</v>
          </cell>
          <cell r="AU580">
            <v>-940.20684199998504</v>
          </cell>
          <cell r="AV580">
            <v>-1555.0671909999946</v>
          </cell>
          <cell r="AW580">
            <v>-965.54149499999767</v>
          </cell>
          <cell r="AX580">
            <v>-510.90553100001125</v>
          </cell>
          <cell r="AY580">
            <v>-101.07939799998712</v>
          </cell>
          <cell r="AZ580">
            <v>-531.12685200001579</v>
          </cell>
          <cell r="BA580">
            <v>-602.18576100001519</v>
          </cell>
          <cell r="BB580">
            <v>-614.46119899999758</v>
          </cell>
          <cell r="BC580">
            <v>-445.41445499999099</v>
          </cell>
          <cell r="BD580">
            <v>-532.66070900000341</v>
          </cell>
          <cell r="BE580">
            <v>-7548.2313769999892</v>
          </cell>
          <cell r="BF580">
            <v>-527.14002500000061</v>
          </cell>
          <cell r="BG580">
            <v>-853.28955300000962</v>
          </cell>
          <cell r="BH580">
            <v>-845.50803899997845</v>
          </cell>
          <cell r="BI580">
            <v>-615.04399000000558</v>
          </cell>
          <cell r="BJ580">
            <v>-501.14669400000275</v>
          </cell>
          <cell r="BK580">
            <v>-891.69356900001003</v>
          </cell>
          <cell r="BL580">
            <v>-329.71355199998652</v>
          </cell>
          <cell r="BM580">
            <v>-774.90915100001439</v>
          </cell>
          <cell r="BN580">
            <v>-606.07430500000191</v>
          </cell>
          <cell r="BO580">
            <v>-276.70021299999644</v>
          </cell>
          <cell r="BP580">
            <v>-535.62499399999797</v>
          </cell>
          <cell r="BQ580">
            <v>-791.38729200001399</v>
          </cell>
          <cell r="BR580">
            <v>-6211.5654170000926</v>
          </cell>
          <cell r="BS580">
            <v>-873.0581560000137</v>
          </cell>
          <cell r="BT580">
            <v>-278.29138899999089</v>
          </cell>
          <cell r="BU580">
            <v>-564.03262999998697</v>
          </cell>
          <cell r="BV580">
            <v>-621.27376800001366</v>
          </cell>
          <cell r="BW580">
            <v>-326.83711199999379</v>
          </cell>
          <cell r="BX580">
            <v>-558.90780099999392</v>
          </cell>
          <cell r="BY580">
            <v>-208.27050899999449</v>
          </cell>
          <cell r="BZ580">
            <v>-381.12760999999591</v>
          </cell>
          <cell r="CA580">
            <v>-842.0183709999983</v>
          </cell>
          <cell r="CB580">
            <v>-359.68477700000221</v>
          </cell>
          <cell r="CC580">
            <v>-503.72350599999481</v>
          </cell>
          <cell r="CD580">
            <v>-694.33978800001205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-1377.6887640000059</v>
          </cell>
          <cell r="G581">
            <v>-569.58815900000627</v>
          </cell>
          <cell r="H581">
            <v>-501.74267400000826</v>
          </cell>
          <cell r="I581">
            <v>-798.45902999999817</v>
          </cell>
          <cell r="J581">
            <v>-381.38542400000733</v>
          </cell>
          <cell r="K581">
            <v>-1658.8754489999992</v>
          </cell>
          <cell r="L581">
            <v>-218.30363799999759</v>
          </cell>
          <cell r="M581">
            <v>-563.60876700001245</v>
          </cell>
          <cell r="N581">
            <v>-893.23558899998898</v>
          </cell>
          <cell r="O581">
            <v>-1156.0390579999948</v>
          </cell>
          <cell r="P581">
            <v>-658.02910099999281</v>
          </cell>
          <cell r="Q581">
            <v>-1382.1545320000077</v>
          </cell>
          <cell r="R581">
            <v>-7452.7091950000031</v>
          </cell>
          <cell r="S581">
            <v>-650.05992699999479</v>
          </cell>
          <cell r="T581">
            <v>-798.67160200000217</v>
          </cell>
          <cell r="U581">
            <v>-1014.6635159999933</v>
          </cell>
          <cell r="V581">
            <v>-728.534716999995</v>
          </cell>
          <cell r="W581">
            <v>-250.78604999999516</v>
          </cell>
          <cell r="X581">
            <v>-286.78274900000542</v>
          </cell>
          <cell r="Y581">
            <v>-564.40080299999681</v>
          </cell>
          <cell r="Z581">
            <v>-668.17774999999529</v>
          </cell>
          <cell r="AA581">
            <v>-589.46477400000003</v>
          </cell>
          <cell r="AB581">
            <v>-709.37099600000511</v>
          </cell>
          <cell r="AC581">
            <v>-532.08441499999753</v>
          </cell>
          <cell r="AD581">
            <v>-659.71189600000071</v>
          </cell>
          <cell r="AE581">
            <v>-6281.3637259999523</v>
          </cell>
          <cell r="AF581">
            <v>-398.11223099999916</v>
          </cell>
          <cell r="AG581">
            <v>-350.62056999999913</v>
          </cell>
          <cell r="AH581">
            <v>-721.8633309999932</v>
          </cell>
          <cell r="AI581">
            <v>-461.99137499999779</v>
          </cell>
          <cell r="AJ581">
            <v>-416.68429900000046</v>
          </cell>
          <cell r="AK581">
            <v>-313.17335000000458</v>
          </cell>
          <cell r="AL581">
            <v>-476.9332729999951</v>
          </cell>
          <cell r="AM581">
            <v>-273.77000699999917</v>
          </cell>
          <cell r="AN581">
            <v>-858.27421500000492</v>
          </cell>
          <cell r="AO581">
            <v>-1174.6002160000062</v>
          </cell>
          <cell r="AP581">
            <v>-351.4045560000086</v>
          </cell>
          <cell r="AQ581">
            <v>-483.93630299999495</v>
          </cell>
          <cell r="AR581">
            <v>-6567.6733920000261</v>
          </cell>
          <cell r="AS581">
            <v>-746.23095500000636</v>
          </cell>
          <cell r="AT581">
            <v>-345.23665499999333</v>
          </cell>
          <cell r="AU581">
            <v>-553.75774400000228</v>
          </cell>
          <cell r="AV581">
            <v>-574.61427999999432</v>
          </cell>
          <cell r="AW581">
            <v>-468.05133500000011</v>
          </cell>
          <cell r="AX581">
            <v>-864.47092199999315</v>
          </cell>
          <cell r="AY581">
            <v>-478.92806800000108</v>
          </cell>
          <cell r="AZ581">
            <v>-605.35351900000387</v>
          </cell>
          <cell r="BA581">
            <v>-519.63728799999808</v>
          </cell>
          <cell r="BB581">
            <v>-378.47951699999976</v>
          </cell>
          <cell r="BC581">
            <v>-507.86219600000186</v>
          </cell>
          <cell r="BD581">
            <v>-525.05091299999913</v>
          </cell>
          <cell r="BE581">
            <v>-7669.4200420000125</v>
          </cell>
          <cell r="BF581">
            <v>-1312.8167820000017</v>
          </cell>
          <cell r="BG581">
            <v>-911.5232130000004</v>
          </cell>
          <cell r="BH581">
            <v>-216.5483920000006</v>
          </cell>
          <cell r="BI581">
            <v>-77.466875999998592</v>
          </cell>
          <cell r="BJ581">
            <v>-888.33536199999799</v>
          </cell>
          <cell r="BK581">
            <v>-679.60516199999984</v>
          </cell>
          <cell r="BL581">
            <v>-659.81290600000648</v>
          </cell>
          <cell r="BM581">
            <v>-394.05919899999571</v>
          </cell>
          <cell r="BN581">
            <v>-373.14033300000301</v>
          </cell>
          <cell r="BO581">
            <v>-545.74946599999384</v>
          </cell>
          <cell r="BP581">
            <v>-599.6800430000003</v>
          </cell>
          <cell r="BQ581">
            <v>-1010.6823080000031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-545.17013900005259</v>
          </cell>
          <cell r="G582">
            <v>-412.31113100005314</v>
          </cell>
          <cell r="H582">
            <v>-555.34003500005929</v>
          </cell>
          <cell r="I582">
            <v>-887.78787800000282</v>
          </cell>
          <cell r="J582">
            <v>-897.19486999994842</v>
          </cell>
          <cell r="K582">
            <v>-273.64921800000593</v>
          </cell>
          <cell r="L582">
            <v>-25.666259999969043</v>
          </cell>
          <cell r="M582">
            <v>0</v>
          </cell>
          <cell r="N582">
            <v>0</v>
          </cell>
          <cell r="O582">
            <v>0</v>
          </cell>
          <cell r="P582">
            <v>-21.137214999995194</v>
          </cell>
          <cell r="Q582">
            <v>-61</v>
          </cell>
          <cell r="R582">
            <v>-6561.0481799999252</v>
          </cell>
          <cell r="S582">
            <v>-299.99998000008054</v>
          </cell>
          <cell r="T582">
            <v>-645.53294899995672</v>
          </cell>
          <cell r="U582">
            <v>-924.61326800001552</v>
          </cell>
          <cell r="V582">
            <v>-1132.7532859999919</v>
          </cell>
          <cell r="W582">
            <v>-1174.9037380000227</v>
          </cell>
          <cell r="X582">
            <v>-1157.3265749999555</v>
          </cell>
          <cell r="Y582">
            <v>-240.64710699999705</v>
          </cell>
          <cell r="Z582">
            <v>-130.24625999998534</v>
          </cell>
          <cell r="AA582">
            <v>-226.70554999995511</v>
          </cell>
          <cell r="AB582">
            <v>-355.75234100001398</v>
          </cell>
          <cell r="AC582">
            <v>-111.56712600000901</v>
          </cell>
          <cell r="AD582">
            <v>-161</v>
          </cell>
          <cell r="AE582">
            <v>-30002.758077999577</v>
          </cell>
          <cell r="AF582">
            <v>-1740.6891240000259</v>
          </cell>
          <cell r="AG582">
            <v>-2313.9033000000054</v>
          </cell>
          <cell r="AH582">
            <v>-2107.6335229999968</v>
          </cell>
          <cell r="AI582">
            <v>-3881.0802899999544</v>
          </cell>
          <cell r="AJ582">
            <v>-3975.6637990000308</v>
          </cell>
          <cell r="AK582">
            <v>-2720.7878860000055</v>
          </cell>
          <cell r="AL582">
            <v>-941.82453599997098</v>
          </cell>
          <cell r="AM582">
            <v>-1235.4993569999933</v>
          </cell>
          <cell r="AN582">
            <v>-4008.8049899999751</v>
          </cell>
          <cell r="AO582">
            <v>-3287.5828689999762</v>
          </cell>
          <cell r="AP582">
            <v>-2885.2169829999912</v>
          </cell>
          <cell r="AQ582">
            <v>-904.07142100005876</v>
          </cell>
          <cell r="AR582">
            <v>-25547.176866999827</v>
          </cell>
          <cell r="AS582">
            <v>-2373.5958639999735</v>
          </cell>
          <cell r="AT582">
            <v>-1243.4320650000591</v>
          </cell>
          <cell r="AU582">
            <v>-1118.56772000005</v>
          </cell>
          <cell r="AV582">
            <v>-3490.7228280000854</v>
          </cell>
          <cell r="AW582">
            <v>-4092.2725770000834</v>
          </cell>
          <cell r="AX582">
            <v>-3148.5172419999726</v>
          </cell>
          <cell r="AY582">
            <v>-1200.9719839999452</v>
          </cell>
          <cell r="AZ582">
            <v>-1222.3011499999557</v>
          </cell>
          <cell r="BA582">
            <v>-3328.6071579999989</v>
          </cell>
          <cell r="BB582">
            <v>-1981.6829840000137</v>
          </cell>
          <cell r="BC582">
            <v>-1751.8437929999782</v>
          </cell>
          <cell r="BD582">
            <v>-594.66150200000266</v>
          </cell>
          <cell r="BE582">
            <v>-18751.470439999364</v>
          </cell>
          <cell r="BF582">
            <v>-2266.9367689999635</v>
          </cell>
          <cell r="BG582">
            <v>-1806.743342999951</v>
          </cell>
          <cell r="BH582">
            <v>-1525.4080229999963</v>
          </cell>
          <cell r="BI582">
            <v>-1840.8150660000392</v>
          </cell>
          <cell r="BJ582">
            <v>-1824.3247780000092</v>
          </cell>
          <cell r="BK582">
            <v>-2189.3094360000105</v>
          </cell>
          <cell r="BL582">
            <v>-717.65206499997294</v>
          </cell>
          <cell r="BM582">
            <v>-1359.5844310000539</v>
          </cell>
          <cell r="BN582">
            <v>-1868.6567759999889</v>
          </cell>
          <cell r="BO582">
            <v>-1216.5206350000226</v>
          </cell>
          <cell r="BP582">
            <v>-1344.4278219999978</v>
          </cell>
          <cell r="BQ582">
            <v>-791.09129599999869</v>
          </cell>
          <cell r="BR582">
            <v>-21230.013671998866</v>
          </cell>
          <cell r="BS582">
            <v>-2542.1874620000017</v>
          </cell>
          <cell r="BT582">
            <v>-2124.0567680000095</v>
          </cell>
          <cell r="BU582">
            <v>-1229.6293200000655</v>
          </cell>
          <cell r="BV582">
            <v>-2237.900484999991</v>
          </cell>
          <cell r="BW582">
            <v>-1724.6096030000481</v>
          </cell>
          <cell r="BX582">
            <v>-2752.0742580000078</v>
          </cell>
          <cell r="BY582">
            <v>-1046.5139489999856</v>
          </cell>
          <cell r="BZ582">
            <v>-635.14300899999216</v>
          </cell>
          <cell r="CA582">
            <v>-2099.7731129999738</v>
          </cell>
          <cell r="CB582">
            <v>-2080.2228839999298</v>
          </cell>
          <cell r="CC582">
            <v>-1548.2824549999787</v>
          </cell>
          <cell r="CD582">
            <v>-1209.6203660000465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-689.56200600000011</v>
          </cell>
          <cell r="G583">
            <v>-863.82796099999541</v>
          </cell>
          <cell r="H583">
            <v>-153.60000000000218</v>
          </cell>
          <cell r="I583">
            <v>-130.44722500000353</v>
          </cell>
          <cell r="J583">
            <v>-55.384408999998413</v>
          </cell>
          <cell r="K583">
            <v>-314.61742499999673</v>
          </cell>
          <cell r="L583">
            <v>-287.68930900000123</v>
          </cell>
          <cell r="M583">
            <v>-561.15376199999446</v>
          </cell>
          <cell r="N583">
            <v>-455.83206100000098</v>
          </cell>
          <cell r="O583">
            <v>-305.644481000003</v>
          </cell>
          <cell r="P583">
            <v>0</v>
          </cell>
          <cell r="Q583">
            <v>0</v>
          </cell>
          <cell r="R583">
            <v>-29.029987999994773</v>
          </cell>
          <cell r="S583">
            <v>0</v>
          </cell>
          <cell r="T583">
            <v>0</v>
          </cell>
          <cell r="U583">
            <v>-7.899994000003062</v>
          </cell>
          <cell r="V583">
            <v>0</v>
          </cell>
          <cell r="W583">
            <v>-15.199996000003011</v>
          </cell>
          <cell r="X583">
            <v>0</v>
          </cell>
          <cell r="Y583">
            <v>0</v>
          </cell>
          <cell r="Z583">
            <v>-5.929997999999614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-13.959987000038382</v>
          </cell>
          <cell r="AF583">
            <v>0</v>
          </cell>
          <cell r="AG583">
            <v>0</v>
          </cell>
          <cell r="AH583">
            <v>-2.099990999999136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-11.859996000002866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-21.839070000045467</v>
          </cell>
          <cell r="AS583">
            <v>0</v>
          </cell>
          <cell r="AT583">
            <v>-11.539076000000932</v>
          </cell>
          <cell r="AU583">
            <v>-1.399993999999424</v>
          </cell>
          <cell r="AV583">
            <v>-8.8999999999978172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-475.88216300000204</v>
          </cell>
          <cell r="BF583">
            <v>-57.438210000003892</v>
          </cell>
          <cell r="BG583">
            <v>-67.141681000000972</v>
          </cell>
          <cell r="BH583">
            <v>-46.921269999998913</v>
          </cell>
          <cell r="BI583">
            <v>-16.899999999997817</v>
          </cell>
          <cell r="BJ583">
            <v>-49.467710000000807</v>
          </cell>
          <cell r="BK583">
            <v>1.6226200000019162</v>
          </cell>
          <cell r="BL583">
            <v>-32.485113000002457</v>
          </cell>
          <cell r="BM583">
            <v>-16.925329999998212</v>
          </cell>
          <cell r="BN583">
            <v>-21.199996000003011</v>
          </cell>
          <cell r="BO583">
            <v>-21.200000000004366</v>
          </cell>
          <cell r="BP583">
            <v>-25.87186799999472</v>
          </cell>
          <cell r="BQ583">
            <v>-121.95360499999515</v>
          </cell>
          <cell r="BR583">
            <v>-1680.2914040000178</v>
          </cell>
          <cell r="BS583">
            <v>-427.73763400000462</v>
          </cell>
          <cell r="BT583">
            <v>-168.57002300000022</v>
          </cell>
          <cell r="BU583">
            <v>-49.66439999999784</v>
          </cell>
          <cell r="BV583">
            <v>-65.472912000001088</v>
          </cell>
          <cell r="BW583">
            <v>-65.937751999998</v>
          </cell>
          <cell r="BX583">
            <v>0</v>
          </cell>
          <cell r="BY583">
            <v>-105.07171099999687</v>
          </cell>
          <cell r="BZ583">
            <v>-95.555151000007754</v>
          </cell>
          <cell r="CA583">
            <v>-72.610357999998087</v>
          </cell>
          <cell r="CB583">
            <v>-142.832953000001</v>
          </cell>
          <cell r="CC583">
            <v>-263.99981399999524</v>
          </cell>
          <cell r="CD583">
            <v>-222.83869600000617</v>
          </cell>
          <cell r="CE583">
            <v>-2901.3522410001606</v>
          </cell>
          <cell r="CF583">
            <v>-197.22373599999992</v>
          </cell>
          <cell r="CG583">
            <v>-57.130790000002889</v>
          </cell>
          <cell r="CH583">
            <v>-267.48953099999926</v>
          </cell>
          <cell r="CI583">
            <v>-140.83029299999907</v>
          </cell>
          <cell r="CJ583">
            <v>-136.41942199999903</v>
          </cell>
          <cell r="CK583">
            <v>-33.423256000009133</v>
          </cell>
          <cell r="CL583">
            <v>-561.9261039999983</v>
          </cell>
          <cell r="CM583">
            <v>-291.82740700000431</v>
          </cell>
          <cell r="CN583">
            <v>-144.60233600000356</v>
          </cell>
          <cell r="CO583">
            <v>-433.62842600001022</v>
          </cell>
          <cell r="CP583">
            <v>-298.23105200000282</v>
          </cell>
          <cell r="CQ583">
            <v>-338.61988800000108</v>
          </cell>
          <cell r="CR583">
            <v>-4123.7803879999556</v>
          </cell>
          <cell r="CS583">
            <v>-518.70702199999505</v>
          </cell>
          <cell r="CT583">
            <v>-310.13256100000581</v>
          </cell>
          <cell r="CU583">
            <v>-205.87093599999935</v>
          </cell>
          <cell r="CV583">
            <v>-123.96784899999693</v>
          </cell>
          <cell r="CW583">
            <v>-297.06914400000096</v>
          </cell>
          <cell r="CX583">
            <v>-572.80348300000333</v>
          </cell>
          <cell r="CY583">
            <v>-287.02476999999635</v>
          </cell>
          <cell r="CZ583">
            <v>-312.10508500000287</v>
          </cell>
          <cell r="DA583">
            <v>-235.99133999999322</v>
          </cell>
          <cell r="DB583">
            <v>-214.81845099999919</v>
          </cell>
          <cell r="DC583">
            <v>-590.89823200000683</v>
          </cell>
          <cell r="DD583">
            <v>-454.39151500000298</v>
          </cell>
          <cell r="DE583">
            <v>-4529.714803000039</v>
          </cell>
          <cell r="DF583">
            <v>-372.94485000000714</v>
          </cell>
          <cell r="DG583">
            <v>-234.6637899999987</v>
          </cell>
          <cell r="DH583">
            <v>-267.07197999999698</v>
          </cell>
          <cell r="DI583">
            <v>-203.56026199999906</v>
          </cell>
          <cell r="DJ583">
            <v>-270.58030300000246</v>
          </cell>
          <cell r="DK583">
            <v>-245.96035500000289</v>
          </cell>
          <cell r="DL583">
            <v>-656.72146600000269</v>
          </cell>
          <cell r="DM583">
            <v>-341.00534199999674</v>
          </cell>
          <cell r="DN583">
            <v>-434.03165299999819</v>
          </cell>
          <cell r="DO583">
            <v>-236.36418699999922</v>
          </cell>
          <cell r="DP583">
            <v>-804.06911200000468</v>
          </cell>
          <cell r="DQ583">
            <v>-462.74150300000474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-7684.2273409999907</v>
          </cell>
          <cell r="G584">
            <v>-11512.821204000036</v>
          </cell>
          <cell r="H584">
            <v>-11510.034910999937</v>
          </cell>
          <cell r="I584">
            <v>-12675.022949999955</v>
          </cell>
          <cell r="J584">
            <v>-20011.380427999946</v>
          </cell>
          <cell r="K584">
            <v>-11983.03146800003</v>
          </cell>
          <cell r="L584">
            <v>-2220.3481959999772</v>
          </cell>
          <cell r="M584">
            <v>-3053.6781220000703</v>
          </cell>
          <cell r="N584">
            <v>-8866.1295420000097</v>
          </cell>
          <cell r="O584">
            <v>-13561.916673999978</v>
          </cell>
          <cell r="P584">
            <v>-16163.605863000033</v>
          </cell>
          <cell r="Q584">
            <v>-12292.897195999976</v>
          </cell>
          <cell r="R584">
            <v>-178463.57438000105</v>
          </cell>
          <cell r="S584">
            <v>-18175.954362999881</v>
          </cell>
          <cell r="T584">
            <v>-12990.186966000008</v>
          </cell>
          <cell r="U584">
            <v>-13613.767606999958</v>
          </cell>
          <cell r="V584">
            <v>-12888.300527999992</v>
          </cell>
          <cell r="W584">
            <v>-19725.311359000043</v>
          </cell>
          <cell r="X584">
            <v>-21642.470284999989</v>
          </cell>
          <cell r="Y584">
            <v>-7824.8573740000138</v>
          </cell>
          <cell r="Z584">
            <v>-9537.1539820000762</v>
          </cell>
          <cell r="AA584">
            <v>-15025.030456000008</v>
          </cell>
          <cell r="AB584">
            <v>-22044.302024999983</v>
          </cell>
          <cell r="AC584">
            <v>-15018.351124000037</v>
          </cell>
          <cell r="AD584">
            <v>-9977.8883109999588</v>
          </cell>
          <cell r="AE584">
            <v>-154535.61198600009</v>
          </cell>
          <cell r="AF584">
            <v>-21635.157283999957</v>
          </cell>
          <cell r="AG584">
            <v>-10813.998556000064</v>
          </cell>
          <cell r="AH584">
            <v>-9803.5656000000308</v>
          </cell>
          <cell r="AI584">
            <v>-6901.1569319999835</v>
          </cell>
          <cell r="AJ584">
            <v>-10356.77637300003</v>
          </cell>
          <cell r="AK584">
            <v>-14232.32855700003</v>
          </cell>
          <cell r="AL584">
            <v>-8187.7896410000394</v>
          </cell>
          <cell r="AM584">
            <v>-14124.784331999952</v>
          </cell>
          <cell r="AN584">
            <v>-10685.734708999982</v>
          </cell>
          <cell r="AO584">
            <v>-12608.039510999981</v>
          </cell>
          <cell r="AP584">
            <v>-17212.024998000008</v>
          </cell>
          <cell r="AQ584">
            <v>-17974.255493000033</v>
          </cell>
          <cell r="AR584">
            <v>-146688.60612200014</v>
          </cell>
          <cell r="AS584">
            <v>-15188.478749999893</v>
          </cell>
          <cell r="AT584">
            <v>-14483.135505000071</v>
          </cell>
          <cell r="AU584">
            <v>-10262.674829000025</v>
          </cell>
          <cell r="AV584">
            <v>-5417.1207900000154</v>
          </cell>
          <cell r="AW584">
            <v>-6378.1619090000167</v>
          </cell>
          <cell r="AX584">
            <v>-12857.017185000004</v>
          </cell>
          <cell r="AY584">
            <v>-8539.4020850000088</v>
          </cell>
          <cell r="AZ584">
            <v>-12950.457484999904</v>
          </cell>
          <cell r="BA584">
            <v>-13027.221615999995</v>
          </cell>
          <cell r="BB584">
            <v>-11695.380356000038</v>
          </cell>
          <cell r="BC584">
            <v>-18065.381942999957</v>
          </cell>
          <cell r="BD584">
            <v>-17824.17366900004</v>
          </cell>
          <cell r="BE584">
            <v>-157558.11612199992</v>
          </cell>
          <cell r="BF584">
            <v>-19545.683316000039</v>
          </cell>
          <cell r="BG584">
            <v>-12655.308866999985</v>
          </cell>
          <cell r="BH584">
            <v>-10045.856598000042</v>
          </cell>
          <cell r="BI584">
            <v>-5205.8912729999865</v>
          </cell>
          <cell r="BJ584">
            <v>-11456.822619999992</v>
          </cell>
          <cell r="BK584">
            <v>-13155.562726999982</v>
          </cell>
          <cell r="BL584">
            <v>-14389.84189000004</v>
          </cell>
          <cell r="BM584">
            <v>-10521.666540999897</v>
          </cell>
          <cell r="BN584">
            <v>-9655.8725459999987</v>
          </cell>
          <cell r="BO584">
            <v>-12884.744923999999</v>
          </cell>
          <cell r="BP584">
            <v>-20025.107962999959</v>
          </cell>
          <cell r="BQ584">
            <v>-18015.756857000059</v>
          </cell>
          <cell r="BR584">
            <v>-153921.48041799944</v>
          </cell>
          <cell r="BS584">
            <v>-20393.074309999996</v>
          </cell>
          <cell r="BT584">
            <v>-11779.316676000017</v>
          </cell>
          <cell r="BU584">
            <v>-8731.959634000028</v>
          </cell>
          <cell r="BV584">
            <v>-7504.751655</v>
          </cell>
          <cell r="BW584">
            <v>-11997.147958999994</v>
          </cell>
          <cell r="BX584">
            <v>-12463.530750999984</v>
          </cell>
          <cell r="BY584">
            <v>-14485.666481000022</v>
          </cell>
          <cell r="BZ584">
            <v>-10171.393995999941</v>
          </cell>
          <cell r="CA584">
            <v>-9568.8092340000439</v>
          </cell>
          <cell r="CB584">
            <v>-13419.616383999994</v>
          </cell>
          <cell r="CC584">
            <v>-16879.909887999995</v>
          </cell>
          <cell r="CD584">
            <v>-16526.303450000007</v>
          </cell>
          <cell r="CE584">
            <v>-126153.41358200088</v>
          </cell>
          <cell r="CF584">
            <v>-17954.210235000006</v>
          </cell>
          <cell r="CG584">
            <v>-12940.194530000037</v>
          </cell>
          <cell r="CH584">
            <v>-7015.5425730000134</v>
          </cell>
          <cell r="CI584">
            <v>-3999.8541640000185</v>
          </cell>
          <cell r="CJ584">
            <v>-14849.378429999982</v>
          </cell>
          <cell r="CK584">
            <v>-11869.453592000064</v>
          </cell>
          <cell r="CL584">
            <v>-9101.7672549999552</v>
          </cell>
          <cell r="CM584">
            <v>-6400.364755999879</v>
          </cell>
          <cell r="CN584">
            <v>-7251.5612590000965</v>
          </cell>
          <cell r="CO584">
            <v>-11772.604759000009</v>
          </cell>
          <cell r="CP584">
            <v>-10651.771446999977</v>
          </cell>
          <cell r="CQ584">
            <v>-12346.710582000087</v>
          </cell>
          <cell r="CR584">
            <v>-108092.59612399898</v>
          </cell>
          <cell r="CS584">
            <v>-16446.992192000034</v>
          </cell>
          <cell r="CT584">
            <v>-13558.594820999948</v>
          </cell>
          <cell r="CU584">
            <v>-8942.6035549999797</v>
          </cell>
          <cell r="CV584">
            <v>-2780.2245179999736</v>
          </cell>
          <cell r="CW584">
            <v>-10733.872092999984</v>
          </cell>
          <cell r="CX584">
            <v>-8289.6329960000003</v>
          </cell>
          <cell r="CY584">
            <v>-6365.2308539999649</v>
          </cell>
          <cell r="CZ584">
            <v>-3437.4270979999565</v>
          </cell>
          <cell r="DA584">
            <v>-6724.2418929999694</v>
          </cell>
          <cell r="DB584">
            <v>-11797.209441000014</v>
          </cell>
          <cell r="DC584">
            <v>-7594.1774509999668</v>
          </cell>
          <cell r="DD584">
            <v>-11422.389211999951</v>
          </cell>
          <cell r="DE584">
            <v>-116557.05985100102</v>
          </cell>
          <cell r="DF584">
            <v>-15648.534495999978</v>
          </cell>
          <cell r="DG584">
            <v>-10806.25411899999</v>
          </cell>
          <cell r="DH584">
            <v>-5557.942286000005</v>
          </cell>
          <cell r="DI584">
            <v>-4174.7207290000515</v>
          </cell>
          <cell r="DJ584">
            <v>-16626.891789999965</v>
          </cell>
          <cell r="DK584">
            <v>-10003.192496999982</v>
          </cell>
          <cell r="DL584">
            <v>-7916.2399199999636</v>
          </cell>
          <cell r="DM584">
            <v>-3695.1952149999561</v>
          </cell>
          <cell r="DN584">
            <v>-5717.50050799991</v>
          </cell>
          <cell r="DO584">
            <v>-9843.6399160000146</v>
          </cell>
          <cell r="DP584">
            <v>-14077.294051000034</v>
          </cell>
          <cell r="DQ584">
            <v>-12489.654324000003</v>
          </cell>
          <cell r="DR584">
            <v>-129706.38331800047</v>
          </cell>
          <cell r="DS584">
            <v>-15781.695919000078</v>
          </cell>
          <cell r="DT584">
            <v>-13897.234448000032</v>
          </cell>
          <cell r="DU584">
            <v>-5793.3580830000574</v>
          </cell>
          <cell r="DV584">
            <v>-6192.8750239999499</v>
          </cell>
          <cell r="DW584">
            <v>-19284.616395000019</v>
          </cell>
          <cell r="DX584">
            <v>-8727.9923989999807</v>
          </cell>
          <cell r="DY584">
            <v>-6531.5046449999791</v>
          </cell>
          <cell r="DZ584">
            <v>-6137.9446209999733</v>
          </cell>
          <cell r="EA584">
            <v>-6971.4041900000302</v>
          </cell>
          <cell r="EB584">
            <v>-11040.99153400003</v>
          </cell>
          <cell r="EC584">
            <v>-13808.179256999865</v>
          </cell>
          <cell r="ED584">
            <v>-15538.586803000071</v>
          </cell>
        </row>
        <row r="585">
          <cell r="F585">
            <v>-1647.5526080001146</v>
          </cell>
          <cell r="G585">
            <v>-4601.6487090000883</v>
          </cell>
          <cell r="H585">
            <v>-7266.4855590000516</v>
          </cell>
          <cell r="I585">
            <v>-9142.0119379999232</v>
          </cell>
          <cell r="J585">
            <v>-12130.512803999998</v>
          </cell>
          <cell r="K585">
            <v>-4823.7031800000696</v>
          </cell>
          <cell r="L585">
            <v>-1163.8474719999358</v>
          </cell>
          <cell r="M585">
            <v>-1254.0179539999226</v>
          </cell>
          <cell r="N585">
            <v>-890.86855999997351</v>
          </cell>
          <cell r="O585">
            <v>-5351.5113490000367</v>
          </cell>
          <cell r="P585">
            <v>-4172.2926459999871</v>
          </cell>
          <cell r="Q585">
            <v>-3609.951046000002</v>
          </cell>
          <cell r="R585">
            <v>-71936.081205999479</v>
          </cell>
          <cell r="S585">
            <v>-5358.7936489998829</v>
          </cell>
          <cell r="T585">
            <v>-4797.7754650000716</v>
          </cell>
          <cell r="U585">
            <v>-6959.3631290000631</v>
          </cell>
          <cell r="V585">
            <v>-11335.819332999992</v>
          </cell>
          <cell r="W585">
            <v>-14099.328221000032</v>
          </cell>
          <cell r="X585">
            <v>-10046.129304999951</v>
          </cell>
          <cell r="Y585">
            <v>-1051.2721779999556</v>
          </cell>
          <cell r="Z585">
            <v>-854.05465500010177</v>
          </cell>
          <cell r="AA585">
            <v>-2537.24770300003</v>
          </cell>
          <cell r="AB585">
            <v>-5894.5359789999784</v>
          </cell>
          <cell r="AC585">
            <v>-4791.6915939999744</v>
          </cell>
          <cell r="AD585">
            <v>-4210.0699950000271</v>
          </cell>
          <cell r="AE585">
            <v>-123517.93886899948</v>
          </cell>
          <cell r="AF585">
            <v>-14802.098930999986</v>
          </cell>
          <cell r="AG585">
            <v>-15143.994887999957</v>
          </cell>
          <cell r="AH585">
            <v>-13448.977562999993</v>
          </cell>
          <cell r="AI585">
            <v>-8499.0606130000087</v>
          </cell>
          <cell r="AJ585">
            <v>-13612.178878999955</v>
          </cell>
          <cell r="AK585">
            <v>-10780.89276800002</v>
          </cell>
          <cell r="AL585">
            <v>-3058.3124889999162</v>
          </cell>
          <cell r="AM585">
            <v>-4605.1904509998858</v>
          </cell>
          <cell r="AN585">
            <v>-5390.6678709999542</v>
          </cell>
          <cell r="AO585">
            <v>-9420.2912200000137</v>
          </cell>
          <cell r="AP585">
            <v>-11743.184144000057</v>
          </cell>
          <cell r="AQ585">
            <v>-13013.089051999908</v>
          </cell>
          <cell r="AR585">
            <v>-113311.32031300105</v>
          </cell>
          <cell r="AS585">
            <v>-17326.779113000026</v>
          </cell>
          <cell r="AT585">
            <v>-10059.052620999981</v>
          </cell>
          <cell r="AU585">
            <v>-10128.182574000035</v>
          </cell>
          <cell r="AV585">
            <v>-9139.2753820000216</v>
          </cell>
          <cell r="AW585">
            <v>-10959.827534999931</v>
          </cell>
          <cell r="AX585">
            <v>-8998.4054319999996</v>
          </cell>
          <cell r="AY585">
            <v>-2528.3991709999973</v>
          </cell>
          <cell r="AZ585">
            <v>-3960.4930790000362</v>
          </cell>
          <cell r="BA585">
            <v>-7934.2316499999724</v>
          </cell>
          <cell r="BB585">
            <v>-9487.4505129999598</v>
          </cell>
          <cell r="BC585">
            <v>-8390.4638500000001</v>
          </cell>
          <cell r="BD585">
            <v>-14398.759393000044</v>
          </cell>
          <cell r="BE585">
            <v>-81754.546974000521</v>
          </cell>
          <cell r="BF585">
            <v>-15736.731212999963</v>
          </cell>
          <cell r="BG585">
            <v>-7682.7263490000041</v>
          </cell>
          <cell r="BH585">
            <v>-7744.5313299999689</v>
          </cell>
          <cell r="BI585">
            <v>-4279.8350869999849</v>
          </cell>
          <cell r="BJ585">
            <v>-5323.9244249999756</v>
          </cell>
          <cell r="BK585">
            <v>-6353.5698299999931</v>
          </cell>
          <cell r="BL585">
            <v>-2780.7113220000174</v>
          </cell>
          <cell r="BM585">
            <v>-4600.6963540000143</v>
          </cell>
          <cell r="BN585">
            <v>-5008.9113659999566</v>
          </cell>
          <cell r="BO585">
            <v>-7432.8123630000046</v>
          </cell>
          <cell r="BP585">
            <v>-4434.2581939999945</v>
          </cell>
          <cell r="BQ585">
            <v>-10375.839141000062</v>
          </cell>
          <cell r="BR585">
            <v>-80784.71364399977</v>
          </cell>
          <cell r="BS585">
            <v>-11578.480806999956</v>
          </cell>
          <cell r="BT585">
            <v>-8555.2276489999495</v>
          </cell>
          <cell r="BU585">
            <v>-8949.952784000081</v>
          </cell>
          <cell r="BV585">
            <v>-3600.2276800000109</v>
          </cell>
          <cell r="BW585">
            <v>-6647.3383649999741</v>
          </cell>
          <cell r="BX585">
            <v>-7283.7412300000433</v>
          </cell>
          <cell r="BY585">
            <v>-3109.8258889999706</v>
          </cell>
          <cell r="BZ585">
            <v>-3580.216143000056</v>
          </cell>
          <cell r="CA585">
            <v>-4267.3662510000286</v>
          </cell>
          <cell r="CB585">
            <v>-8190.6441280000145</v>
          </cell>
          <cell r="CC585">
            <v>-4782.6815930000739</v>
          </cell>
          <cell r="CD585">
            <v>-10239.011125000077</v>
          </cell>
          <cell r="CE585">
            <v>-57818.180460997857</v>
          </cell>
          <cell r="CF585">
            <v>-7639.0404979998711</v>
          </cell>
          <cell r="CG585">
            <v>-4584.4760790000437</v>
          </cell>
          <cell r="CH585">
            <v>-6504.9019920000574</v>
          </cell>
          <cell r="CI585">
            <v>-5078.1930820000125</v>
          </cell>
          <cell r="CJ585">
            <v>-4154.4503949999344</v>
          </cell>
          <cell r="CK585">
            <v>-5063.0864999999758</v>
          </cell>
          <cell r="CL585">
            <v>-1794.2399959999602</v>
          </cell>
          <cell r="CM585">
            <v>-2587.5507180000423</v>
          </cell>
          <cell r="CN585">
            <v>-2930.3483550000237</v>
          </cell>
          <cell r="CO585">
            <v>-4656.9506640000036</v>
          </cell>
          <cell r="CP585">
            <v>-5159.0208240000065</v>
          </cell>
          <cell r="CQ585">
            <v>-7665.921357999905</v>
          </cell>
          <cell r="CR585">
            <v>-50771.271406999789</v>
          </cell>
          <cell r="CS585">
            <v>-7331.22139099997</v>
          </cell>
          <cell r="CT585">
            <v>-4250.9486439999891</v>
          </cell>
          <cell r="CU585">
            <v>-5065.9150300000329</v>
          </cell>
          <cell r="CV585">
            <v>-3777.9249100000015</v>
          </cell>
          <cell r="CW585">
            <v>-4504.3793079999741</v>
          </cell>
          <cell r="CX585">
            <v>-7420.6373890000395</v>
          </cell>
          <cell r="CY585">
            <v>-1368.6755410000915</v>
          </cell>
          <cell r="CZ585">
            <v>-2480.9895799999358</v>
          </cell>
          <cell r="DA585">
            <v>-2290.219488999981</v>
          </cell>
          <cell r="DB585">
            <v>-3399.7556750000222</v>
          </cell>
          <cell r="DC585">
            <v>-4034.9722550000297</v>
          </cell>
          <cell r="DD585">
            <v>-4845.6321950000711</v>
          </cell>
          <cell r="DE585">
            <v>-69713.700963000767</v>
          </cell>
          <cell r="DF585">
            <v>-10474.77418399998</v>
          </cell>
          <cell r="DG585">
            <v>-7566.1706070000073</v>
          </cell>
          <cell r="DH585">
            <v>-8852.654235999973</v>
          </cell>
          <cell r="DI585">
            <v>-4580.1599790000473</v>
          </cell>
          <cell r="DJ585">
            <v>-3450.4102439999697</v>
          </cell>
          <cell r="DK585">
            <v>-6024.3963090000325</v>
          </cell>
          <cell r="DL585">
            <v>-3322.8111030000728</v>
          </cell>
          <cell r="DM585">
            <v>-2227.0865670000203</v>
          </cell>
          <cell r="DN585">
            <v>-4152.355833999929</v>
          </cell>
          <cell r="DO585">
            <v>-5047.7839309999836</v>
          </cell>
          <cell r="DP585">
            <v>-5986.5644099999336</v>
          </cell>
          <cell r="DQ585">
            <v>-8028.5335590001196</v>
          </cell>
          <cell r="DR585">
            <v>-68721.944292998873</v>
          </cell>
          <cell r="DS585">
            <v>-8327.1444970000302</v>
          </cell>
          <cell r="DT585">
            <v>-5495.1179279999342</v>
          </cell>
          <cell r="DU585">
            <v>-7895.0932719999691</v>
          </cell>
          <cell r="DV585">
            <v>-6278.5125040000421</v>
          </cell>
          <cell r="DW585">
            <v>-4676.8889199999976</v>
          </cell>
          <cell r="DX585">
            <v>-6875.6927110000397</v>
          </cell>
          <cell r="DY585">
            <v>-2761.5205640000058</v>
          </cell>
          <cell r="DZ585">
            <v>-2428.3452919998672</v>
          </cell>
          <cell r="EA585">
            <v>-4695.2222549999715</v>
          </cell>
          <cell r="EB585">
            <v>-6566.9983610000927</v>
          </cell>
          <cell r="EC585">
            <v>-7209.8239499999909</v>
          </cell>
          <cell r="ED585">
            <v>-5511.5840390000958</v>
          </cell>
        </row>
        <row r="586">
          <cell r="F586">
            <v>-18383.41898200009</v>
          </cell>
          <cell r="G586">
            <v>-16618.481503000017</v>
          </cell>
          <cell r="H586">
            <v>-18857.835243999958</v>
          </cell>
          <cell r="I586">
            <v>-10568.910298999981</v>
          </cell>
          <cell r="J586">
            <v>-9687.352172999992</v>
          </cell>
          <cell r="K586">
            <v>-20521.882557999983</v>
          </cell>
          <cell r="L586">
            <v>-14381.984477999969</v>
          </cell>
          <cell r="M586">
            <v>-28116.097066999995</v>
          </cell>
          <cell r="N586">
            <v>-23843.226729999937</v>
          </cell>
          <cell r="O586">
            <v>-22535.77656800003</v>
          </cell>
          <cell r="P586">
            <v>-20154.45527700003</v>
          </cell>
          <cell r="Q586">
            <v>-17390.642999999982</v>
          </cell>
          <cell r="R586">
            <v>-209004.69137800019</v>
          </cell>
          <cell r="S586">
            <v>-20219.011842000007</v>
          </cell>
          <cell r="T586">
            <v>-17308.661253999977</v>
          </cell>
          <cell r="U586">
            <v>-19685.189570999937</v>
          </cell>
          <cell r="V586">
            <v>-14296.484102000017</v>
          </cell>
          <cell r="W586">
            <v>-7078.1829790000338</v>
          </cell>
          <cell r="X586">
            <v>-8177.5527429999784</v>
          </cell>
          <cell r="Y586">
            <v>-16327.432557999971</v>
          </cell>
          <cell r="Z586">
            <v>-27214.40166600002</v>
          </cell>
          <cell r="AA586">
            <v>-22135.990830999974</v>
          </cell>
          <cell r="AB586">
            <v>-18479.986522999941</v>
          </cell>
          <cell r="AC586">
            <v>-19889.534748999984</v>
          </cell>
          <cell r="AD586">
            <v>-18192.262559999886</v>
          </cell>
          <cell r="AE586">
            <v>-109501.36247799965</v>
          </cell>
          <cell r="AF586">
            <v>-7846.1052199999976</v>
          </cell>
          <cell r="AG586">
            <v>-8069.4617270000454</v>
          </cell>
          <cell r="AH586">
            <v>-9852.2313419999846</v>
          </cell>
          <cell r="AI586">
            <v>-9289.5368540000345</v>
          </cell>
          <cell r="AJ586">
            <v>-1861.0545559999882</v>
          </cell>
          <cell r="AK586">
            <v>-3297.7362280000234</v>
          </cell>
          <cell r="AL586">
            <v>-10229.361272000009</v>
          </cell>
          <cell r="AM586">
            <v>-14431.592891999986</v>
          </cell>
          <cell r="AN586">
            <v>-12214.819678</v>
          </cell>
          <cell r="AO586">
            <v>-9574.134212999983</v>
          </cell>
          <cell r="AP586">
            <v>-8786.0273389999929</v>
          </cell>
          <cell r="AQ586">
            <v>-14049.301156999951</v>
          </cell>
          <cell r="AR586">
            <v>-114488.68875399977</v>
          </cell>
          <cell r="AS586">
            <v>-9640.9420450000325</v>
          </cell>
          <cell r="AT586">
            <v>-7748.1406460000435</v>
          </cell>
          <cell r="AU586">
            <v>-6165.7638589999988</v>
          </cell>
          <cell r="AV586">
            <v>-7750.8600329999754</v>
          </cell>
          <cell r="AW586">
            <v>-3318.4221809999872</v>
          </cell>
          <cell r="AX586">
            <v>-5441.5941460000467</v>
          </cell>
          <cell r="AY586">
            <v>-10375.229905000015</v>
          </cell>
          <cell r="AZ586">
            <v>-14122.31619199994</v>
          </cell>
          <cell r="BA586">
            <v>-13982.457648999989</v>
          </cell>
          <cell r="BB586">
            <v>-12920.940419999999</v>
          </cell>
          <cell r="BC586">
            <v>-9973.2143999999971</v>
          </cell>
          <cell r="BD586">
            <v>-13048.807277999993</v>
          </cell>
          <cell r="BE586">
            <v>-97691.704156000167</v>
          </cell>
          <cell r="BF586">
            <v>-6323.5915019999957</v>
          </cell>
          <cell r="BG586">
            <v>-5813.774592999951</v>
          </cell>
          <cell r="BH586">
            <v>-9682.7874879999436</v>
          </cell>
          <cell r="BI586">
            <v>-7760.975803999987</v>
          </cell>
          <cell r="BJ586">
            <v>-2104.7506219999923</v>
          </cell>
          <cell r="BK586">
            <v>-3534.7976229999913</v>
          </cell>
          <cell r="BL586">
            <v>-8166.445876999991</v>
          </cell>
          <cell r="BM586">
            <v>-12594.622689999989</v>
          </cell>
          <cell r="BN586">
            <v>-8074.2015430000029</v>
          </cell>
          <cell r="BO586">
            <v>-11602.897698000015</v>
          </cell>
          <cell r="BP586">
            <v>-10406.772551000002</v>
          </cell>
          <cell r="BQ586">
            <v>-11626.086164999986</v>
          </cell>
          <cell r="BR586">
            <v>-105020.2803279995</v>
          </cell>
          <cell r="BS586">
            <v>-9479.2618729999522</v>
          </cell>
          <cell r="BT586">
            <v>-5972.3550530000357</v>
          </cell>
          <cell r="BU586">
            <v>-9350.8714270000346</v>
          </cell>
          <cell r="BV586">
            <v>-7082.7062779999687</v>
          </cell>
          <cell r="BW586">
            <v>-3868.2718450000102</v>
          </cell>
          <cell r="BX586">
            <v>-5100.5841139999684</v>
          </cell>
          <cell r="BY586">
            <v>-10519.334495000017</v>
          </cell>
          <cell r="BZ586">
            <v>-11176.818637999939</v>
          </cell>
          <cell r="CA586">
            <v>-8382.9769669999951</v>
          </cell>
          <cell r="CB586">
            <v>-11716.288002999965</v>
          </cell>
          <cell r="CC586">
            <v>-11957.151831000054</v>
          </cell>
          <cell r="CD586">
            <v>-10413.659803999937</v>
          </cell>
          <cell r="CE586">
            <v>-119698.66109600011</v>
          </cell>
          <cell r="CF586">
            <v>-12886.853634999949</v>
          </cell>
          <cell r="CG586">
            <v>-8934.3441810000222</v>
          </cell>
          <cell r="CH586">
            <v>-9366.2036369999405</v>
          </cell>
          <cell r="CI586">
            <v>-6307.9326770000043</v>
          </cell>
          <cell r="CJ586">
            <v>-7037.6953999999969</v>
          </cell>
          <cell r="CK586">
            <v>-9517.091202999989</v>
          </cell>
          <cell r="CL586">
            <v>-11513.200353999971</v>
          </cell>
          <cell r="CM586">
            <v>-8363.3784079999896</v>
          </cell>
          <cell r="CN586">
            <v>-5458.7085470000166</v>
          </cell>
          <cell r="CO586">
            <v>-9780.9773930000374</v>
          </cell>
          <cell r="CP586">
            <v>-15676.94080500002</v>
          </cell>
          <cell r="CQ586">
            <v>-14855.334855999972</v>
          </cell>
          <cell r="CR586">
            <v>-69093.294553999789</v>
          </cell>
          <cell r="CS586">
            <v>-7699.6364560000075</v>
          </cell>
          <cell r="CT586">
            <v>-4357.8891909999656</v>
          </cell>
          <cell r="CU586">
            <v>-5470.481409</v>
          </cell>
          <cell r="CV586">
            <v>-6740.5878190000076</v>
          </cell>
          <cell r="CW586">
            <v>-4925.4041549999965</v>
          </cell>
          <cell r="CX586">
            <v>-5473.6411879999796</v>
          </cell>
          <cell r="CY586">
            <v>-4461.5406159999548</v>
          </cell>
          <cell r="CZ586">
            <v>-4894.5264329999918</v>
          </cell>
          <cell r="DA586">
            <v>-1507.7098219999752</v>
          </cell>
          <cell r="DB586">
            <v>-4595.5096109999577</v>
          </cell>
          <cell r="DC586">
            <v>-9445.6791289999965</v>
          </cell>
          <cell r="DD586">
            <v>-9520.6887249999563</v>
          </cell>
          <cell r="DE586">
            <v>-54590.867578000762</v>
          </cell>
          <cell r="DF586">
            <v>-5738.4665319999913</v>
          </cell>
          <cell r="DG586">
            <v>-2611.4763109999767</v>
          </cell>
          <cell r="DH586">
            <v>-5186.9030220000132</v>
          </cell>
          <cell r="DI586">
            <v>-4653.6117780000204</v>
          </cell>
          <cell r="DJ586">
            <v>-2886.5546749999921</v>
          </cell>
          <cell r="DK586">
            <v>-3051.2000690000132</v>
          </cell>
          <cell r="DL586">
            <v>-6522.7179080000205</v>
          </cell>
          <cell r="DM586">
            <v>-6795.7195380000048</v>
          </cell>
          <cell r="DN586">
            <v>-3950.229560000007</v>
          </cell>
          <cell r="DO586">
            <v>-3748.4873879999795</v>
          </cell>
          <cell r="DP586">
            <v>-4970.1945790000027</v>
          </cell>
          <cell r="DQ586">
            <v>-4475.3062179999542</v>
          </cell>
          <cell r="DR586">
            <v>-61963.701969000045</v>
          </cell>
          <cell r="DS586">
            <v>-6256.1064589999733</v>
          </cell>
          <cell r="DT586">
            <v>-2643.2870050000201</v>
          </cell>
          <cell r="DU586">
            <v>-6252.456818000006</v>
          </cell>
          <cell r="DV586">
            <v>-7266.8281720000086</v>
          </cell>
          <cell r="DW586">
            <v>-1507.1669560000009</v>
          </cell>
          <cell r="DX586">
            <v>-4141.1034959999961</v>
          </cell>
          <cell r="DY586">
            <v>-8437.7967319999589</v>
          </cell>
          <cell r="DZ586">
            <v>-6630.0290169999935</v>
          </cell>
          <cell r="EA586">
            <v>-4366.4484170000069</v>
          </cell>
          <cell r="EB586">
            <v>-5414.5849509999971</v>
          </cell>
          <cell r="EC586">
            <v>-3832.7646739999764</v>
          </cell>
          <cell r="ED586">
            <v>-5215.129271999991</v>
          </cell>
        </row>
        <row r="587">
          <cell r="F587">
            <v>-6014.8253879999975</v>
          </cell>
          <cell r="G587">
            <v>-9363.5052140000043</v>
          </cell>
          <cell r="H587">
            <v>-2413.964479000002</v>
          </cell>
          <cell r="I587">
            <v>-1626.7362929999945</v>
          </cell>
          <cell r="J587">
            <v>-1018.3530899999969</v>
          </cell>
          <cell r="K587">
            <v>-1746.4794010000041</v>
          </cell>
          <cell r="L587">
            <v>-3324.6611550000089</v>
          </cell>
          <cell r="M587">
            <v>-4909.5392430000065</v>
          </cell>
          <cell r="N587">
            <v>-4758.967353</v>
          </cell>
          <cell r="O587">
            <v>-2925.4782450000057</v>
          </cell>
          <cell r="P587">
            <v>-3234.2192520000026</v>
          </cell>
          <cell r="Q587">
            <v>-6600.2700649999897</v>
          </cell>
          <cell r="R587">
            <v>-28919.034755999804</v>
          </cell>
          <cell r="S587">
            <v>-4434.2001510000046</v>
          </cell>
          <cell r="T587">
            <v>-3665.4904120000065</v>
          </cell>
          <cell r="U587">
            <v>-3045.3853580000068</v>
          </cell>
          <cell r="V587">
            <v>-506.39394699999684</v>
          </cell>
          <cell r="W587">
            <v>-633.03169400000115</v>
          </cell>
          <cell r="X587">
            <v>-997.25847700001032</v>
          </cell>
          <cell r="Y587">
            <v>-1034.3175800000026</v>
          </cell>
          <cell r="Z587">
            <v>-3736.6585579999955</v>
          </cell>
          <cell r="AA587">
            <v>-3069.5305010000011</v>
          </cell>
          <cell r="AB587">
            <v>-1261.0434180000011</v>
          </cell>
          <cell r="AC587">
            <v>-2724.4648529999977</v>
          </cell>
          <cell r="AD587">
            <v>-3811.2598070000095</v>
          </cell>
          <cell r="AE587">
            <v>-21477.520992000005</v>
          </cell>
          <cell r="AF587">
            <v>-1075.2640640000027</v>
          </cell>
          <cell r="AG587">
            <v>-3360.7858949999936</v>
          </cell>
          <cell r="AH587">
            <v>-935.67158600000403</v>
          </cell>
          <cell r="AI587">
            <v>-349.51725299999816</v>
          </cell>
          <cell r="AJ587">
            <v>-79.820647999997163</v>
          </cell>
          <cell r="AK587">
            <v>-561.75461499999801</v>
          </cell>
          <cell r="AL587">
            <v>-1661.1032639999903</v>
          </cell>
          <cell r="AM587">
            <v>-5573.8857780000108</v>
          </cell>
          <cell r="AN587">
            <v>-2358.436529000006</v>
          </cell>
          <cell r="AO587">
            <v>-1515.7534119999909</v>
          </cell>
          <cell r="AP587">
            <v>-2018.2240850000017</v>
          </cell>
          <cell r="AQ587">
            <v>-1987.3038629999937</v>
          </cell>
          <cell r="AR587">
            <v>-22888.491877999972</v>
          </cell>
          <cell r="AS587">
            <v>-1490.3398190000007</v>
          </cell>
          <cell r="AT587">
            <v>-3304.1861910000007</v>
          </cell>
          <cell r="AU587">
            <v>-1821.225857999998</v>
          </cell>
          <cell r="AV587">
            <v>-720.19670199999382</v>
          </cell>
          <cell r="AW587">
            <v>-266.82274200000393</v>
          </cell>
          <cell r="AX587">
            <v>-1214.7263260000036</v>
          </cell>
          <cell r="AY587">
            <v>-2541.7532780000038</v>
          </cell>
          <cell r="AZ587">
            <v>-2143.0769490000093</v>
          </cell>
          <cell r="BA587">
            <v>-3209.5574620000043</v>
          </cell>
          <cell r="BB587">
            <v>-1579.797467000004</v>
          </cell>
          <cell r="BC587">
            <v>-2146.6149050000095</v>
          </cell>
          <cell r="BD587">
            <v>-2450.1941789999983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-40.036640000005718</v>
          </cell>
          <cell r="G588">
            <v>-181.75634399999399</v>
          </cell>
          <cell r="H588">
            <v>-100</v>
          </cell>
          <cell r="I588">
            <v>-500.4934399999911</v>
          </cell>
          <cell r="J588">
            <v>-454.59289999998873</v>
          </cell>
          <cell r="K588">
            <v>-434.26087999998708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-11.186479999989388</v>
          </cell>
          <cell r="Q588">
            <v>-10.526590000008582</v>
          </cell>
          <cell r="R588">
            <v>-3459.3685019996483</v>
          </cell>
          <cell r="S588">
            <v>-230.17597000001115</v>
          </cell>
          <cell r="T588">
            <v>-172.76596000000427</v>
          </cell>
          <cell r="U588">
            <v>-318.02692000000388</v>
          </cell>
          <cell r="V588">
            <v>-636.73356199999398</v>
          </cell>
          <cell r="W588">
            <v>-856.03229000000283</v>
          </cell>
          <cell r="X588">
            <v>-391.81469999998808</v>
          </cell>
          <cell r="Y588">
            <v>-123.96207999999751</v>
          </cell>
          <cell r="Z588">
            <v>-131.76001999998698</v>
          </cell>
          <cell r="AA588">
            <v>-287.14712999999756</v>
          </cell>
          <cell r="AB588">
            <v>-212.99668999999994</v>
          </cell>
          <cell r="AC588">
            <v>-97.953179999996792</v>
          </cell>
          <cell r="AD588">
            <v>0</v>
          </cell>
          <cell r="AE588">
            <v>-9459.5788149998989</v>
          </cell>
          <cell r="AF588">
            <v>-644.35730999999214</v>
          </cell>
          <cell r="AG588">
            <v>-513.96626000000106</v>
          </cell>
          <cell r="AH588">
            <v>-415.90841000000364</v>
          </cell>
          <cell r="AI588">
            <v>-1273.1669099999999</v>
          </cell>
          <cell r="AJ588">
            <v>-1243.8925800000143</v>
          </cell>
          <cell r="AK588">
            <v>-1665.1656400000065</v>
          </cell>
          <cell r="AL588">
            <v>-669.23738000000594</v>
          </cell>
          <cell r="AM588">
            <v>-665.639995000005</v>
          </cell>
          <cell r="AN588">
            <v>-1288.5835850000149</v>
          </cell>
          <cell r="AO588">
            <v>-677.77369000000181</v>
          </cell>
          <cell r="AP588">
            <v>-179.31447499999194</v>
          </cell>
          <cell r="AQ588">
            <v>-222.57258000000729</v>
          </cell>
          <cell r="AR588">
            <v>-6344.7255279999226</v>
          </cell>
          <cell r="AS588">
            <v>-95.581109999999171</v>
          </cell>
          <cell r="AT588">
            <v>-257.84579000000667</v>
          </cell>
          <cell r="AU588">
            <v>-331.27688999999373</v>
          </cell>
          <cell r="AV588">
            <v>-1584.4830139999976</v>
          </cell>
          <cell r="AW588">
            <v>-1504.0878200000152</v>
          </cell>
          <cell r="AX588">
            <v>-849.26619000000937</v>
          </cell>
          <cell r="AY588">
            <v>-53.677090000011958</v>
          </cell>
          <cell r="AZ588">
            <v>-51.388990000006743</v>
          </cell>
          <cell r="BA588">
            <v>-710.97891400000663</v>
          </cell>
          <cell r="BB588">
            <v>-494.88600999998744</v>
          </cell>
          <cell r="BC588">
            <v>-46.412230000001728</v>
          </cell>
          <cell r="BD588">
            <v>-364.84147999998822</v>
          </cell>
          <cell r="BE588">
            <v>-6258.5518849999644</v>
          </cell>
          <cell r="BF588">
            <v>-414.99362599999586</v>
          </cell>
          <cell r="BG588">
            <v>-373.42992999999842</v>
          </cell>
          <cell r="BH588">
            <v>-476.3000400000019</v>
          </cell>
          <cell r="BI588">
            <v>-468.861779999992</v>
          </cell>
          <cell r="BJ588">
            <v>-956.66053499998816</v>
          </cell>
          <cell r="BK588">
            <v>-849.40989999999874</v>
          </cell>
          <cell r="BL588">
            <v>-360.81696399999782</v>
          </cell>
          <cell r="BM588">
            <v>-349.42215399999986</v>
          </cell>
          <cell r="BN588">
            <v>-736.26356599997962</v>
          </cell>
          <cell r="BO588">
            <v>-975.23651999999129</v>
          </cell>
          <cell r="BP588">
            <v>-119.42077000001154</v>
          </cell>
          <cell r="BQ588">
            <v>-177.73610000000917</v>
          </cell>
          <cell r="BR588">
            <v>-5304.0190730001777</v>
          </cell>
          <cell r="BS588">
            <v>-369.37382000000798</v>
          </cell>
          <cell r="BT588">
            <v>-413.44346499998937</v>
          </cell>
          <cell r="BU588">
            <v>-199.70017999999982</v>
          </cell>
          <cell r="BV588">
            <v>-390.92495100000815</v>
          </cell>
          <cell r="BW588">
            <v>-673.01221000000078</v>
          </cell>
          <cell r="BX588">
            <v>-682.17946999998821</v>
          </cell>
          <cell r="BY588">
            <v>-524.84551600000123</v>
          </cell>
          <cell r="BZ588">
            <v>-439.32595999998739</v>
          </cell>
          <cell r="CA588">
            <v>-772.99041999998735</v>
          </cell>
          <cell r="CB588">
            <v>-310.53653599999961</v>
          </cell>
          <cell r="CC588">
            <v>-128.53826499999559</v>
          </cell>
          <cell r="CD588">
            <v>-399.14827999999397</v>
          </cell>
          <cell r="CE588">
            <v>-6793.5005060001276</v>
          </cell>
          <cell r="CF588">
            <v>-895.19258099998115</v>
          </cell>
          <cell r="CG588">
            <v>-295.24093999998877</v>
          </cell>
          <cell r="CH588">
            <v>-428.28866799999378</v>
          </cell>
          <cell r="CI588">
            <v>-439.63128199998755</v>
          </cell>
          <cell r="CJ588">
            <v>-911.89880999998422</v>
          </cell>
          <cell r="CK588">
            <v>-902.89246000000276</v>
          </cell>
          <cell r="CL588">
            <v>-318.7951699999976</v>
          </cell>
          <cell r="CM588">
            <v>-353.19973999998183</v>
          </cell>
          <cell r="CN588">
            <v>-356.7457600000198</v>
          </cell>
          <cell r="CO588">
            <v>-936.06925000000047</v>
          </cell>
          <cell r="CP588">
            <v>-670.76668499999505</v>
          </cell>
          <cell r="CQ588">
            <v>-284.7791600000055</v>
          </cell>
          <cell r="CR588">
            <v>-6352.3014720000792</v>
          </cell>
          <cell r="CS588">
            <v>-826.35245000000577</v>
          </cell>
          <cell r="CT588">
            <v>-740.34734000000753</v>
          </cell>
          <cell r="CU588">
            <v>-620.97453099999984</v>
          </cell>
          <cell r="CV588">
            <v>-221.36681399999361</v>
          </cell>
          <cell r="CW588">
            <v>-670.75470900000073</v>
          </cell>
          <cell r="CX588">
            <v>-864.70150500000454</v>
          </cell>
          <cell r="CY588">
            <v>-268.0977300000086</v>
          </cell>
          <cell r="CZ588">
            <v>-420.34797000000253</v>
          </cell>
          <cell r="DA588">
            <v>-100.01588399999309</v>
          </cell>
          <cell r="DB588">
            <v>-847.46804400000838</v>
          </cell>
          <cell r="DC588">
            <v>-441.11271999999008</v>
          </cell>
          <cell r="DD588">
            <v>-330.76177499999176</v>
          </cell>
          <cell r="DE588">
            <v>-11056.350589000387</v>
          </cell>
          <cell r="DF588">
            <v>-981.22966499999166</v>
          </cell>
          <cell r="DG588">
            <v>-2128.7380200000043</v>
          </cell>
          <cell r="DH588">
            <v>-414.1252999999997</v>
          </cell>
          <cell r="DI588">
            <v>-1005.8615700000082</v>
          </cell>
          <cell r="DJ588">
            <v>-1147.9394800000009</v>
          </cell>
          <cell r="DK588">
            <v>-1102.5028440000024</v>
          </cell>
          <cell r="DL588">
            <v>-635.1522100000002</v>
          </cell>
          <cell r="DM588">
            <v>-385.08401500000036</v>
          </cell>
          <cell r="DN588">
            <v>-403.96103499998571</v>
          </cell>
          <cell r="DO588">
            <v>-1351.9400319999986</v>
          </cell>
          <cell r="DP588">
            <v>-870.7170599999954</v>
          </cell>
          <cell r="DQ588">
            <v>-629.09935800000676</v>
          </cell>
          <cell r="DR588">
            <v>-8851.9621029996779</v>
          </cell>
          <cell r="DS588">
            <v>-1325.8262140000006</v>
          </cell>
          <cell r="DT588">
            <v>-1351.7205240000039</v>
          </cell>
          <cell r="DU588">
            <v>-567.56148499999836</v>
          </cell>
          <cell r="DV588">
            <v>-494.2714100000012</v>
          </cell>
          <cell r="DW588">
            <v>-1059.9339349999937</v>
          </cell>
          <cell r="DX588">
            <v>-863.68637999999919</v>
          </cell>
          <cell r="DY588">
            <v>-181.81839000000036</v>
          </cell>
          <cell r="DZ588">
            <v>-321.2077500000014</v>
          </cell>
          <cell r="EA588">
            <v>-847.3716200000199</v>
          </cell>
          <cell r="EB588">
            <v>-761.87825999999768</v>
          </cell>
          <cell r="EC588">
            <v>-758.19799099999364</v>
          </cell>
          <cell r="ED588">
            <v>-318.48814400000265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1">
          <cell r="A591" t="str">
            <v>Total Coal Generation</v>
          </cell>
          <cell r="F591">
            <v>-36667.614018000197</v>
          </cell>
          <cell r="G591">
            <v>-44520.811163000297</v>
          </cell>
          <cell r="H591">
            <v>-41771.124145000242</v>
          </cell>
          <cell r="I591">
            <v>-37282.11988400016</v>
          </cell>
          <cell r="J591">
            <v>-44744.965225999942</v>
          </cell>
          <cell r="K591">
            <v>-42191.444097999949</v>
          </cell>
          <cell r="L591">
            <v>-21622.500508000143</v>
          </cell>
          <cell r="M591">
            <v>-38458.09491499979</v>
          </cell>
          <cell r="N591">
            <v>-39708.25983500015</v>
          </cell>
          <cell r="O591">
            <v>-45836.366375000216</v>
          </cell>
          <cell r="P591">
            <v>-44686.707557999529</v>
          </cell>
          <cell r="Q591">
            <v>-41375.915844000876</v>
          </cell>
          <cell r="R591">
            <v>-509514.99617999792</v>
          </cell>
          <cell r="S591">
            <v>-49471.949244999327</v>
          </cell>
          <cell r="T591">
            <v>-40982.395958000328</v>
          </cell>
          <cell r="U591">
            <v>-46039.257855999749</v>
          </cell>
          <cell r="V591">
            <v>-42785.258721000282</v>
          </cell>
          <cell r="W591">
            <v>-44275.439232000383</v>
          </cell>
          <cell r="X591">
            <v>-42944.559174000286</v>
          </cell>
          <cell r="Y591">
            <v>-27228.499827999622</v>
          </cell>
          <cell r="Z591">
            <v>-42343.068786000367</v>
          </cell>
          <cell r="AA591">
            <v>-43965.644465999678</v>
          </cell>
          <cell r="AB591">
            <v>-48991.523204999976</v>
          </cell>
          <cell r="AC591">
            <v>-43475.20713999914</v>
          </cell>
          <cell r="AD591">
            <v>-37012.192568999715</v>
          </cell>
          <cell r="AE591">
            <v>-465735.62968900055</v>
          </cell>
          <cell r="AF591">
            <v>-48907.510377000086</v>
          </cell>
          <cell r="AG591">
            <v>-42084.931199999992</v>
          </cell>
          <cell r="AH591">
            <v>-38548.209239999996</v>
          </cell>
          <cell r="AI591">
            <v>-31812.119323000079</v>
          </cell>
          <cell r="AJ591">
            <v>-32893.046823999844</v>
          </cell>
          <cell r="AK591">
            <v>-34434.800192000112</v>
          </cell>
          <cell r="AL591">
            <v>-25601.720997999888</v>
          </cell>
          <cell r="AM591">
            <v>-41227.253818999976</v>
          </cell>
          <cell r="AN591">
            <v>-37700.537387999939</v>
          </cell>
          <cell r="AO591">
            <v>-38863.364740999881</v>
          </cell>
          <cell r="AP591">
            <v>-44247.770138000371</v>
          </cell>
          <cell r="AQ591">
            <v>-49414.365448999917</v>
          </cell>
          <cell r="AR591">
            <v>-443496.07021300122</v>
          </cell>
          <cell r="AS591">
            <v>-47358.058617000002</v>
          </cell>
          <cell r="AT591">
            <v>-37795.356444000034</v>
          </cell>
          <cell r="AU591">
            <v>-31323.056309999898</v>
          </cell>
          <cell r="AV591">
            <v>-30241.240220000036</v>
          </cell>
          <cell r="AW591">
            <v>-27953.187593999784</v>
          </cell>
          <cell r="AX591">
            <v>-33884.902974000433</v>
          </cell>
          <cell r="AY591">
            <v>-25819.440978999715</v>
          </cell>
          <cell r="AZ591">
            <v>-35586.514215999749</v>
          </cell>
          <cell r="BA591">
            <v>-43314.877497999929</v>
          </cell>
          <cell r="BB591">
            <v>-39153.078466000268</v>
          </cell>
          <cell r="BC591">
            <v>-41327.207771999761</v>
          </cell>
          <cell r="BD591">
            <v>-49739.149122999748</v>
          </cell>
          <cell r="BE591">
            <v>-377707.92315899581</v>
          </cell>
          <cell r="BF591">
            <v>-46185.331442999886</v>
          </cell>
          <cell r="BG591">
            <v>-30163.937528999755</v>
          </cell>
          <cell r="BH591">
            <v>-30583.861179999774</v>
          </cell>
          <cell r="BI591">
            <v>-20265.789876000024</v>
          </cell>
          <cell r="BJ591">
            <v>-23105.432746000122</v>
          </cell>
          <cell r="BK591">
            <v>-27652.325626999838</v>
          </cell>
          <cell r="BL591">
            <v>-27437.479689000174</v>
          </cell>
          <cell r="BM591">
            <v>-30611.88584999973</v>
          </cell>
          <cell r="BN591">
            <v>-26344.320430999855</v>
          </cell>
          <cell r="BO591">
            <v>-34955.861819000216</v>
          </cell>
          <cell r="BP591">
            <v>-37491.16420500027</v>
          </cell>
          <cell r="BQ591">
            <v>-42910.53276400012</v>
          </cell>
          <cell r="BR591">
            <v>-374152.36395599321</v>
          </cell>
          <cell r="BS591">
            <v>-45663.174062000355</v>
          </cell>
          <cell r="BT591">
            <v>-29291.261023000116</v>
          </cell>
          <cell r="BU591">
            <v>-29075.81037500035</v>
          </cell>
          <cell r="BV591">
            <v>-21503.257729000412</v>
          </cell>
          <cell r="BW591">
            <v>-25303.154845999787</v>
          </cell>
          <cell r="BX591">
            <v>-28841.017623999622</v>
          </cell>
          <cell r="BY591">
            <v>-29999.52854999993</v>
          </cell>
          <cell r="BZ591">
            <v>-26479.580506999977</v>
          </cell>
          <cell r="CA591">
            <v>-26006.544713999843</v>
          </cell>
          <cell r="CB591">
            <v>-36219.825664999895</v>
          </cell>
          <cell r="CC591">
            <v>-36064.287352000363</v>
          </cell>
          <cell r="CD591">
            <v>-39704.921508999774</v>
          </cell>
          <cell r="CE591">
            <v>-313365.10788600147</v>
          </cell>
          <cell r="CF591">
            <v>-39572.520684999879</v>
          </cell>
          <cell r="CG591">
            <v>-26811.386520000175</v>
          </cell>
          <cell r="CH591">
            <v>-23582.426401000004</v>
          </cell>
          <cell r="CI591">
            <v>-15966.441498000175</v>
          </cell>
          <cell r="CJ591">
            <v>-27089.842456999701</v>
          </cell>
          <cell r="CK591">
            <v>-27385.947011000244</v>
          </cell>
          <cell r="CL591">
            <v>-23289.928878999781</v>
          </cell>
          <cell r="CM591">
            <v>-17996.321028999984</v>
          </cell>
          <cell r="CN591">
            <v>-16141.966257000109</v>
          </cell>
          <cell r="CO591">
            <v>-27580.230492000235</v>
          </cell>
          <cell r="CP591">
            <v>-32456.730812999886</v>
          </cell>
          <cell r="CQ591">
            <v>-35491.365843999898</v>
          </cell>
          <cell r="CR591">
            <v>-238433.24394499511</v>
          </cell>
          <cell r="CS591">
            <v>-32822.909510999918</v>
          </cell>
          <cell r="CT591">
            <v>-23217.912557000061</v>
          </cell>
          <cell r="CU591">
            <v>-20305.845460999757</v>
          </cell>
          <cell r="CV591">
            <v>-13644.071909999941</v>
          </cell>
          <cell r="CW591">
            <v>-21131.479408999905</v>
          </cell>
          <cell r="CX591">
            <v>-22621.416561000049</v>
          </cell>
          <cell r="CY591">
            <v>-12750.569511000067</v>
          </cell>
          <cell r="CZ591">
            <v>-11545.396165999584</v>
          </cell>
          <cell r="DA591">
            <v>-10858.178427999839</v>
          </cell>
          <cell r="DB591">
            <v>-20854.761221999768</v>
          </cell>
          <cell r="DC591">
            <v>-22106.839786999859</v>
          </cell>
          <cell r="DD591">
            <v>-26573.863422000082</v>
          </cell>
          <cell r="DE591">
            <v>-256447.69378399849</v>
          </cell>
          <cell r="DF591">
            <v>-33215.94972699997</v>
          </cell>
          <cell r="DG591">
            <v>-23347.302846999839</v>
          </cell>
          <cell r="DH591">
            <v>-20278.696823999984</v>
          </cell>
          <cell r="DI591">
            <v>-14617.914318000083</v>
          </cell>
          <cell r="DJ591">
            <v>-24382.376492000069</v>
          </cell>
          <cell r="DK591">
            <v>-20427.25207399996</v>
          </cell>
          <cell r="DL591">
            <v>-19053.642606999958</v>
          </cell>
          <cell r="DM591">
            <v>-13444.090676999884</v>
          </cell>
          <cell r="DN591">
            <v>-14658.078590000048</v>
          </cell>
          <cell r="DO591">
            <v>-20228.215453999816</v>
          </cell>
          <cell r="DP591">
            <v>-26708.83921200037</v>
          </cell>
          <cell r="DQ591">
            <v>-26085.334961999906</v>
          </cell>
          <cell r="DR591">
            <v>-269243.99168300256</v>
          </cell>
          <cell r="DS591">
            <v>-31690.773089000257</v>
          </cell>
          <cell r="DT591">
            <v>-23387.359905000078</v>
          </cell>
          <cell r="DU591">
            <v>-20508.469658000395</v>
          </cell>
          <cell r="DV591">
            <v>-20232.487110000104</v>
          </cell>
          <cell r="DW591">
            <v>-26528.606205999968</v>
          </cell>
          <cell r="DX591">
            <v>-20608.474985999987</v>
          </cell>
          <cell r="DY591">
            <v>-17912.640330999857</v>
          </cell>
          <cell r="DZ591">
            <v>-15517.526680000126</v>
          </cell>
          <cell r="EA591">
            <v>-16880.446481999941</v>
          </cell>
          <cell r="EB591">
            <v>-23784.453106000088</v>
          </cell>
          <cell r="EC591">
            <v>-25608.965871999972</v>
          </cell>
          <cell r="ED591">
            <v>-26583.788258000044</v>
          </cell>
        </row>
        <row r="593">
          <cell r="A593" t="str">
            <v>Gas Generation</v>
          </cell>
        </row>
        <row r="594">
          <cell r="F594">
            <v>329.38759999998729</v>
          </cell>
          <cell r="G594">
            <v>-596.01701999999932</v>
          </cell>
          <cell r="H594">
            <v>-975.96017000000575</v>
          </cell>
          <cell r="I594">
            <v>-2123.9152500000055</v>
          </cell>
          <cell r="J594">
            <v>-1439.2937899999961</v>
          </cell>
          <cell r="K594">
            <v>-1671.9443900000188</v>
          </cell>
          <cell r="L594">
            <v>-2137.4943299999577</v>
          </cell>
          <cell r="M594">
            <v>-4481.4607299999916</v>
          </cell>
          <cell r="N594">
            <v>-6399.5321699999913</v>
          </cell>
          <cell r="O594">
            <v>-4827.3238399999973</v>
          </cell>
          <cell r="P594">
            <v>-1027.002919999999</v>
          </cell>
          <cell r="Q594">
            <v>-502.59085999999661</v>
          </cell>
          <cell r="R594">
            <v>-21729.063599999528</v>
          </cell>
          <cell r="S594">
            <v>-174.43531999998959</v>
          </cell>
          <cell r="T594">
            <v>-227.59999000000244</v>
          </cell>
          <cell r="U594">
            <v>-2935.260180000012</v>
          </cell>
          <cell r="V594">
            <v>-1478.2453600000008</v>
          </cell>
          <cell r="W594">
            <v>-1374.9624999999651</v>
          </cell>
          <cell r="X594">
            <v>0</v>
          </cell>
          <cell r="Y594">
            <v>340.62511999998242</v>
          </cell>
          <cell r="Z594">
            <v>-1397.9408699999913</v>
          </cell>
          <cell r="AA594">
            <v>-6370.1156600000104</v>
          </cell>
          <cell r="AB594">
            <v>-5059.0500800000154</v>
          </cell>
          <cell r="AC594">
            <v>-2934.4859399999841</v>
          </cell>
          <cell r="AD594">
            <v>-117.59281999999075</v>
          </cell>
          <cell r="AE594">
            <v>-24802.49464000063</v>
          </cell>
          <cell r="AF594">
            <v>328.74799000000348</v>
          </cell>
          <cell r="AG594">
            <v>-398.36363000000711</v>
          </cell>
          <cell r="AH594">
            <v>-2785.3035399999935</v>
          </cell>
          <cell r="AI594">
            <v>-1584.9747299999872</v>
          </cell>
          <cell r="AJ594">
            <v>-2249.6641900000104</v>
          </cell>
          <cell r="AK594">
            <v>-2216.8109399999958</v>
          </cell>
          <cell r="AL594">
            <v>-651.0686599999899</v>
          </cell>
          <cell r="AM594">
            <v>-3892.266970000026</v>
          </cell>
          <cell r="AN594">
            <v>-4102.5304899999755</v>
          </cell>
          <cell r="AO594">
            <v>-4318.5403400000068</v>
          </cell>
          <cell r="AP594">
            <v>-2256.4256699999969</v>
          </cell>
          <cell r="AQ594">
            <v>-675.29347000000416</v>
          </cell>
          <cell r="AR594">
            <v>-13851.929180000443</v>
          </cell>
          <cell r="AS594">
            <v>-238.49830000000657</v>
          </cell>
          <cell r="AT594">
            <v>-715.47268999999505</v>
          </cell>
          <cell r="AU594">
            <v>-855.81007000000682</v>
          </cell>
          <cell r="AV594">
            <v>-1279.174090000015</v>
          </cell>
          <cell r="AW594">
            <v>0</v>
          </cell>
          <cell r="AX594">
            <v>-527.74339000000327</v>
          </cell>
          <cell r="AY594">
            <v>-556.54795000003651</v>
          </cell>
          <cell r="AZ594">
            <v>-1686.6541100000031</v>
          </cell>
          <cell r="BA594">
            <v>-1367.998900000006</v>
          </cell>
          <cell r="BB594">
            <v>-3606.858739999996</v>
          </cell>
          <cell r="BC594">
            <v>-1935.8349299999973</v>
          </cell>
          <cell r="BD594">
            <v>-1081.3360099999991</v>
          </cell>
          <cell r="BE594">
            <v>-11609.295079999836</v>
          </cell>
          <cell r="BF594">
            <v>-1489.3882299999823</v>
          </cell>
          <cell r="BG594">
            <v>-786.97430000000168</v>
          </cell>
          <cell r="BH594">
            <v>-400.40528000000631</v>
          </cell>
          <cell r="BI594">
            <v>0</v>
          </cell>
          <cell r="BJ594">
            <v>0</v>
          </cell>
          <cell r="BK594">
            <v>0</v>
          </cell>
          <cell r="BL594">
            <v>-292.46085000000312</v>
          </cell>
          <cell r="BM594">
            <v>-1895.5101100000029</v>
          </cell>
          <cell r="BN594">
            <v>-1296.9121399999713</v>
          </cell>
          <cell r="BO594">
            <v>-3146.6918099999893</v>
          </cell>
          <cell r="BP594">
            <v>-1194.3817400000116</v>
          </cell>
          <cell r="BQ594">
            <v>-1106.5706200000132</v>
          </cell>
          <cell r="BR594">
            <v>-8440.5621799996588</v>
          </cell>
          <cell r="BS594">
            <v>-501.05293999999412</v>
          </cell>
          <cell r="BT594">
            <v>-457.60748000000603</v>
          </cell>
          <cell r="BU594">
            <v>-276.50622999999905</v>
          </cell>
          <cell r="BV594">
            <v>0</v>
          </cell>
          <cell r="BW594">
            <v>0</v>
          </cell>
          <cell r="BX594">
            <v>0</v>
          </cell>
          <cell r="BY594">
            <v>-599.75645000000077</v>
          </cell>
          <cell r="BZ594">
            <v>-1516.947669999965</v>
          </cell>
          <cell r="CA594">
            <v>-1161.7365400000126</v>
          </cell>
          <cell r="CB594">
            <v>-2545.7440000000061</v>
          </cell>
          <cell r="CC594">
            <v>0</v>
          </cell>
          <cell r="CD594">
            <v>-1381.2108699999808</v>
          </cell>
          <cell r="CE594">
            <v>-8458.8301999997348</v>
          </cell>
          <cell r="CF594">
            <v>-1182.4651799999992</v>
          </cell>
          <cell r="CG594">
            <v>-375.37784000000102</v>
          </cell>
          <cell r="CH594">
            <v>-60.324759999995877</v>
          </cell>
          <cell r="CI594">
            <v>0</v>
          </cell>
          <cell r="CJ594">
            <v>0</v>
          </cell>
          <cell r="CK594">
            <v>0</v>
          </cell>
          <cell r="CL594">
            <v>-1043.7656900000002</v>
          </cell>
          <cell r="CM594">
            <v>-947.98586000001524</v>
          </cell>
          <cell r="CN594">
            <v>-833.60034000000451</v>
          </cell>
          <cell r="CO594">
            <v>-2691.1443599999766</v>
          </cell>
          <cell r="CP594">
            <v>-399.49135999999999</v>
          </cell>
          <cell r="CQ594">
            <v>-924.6748099999968</v>
          </cell>
          <cell r="CR594">
            <v>-10616.812500000233</v>
          </cell>
          <cell r="CS594">
            <v>-2650.4062900000135</v>
          </cell>
          <cell r="CT594">
            <v>-886.21116999999504</v>
          </cell>
          <cell r="CU594">
            <v>-336.62301000000298</v>
          </cell>
          <cell r="CV594">
            <v>0</v>
          </cell>
          <cell r="CW594">
            <v>0</v>
          </cell>
          <cell r="CX594">
            <v>0</v>
          </cell>
          <cell r="CY594">
            <v>-850.42874999999185</v>
          </cell>
          <cell r="CZ594">
            <v>-655.2626600000076</v>
          </cell>
          <cell r="DA594">
            <v>-1061.7391099999659</v>
          </cell>
          <cell r="DB594">
            <v>-2023.4763399999938</v>
          </cell>
          <cell r="DC594">
            <v>0</v>
          </cell>
          <cell r="DD594">
            <v>-2152.6651699999929</v>
          </cell>
          <cell r="DE594">
            <v>-10921.81062000012</v>
          </cell>
          <cell r="DF594">
            <v>-1703.7414199999766</v>
          </cell>
          <cell r="DG594">
            <v>-263.02799999999115</v>
          </cell>
          <cell r="DH594">
            <v>-356.34997000000294</v>
          </cell>
          <cell r="DI594">
            <v>0</v>
          </cell>
          <cell r="DJ594">
            <v>0</v>
          </cell>
          <cell r="DK594">
            <v>0</v>
          </cell>
          <cell r="DL594">
            <v>-1839.0024600000033</v>
          </cell>
          <cell r="DM594">
            <v>-2058.7511199999717</v>
          </cell>
          <cell r="DN594">
            <v>-1635.4809700000333</v>
          </cell>
          <cell r="DO594">
            <v>-2163.0545600000187</v>
          </cell>
          <cell r="DP594">
            <v>0</v>
          </cell>
          <cell r="DQ594">
            <v>-902.40211999998428</v>
          </cell>
          <cell r="DR594">
            <v>-7614.5730500002392</v>
          </cell>
          <cell r="DS594">
            <v>-554.5986200000043</v>
          </cell>
          <cell r="DT594">
            <v>-375.07429999997839</v>
          </cell>
          <cell r="DU594">
            <v>-105.56240999999864</v>
          </cell>
          <cell r="DV594">
            <v>0</v>
          </cell>
          <cell r="DW594">
            <v>0</v>
          </cell>
          <cell r="DX594">
            <v>0</v>
          </cell>
          <cell r="DY594">
            <v>-1680.6754400000063</v>
          </cell>
          <cell r="DZ594">
            <v>-1734.5508699999773</v>
          </cell>
          <cell r="EA594">
            <v>-1544.3056599999545</v>
          </cell>
          <cell r="EB594">
            <v>-679.00177000003168</v>
          </cell>
          <cell r="EC594">
            <v>0</v>
          </cell>
          <cell r="ED594">
            <v>-940.80397999996785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-2800.9143160000094</v>
          </cell>
          <cell r="G596">
            <v>-1947.7054279999866</v>
          </cell>
          <cell r="H596">
            <v>-2399.867109999992</v>
          </cell>
          <cell r="I596">
            <v>-2932.5544400000072</v>
          </cell>
          <cell r="J596">
            <v>-1869.1075800000108</v>
          </cell>
          <cell r="K596">
            <v>-4731.6492600000347</v>
          </cell>
          <cell r="L596">
            <v>-2158.7020140000386</v>
          </cell>
          <cell r="M596">
            <v>-2124.3199909999967</v>
          </cell>
          <cell r="N596">
            <v>-5462.2340599999879</v>
          </cell>
          <cell r="O596">
            <v>-3351.2310500000021</v>
          </cell>
          <cell r="P596">
            <v>-4172.6748229999794</v>
          </cell>
          <cell r="Q596">
            <v>-3062.2783779999882</v>
          </cell>
          <cell r="R596">
            <v>-32144.627090999391</v>
          </cell>
          <cell r="S596">
            <v>-4663.0783829999855</v>
          </cell>
          <cell r="T596">
            <v>-4406.5934000000125</v>
          </cell>
          <cell r="U596">
            <v>-2675.7247599999828</v>
          </cell>
          <cell r="V596">
            <v>-1905.2668940000003</v>
          </cell>
          <cell r="W596">
            <v>-1903.8500880000065</v>
          </cell>
          <cell r="X596">
            <v>-1533.8419950000243</v>
          </cell>
          <cell r="Y596">
            <v>-1018.5383289999445</v>
          </cell>
          <cell r="Z596">
            <v>-2154.2129800000112</v>
          </cell>
          <cell r="AA596">
            <v>-3052.6318960000644</v>
          </cell>
          <cell r="AB596">
            <v>-1221.5285349999904</v>
          </cell>
          <cell r="AC596">
            <v>-3203.6033099999768</v>
          </cell>
          <cell r="AD596">
            <v>-4405.7565209999739</v>
          </cell>
          <cell r="AE596">
            <v>-24176.68643600028</v>
          </cell>
          <cell r="AF596">
            <v>-1013.9605129999982</v>
          </cell>
          <cell r="AG596">
            <v>-1861.6728410000214</v>
          </cell>
          <cell r="AH596">
            <v>-2161.6407460000191</v>
          </cell>
          <cell r="AI596">
            <v>-2561.0112610000069</v>
          </cell>
          <cell r="AJ596">
            <v>-972.21419999998761</v>
          </cell>
          <cell r="AK596">
            <v>-1945.14052299998</v>
          </cell>
          <cell r="AL596">
            <v>-1096.8403210000251</v>
          </cell>
          <cell r="AM596">
            <v>-1916.749593000015</v>
          </cell>
          <cell r="AN596">
            <v>-3579.6895599999989</v>
          </cell>
          <cell r="AO596">
            <v>-3280.2472139999736</v>
          </cell>
          <cell r="AP596">
            <v>-1664.5238600000157</v>
          </cell>
          <cell r="AQ596">
            <v>-2122.9958040000056</v>
          </cell>
          <cell r="AR596">
            <v>-18873.331143999938</v>
          </cell>
          <cell r="AS596">
            <v>-1430.9972760000092</v>
          </cell>
          <cell r="AT596">
            <v>-1421.9971850000002</v>
          </cell>
          <cell r="AU596">
            <v>-2032.3477230000135</v>
          </cell>
          <cell r="AV596">
            <v>-432.6727400000018</v>
          </cell>
          <cell r="AW596">
            <v>-1012.4004200000199</v>
          </cell>
          <cell r="AX596">
            <v>-2800.3805019999854</v>
          </cell>
          <cell r="AY596">
            <v>-549.98743199993623</v>
          </cell>
          <cell r="AZ596">
            <v>-2139.8254200000374</v>
          </cell>
          <cell r="BA596">
            <v>-2645.9544170000008</v>
          </cell>
          <cell r="BB596">
            <v>-809.10983000000124</v>
          </cell>
          <cell r="BC596">
            <v>-1813.457779999997</v>
          </cell>
          <cell r="BD596">
            <v>-1784.2004190000007</v>
          </cell>
          <cell r="BE596">
            <v>-17553.505245999666</v>
          </cell>
          <cell r="BF596">
            <v>-871.26335300001665</v>
          </cell>
          <cell r="BG596">
            <v>-912.8580040000088</v>
          </cell>
          <cell r="BH596">
            <v>0</v>
          </cell>
          <cell r="BI596">
            <v>0</v>
          </cell>
          <cell r="BJ596">
            <v>-236.8138199999994</v>
          </cell>
          <cell r="BK596">
            <v>-2086.6388399999996</v>
          </cell>
          <cell r="BL596">
            <v>-3957.7266260000179</v>
          </cell>
          <cell r="BM596">
            <v>-2726.319478999998</v>
          </cell>
          <cell r="BN596">
            <v>-2616.7855250000139</v>
          </cell>
          <cell r="BO596">
            <v>-736.92269999999553</v>
          </cell>
          <cell r="BP596">
            <v>-1256.6881799999974</v>
          </cell>
          <cell r="BQ596">
            <v>-2151.4887189999863</v>
          </cell>
          <cell r="BR596">
            <v>-14873.066998000257</v>
          </cell>
          <cell r="BS596">
            <v>-867.27176299999701</v>
          </cell>
          <cell r="BT596">
            <v>-445.77759400001378</v>
          </cell>
          <cell r="BU596">
            <v>-285.55722099999912</v>
          </cell>
          <cell r="BV596">
            <v>0</v>
          </cell>
          <cell r="BW596">
            <v>-9.7390699999996286</v>
          </cell>
          <cell r="BX596">
            <v>-1472.6594159999804</v>
          </cell>
          <cell r="BY596">
            <v>-3943.5093210000196</v>
          </cell>
          <cell r="BZ596">
            <v>-2092.3162210000155</v>
          </cell>
          <cell r="CA596">
            <v>-2776.0084090000018</v>
          </cell>
          <cell r="CB596">
            <v>-912.99312999998801</v>
          </cell>
          <cell r="CC596">
            <v>-1067.6749899999995</v>
          </cell>
          <cell r="CD596">
            <v>-999.55986300000222</v>
          </cell>
          <cell r="CE596">
            <v>-18252.953546000179</v>
          </cell>
          <cell r="CF596">
            <v>-1815.5833890000358</v>
          </cell>
          <cell r="CG596">
            <v>-813.5215400000161</v>
          </cell>
          <cell r="CH596">
            <v>-101.87909600000057</v>
          </cell>
          <cell r="CI596">
            <v>0</v>
          </cell>
          <cell r="CJ596">
            <v>-219.19268000000011</v>
          </cell>
          <cell r="CK596">
            <v>-1835.6655440000177</v>
          </cell>
          <cell r="CL596">
            <v>-5296.2721300000267</v>
          </cell>
          <cell r="CM596">
            <v>-1942.5298459999904</v>
          </cell>
          <cell r="CN596">
            <v>-1934.4680680000165</v>
          </cell>
          <cell r="CO596">
            <v>-839.28782699999283</v>
          </cell>
          <cell r="CP596">
            <v>-514.52965799998492</v>
          </cell>
          <cell r="CQ596">
            <v>-2940.0237680000137</v>
          </cell>
          <cell r="CR596">
            <v>-18037.473710999824</v>
          </cell>
          <cell r="CS596">
            <v>-2270.1932759999763</v>
          </cell>
          <cell r="CT596">
            <v>-847.57569299999159</v>
          </cell>
          <cell r="CU596">
            <v>-74.589246999996249</v>
          </cell>
          <cell r="CV596">
            <v>0</v>
          </cell>
          <cell r="CW596">
            <v>0</v>
          </cell>
          <cell r="CX596">
            <v>-2044.6156419999897</v>
          </cell>
          <cell r="CY596">
            <v>-3987.6576400000195</v>
          </cell>
          <cell r="CZ596">
            <v>-2466.8784959999903</v>
          </cell>
          <cell r="DA596">
            <v>-2710.058004999999</v>
          </cell>
          <cell r="DB596">
            <v>-1043.1813700000057</v>
          </cell>
          <cell r="DC596">
            <v>-491.32906200000434</v>
          </cell>
          <cell r="DD596">
            <v>-2101.395279999997</v>
          </cell>
          <cell r="DE596">
            <v>-21292.21648499975</v>
          </cell>
          <cell r="DF596">
            <v>-3110.3566959999735</v>
          </cell>
          <cell r="DG596">
            <v>-939.67513599997619</v>
          </cell>
          <cell r="DH596">
            <v>-296.86835200000132</v>
          </cell>
          <cell r="DI596">
            <v>0</v>
          </cell>
          <cell r="DJ596">
            <v>0</v>
          </cell>
          <cell r="DK596">
            <v>-1923.5405409999948</v>
          </cell>
          <cell r="DL596">
            <v>-4625.0767899999919</v>
          </cell>
          <cell r="DM596">
            <v>-3290.7126139999891</v>
          </cell>
          <cell r="DN596">
            <v>-2952.6563409999944</v>
          </cell>
          <cell r="DO596">
            <v>-1137.7890180000104</v>
          </cell>
          <cell r="DP596">
            <v>-1851.4041009999928</v>
          </cell>
          <cell r="DQ596">
            <v>-1164.1368959999818</v>
          </cell>
          <cell r="DR596">
            <v>-19730.999102999922</v>
          </cell>
          <cell r="DS596">
            <v>-2690.5844670000079</v>
          </cell>
          <cell r="DT596">
            <v>-953.78354699999909</v>
          </cell>
          <cell r="DU596">
            <v>-712.48648599999433</v>
          </cell>
          <cell r="DV596">
            <v>-65.788739999999962</v>
          </cell>
          <cell r="DW596">
            <v>0</v>
          </cell>
          <cell r="DX596">
            <v>-1863.9026479999884</v>
          </cell>
          <cell r="DY596">
            <v>-4339.4438619999855</v>
          </cell>
          <cell r="DZ596">
            <v>-2362.6334360000037</v>
          </cell>
          <cell r="EA596">
            <v>-1922.0240040000062</v>
          </cell>
          <cell r="EB596">
            <v>-700.92673500001547</v>
          </cell>
          <cell r="EC596">
            <v>-2234.5720879999863</v>
          </cell>
          <cell r="ED596">
            <v>-1884.8530900000187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-1.4550759999838192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-1.4550759999983711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-6.8347479999938514</v>
          </cell>
          <cell r="AF597">
            <v>-2.9099550000009913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-3.9247929999983171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-37.453670000002603</v>
          </cell>
          <cell r="AS597">
            <v>0</v>
          </cell>
          <cell r="AT597">
            <v>0</v>
          </cell>
          <cell r="AU597">
            <v>0</v>
          </cell>
          <cell r="AV597">
            <v>-37.453669999999875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2.0285549999971408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2.0285550000007788</v>
          </cell>
          <cell r="CB597">
            <v>0</v>
          </cell>
          <cell r="CC597">
            <v>0</v>
          </cell>
          <cell r="CD597">
            <v>0</v>
          </cell>
          <cell r="CE597">
            <v>5.905900000652764E-2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5.9058999999251682E-2</v>
          </cell>
          <cell r="CO597">
            <v>0</v>
          </cell>
          <cell r="CP597">
            <v>0</v>
          </cell>
          <cell r="CQ597">
            <v>0</v>
          </cell>
          <cell r="CR597">
            <v>0.43245800001022872</v>
          </cell>
          <cell r="CS597">
            <v>0</v>
          </cell>
          <cell r="CT597">
            <v>0.20549800000026153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4.9663000001601176E-2</v>
          </cell>
          <cell r="DA597">
            <v>0.17729700000018056</v>
          </cell>
          <cell r="DB597">
            <v>0</v>
          </cell>
          <cell r="DC597">
            <v>0</v>
          </cell>
          <cell r="DD597">
            <v>0</v>
          </cell>
          <cell r="DE597">
            <v>0.63284099999873433</v>
          </cell>
          <cell r="DF597">
            <v>0</v>
          </cell>
          <cell r="DG597">
            <v>0.61625099999946542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1.6590000001087901E-2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1.5728220000019064</v>
          </cell>
          <cell r="DS597">
            <v>0</v>
          </cell>
          <cell r="DT597">
            <v>1.437858999999662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1.6845000000103028E-2</v>
          </cell>
          <cell r="EA597">
            <v>0.11811800000214134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-205.83664499999759</v>
          </cell>
          <cell r="G598">
            <v>-412.40028500000153</v>
          </cell>
          <cell r="H598">
            <v>-121.75028799999927</v>
          </cell>
          <cell r="I598">
            <v>-534.84946700000182</v>
          </cell>
          <cell r="J598">
            <v>-479.32511599999998</v>
          </cell>
          <cell r="K598">
            <v>-555.28824000000168</v>
          </cell>
          <cell r="L598">
            <v>-211.88138599999729</v>
          </cell>
          <cell r="M598">
            <v>-940.37668900000426</v>
          </cell>
          <cell r="N598">
            <v>-1009.4799109999985</v>
          </cell>
          <cell r="O598">
            <v>-667.34122299999945</v>
          </cell>
          <cell r="P598">
            <v>-713.34994600000209</v>
          </cell>
          <cell r="Q598">
            <v>-383.38734200000181</v>
          </cell>
          <cell r="R598">
            <v>-7577.7873935000389</v>
          </cell>
          <cell r="S598">
            <v>-158.15092600000025</v>
          </cell>
          <cell r="T598">
            <v>-216.70133999999962</v>
          </cell>
          <cell r="U598">
            <v>-138.79379900000094</v>
          </cell>
          <cell r="V598">
            <v>-568.25075300000026</v>
          </cell>
          <cell r="W598">
            <v>-296.36677900000177</v>
          </cell>
          <cell r="X598">
            <v>-734.42748800000118</v>
          </cell>
          <cell r="Y598">
            <v>-1007.3850380000003</v>
          </cell>
          <cell r="Z598">
            <v>-1851.2892659999998</v>
          </cell>
          <cell r="AA598">
            <v>-1158.3544489999986</v>
          </cell>
          <cell r="AB598">
            <v>-894.87419199999931</v>
          </cell>
          <cell r="AC598">
            <v>-341.42508400000042</v>
          </cell>
          <cell r="AD598">
            <v>-211.76827950000006</v>
          </cell>
          <cell r="AE598">
            <v>-5363.5780420000083</v>
          </cell>
          <cell r="AF598">
            <v>-2.9099570000016683</v>
          </cell>
          <cell r="AG598">
            <v>-369.77654000000075</v>
          </cell>
          <cell r="AH598">
            <v>-369.55667650000032</v>
          </cell>
          <cell r="AI598">
            <v>-261.73664800000006</v>
          </cell>
          <cell r="AJ598">
            <v>-480.31338599999981</v>
          </cell>
          <cell r="AK598">
            <v>-236.56476399999883</v>
          </cell>
          <cell r="AL598">
            <v>-1168.5257364999998</v>
          </cell>
          <cell r="AM598">
            <v>-987.34545149999758</v>
          </cell>
          <cell r="AN598">
            <v>-905.34912250000343</v>
          </cell>
          <cell r="AO598">
            <v>-399.25146549999954</v>
          </cell>
          <cell r="AP598">
            <v>-115.09854949999863</v>
          </cell>
          <cell r="AQ598">
            <v>-67.149745000000621</v>
          </cell>
          <cell r="AR598">
            <v>-3360.088218000019</v>
          </cell>
          <cell r="AS598">
            <v>-19.852992000000086</v>
          </cell>
          <cell r="AT598">
            <v>-668.74221450000005</v>
          </cell>
          <cell r="AU598">
            <v>-308.5795679999992</v>
          </cell>
          <cell r="AV598">
            <v>-536.75514699999985</v>
          </cell>
          <cell r="AW598">
            <v>-290.52825200000098</v>
          </cell>
          <cell r="AX598">
            <v>-371.98233400000026</v>
          </cell>
          <cell r="AY598">
            <v>-277.03445099999954</v>
          </cell>
          <cell r="AZ598">
            <v>-176.91220350000003</v>
          </cell>
          <cell r="BA598">
            <v>-269.951685</v>
          </cell>
          <cell r="BB598">
            <v>-292.87310699999944</v>
          </cell>
          <cell r="BC598">
            <v>-94.360037999999804</v>
          </cell>
          <cell r="BD598">
            <v>-52.516225999999733</v>
          </cell>
          <cell r="BE598">
            <v>-52.673181999998633</v>
          </cell>
          <cell r="BF598">
            <v>0</v>
          </cell>
          <cell r="BG598">
            <v>-5.4092859999982466</v>
          </cell>
          <cell r="BH598">
            <v>-8.7298570000002655</v>
          </cell>
          <cell r="BI598">
            <v>-5.8199090000000524</v>
          </cell>
          <cell r="BJ598">
            <v>0</v>
          </cell>
          <cell r="BK598">
            <v>2.388688999999431</v>
          </cell>
          <cell r="BL598">
            <v>0.16078300000117451</v>
          </cell>
          <cell r="BM598">
            <v>1.37053300000116</v>
          </cell>
          <cell r="BN598">
            <v>2.9140040000002045</v>
          </cell>
          <cell r="BO598">
            <v>-1.0907229999993433</v>
          </cell>
          <cell r="BP598">
            <v>-2.2573394999999437</v>
          </cell>
          <cell r="BQ598">
            <v>-36.20007650000116</v>
          </cell>
          <cell r="BR598">
            <v>-98.656122999978834</v>
          </cell>
          <cell r="BS598">
            <v>-61.673636000001352</v>
          </cell>
          <cell r="BT598">
            <v>-1.1057380000002013</v>
          </cell>
          <cell r="BU598">
            <v>-6.8686190000007628</v>
          </cell>
          <cell r="BV598">
            <v>-2.9099570000003041</v>
          </cell>
          <cell r="BW598">
            <v>0</v>
          </cell>
          <cell r="BX598">
            <v>0.80636599999888858</v>
          </cell>
          <cell r="BY598">
            <v>0.51602199999979348</v>
          </cell>
          <cell r="BZ598">
            <v>2.0059185000009165</v>
          </cell>
          <cell r="CA598">
            <v>10.291425999999774</v>
          </cell>
          <cell r="CB598">
            <v>-13.905808499999694</v>
          </cell>
          <cell r="CC598">
            <v>-14.179336999999578</v>
          </cell>
          <cell r="CD598">
            <v>-11.632760000000417</v>
          </cell>
          <cell r="CE598">
            <v>-300.52030599999125</v>
          </cell>
          <cell r="CF598">
            <v>-9.8016929999994318</v>
          </cell>
          <cell r="CG598">
            <v>-2.732348000001366</v>
          </cell>
          <cell r="CH598">
            <v>-47.066523999999845</v>
          </cell>
          <cell r="CI598">
            <v>-17.459981999999854</v>
          </cell>
          <cell r="CJ598">
            <v>0</v>
          </cell>
          <cell r="CK598">
            <v>0.96230699999978242</v>
          </cell>
          <cell r="CL598">
            <v>0.15061099999911676</v>
          </cell>
          <cell r="CM598">
            <v>-47.72534949999681</v>
          </cell>
          <cell r="CN598">
            <v>4.7660715000019991</v>
          </cell>
          <cell r="CO598">
            <v>-70.894557999999961</v>
          </cell>
          <cell r="CP598">
            <v>-96.102724000000308</v>
          </cell>
          <cell r="CQ598">
            <v>-14.616116999999576</v>
          </cell>
          <cell r="CR598">
            <v>-143.85738199998741</v>
          </cell>
          <cell r="CS598">
            <v>-50.199650499998825</v>
          </cell>
          <cell r="CT598">
            <v>-9.8518509999994421</v>
          </cell>
          <cell r="CU598">
            <v>-35.520274500000596</v>
          </cell>
          <cell r="CV598">
            <v>0</v>
          </cell>
          <cell r="CW598">
            <v>0</v>
          </cell>
          <cell r="CX598">
            <v>3.5446160000001328</v>
          </cell>
          <cell r="CY598">
            <v>0.58640100000047823</v>
          </cell>
          <cell r="CZ598">
            <v>-2.9466040000006615</v>
          </cell>
          <cell r="DA598">
            <v>19.681013000001258</v>
          </cell>
          <cell r="DB598">
            <v>-3.6686640000007174</v>
          </cell>
          <cell r="DC598">
            <v>-57.402289000001474</v>
          </cell>
          <cell r="DD598">
            <v>-8.0800789999993867</v>
          </cell>
          <cell r="DE598">
            <v>-101.01124549999076</v>
          </cell>
          <cell r="DF598">
            <v>0.45951900000000023</v>
          </cell>
          <cell r="DG598">
            <v>5.1759129999991274</v>
          </cell>
          <cell r="DH598">
            <v>-8.6820450000004712</v>
          </cell>
          <cell r="DI598">
            <v>-2.9100720000001274</v>
          </cell>
          <cell r="DJ598">
            <v>0</v>
          </cell>
          <cell r="DK598">
            <v>0</v>
          </cell>
          <cell r="DL598">
            <v>2.0156999999016989E-2</v>
          </cell>
          <cell r="DM598">
            <v>-37.421468000000459</v>
          </cell>
          <cell r="DN598">
            <v>8.5910494999989169</v>
          </cell>
          <cell r="DO598">
            <v>0.52197800000067218</v>
          </cell>
          <cell r="DP598">
            <v>-51.511254000000918</v>
          </cell>
          <cell r="DQ598">
            <v>-15.25502299999971</v>
          </cell>
          <cell r="DR598">
            <v>-371.92767599999206</v>
          </cell>
          <cell r="DS598">
            <v>-1.991041999999652</v>
          </cell>
          <cell r="DT598">
            <v>6.2034519999997428</v>
          </cell>
          <cell r="DU598">
            <v>-20.370183999999426</v>
          </cell>
          <cell r="DV598">
            <v>0.25521200000002864</v>
          </cell>
          <cell r="DW598">
            <v>0</v>
          </cell>
          <cell r="DX598">
            <v>1.6298735000000306</v>
          </cell>
          <cell r="DY598">
            <v>0.37596700000176497</v>
          </cell>
          <cell r="DZ598">
            <v>-149.06278900000325</v>
          </cell>
          <cell r="EA598">
            <v>-163.05488700000205</v>
          </cell>
          <cell r="EB598">
            <v>-10.584351499999684</v>
          </cell>
          <cell r="EC598">
            <v>-31.064362000000983</v>
          </cell>
          <cell r="ED598">
            <v>-4.264565000001312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-1276.710699999996</v>
          </cell>
          <cell r="J599">
            <v>-22.489910000000236</v>
          </cell>
          <cell r="K599">
            <v>-233.58943000000727</v>
          </cell>
          <cell r="L599">
            <v>0</v>
          </cell>
          <cell r="M599">
            <v>0</v>
          </cell>
          <cell r="N599">
            <v>0</v>
          </cell>
          <cell r="O599">
            <v>-2504.9553700000106</v>
          </cell>
          <cell r="P599">
            <v>-1520.4641399999964</v>
          </cell>
          <cell r="Q599">
            <v>-2091.4223899999924</v>
          </cell>
          <cell r="R599">
            <v>-3964.191989999963</v>
          </cell>
          <cell r="S599">
            <v>0</v>
          </cell>
          <cell r="T599">
            <v>0</v>
          </cell>
          <cell r="U599">
            <v>0</v>
          </cell>
          <cell r="V599">
            <v>-295.37497999999323</v>
          </cell>
          <cell r="W599">
            <v>-330.33705000000191</v>
          </cell>
          <cell r="X599">
            <v>-76.162020000003395</v>
          </cell>
          <cell r="Y599">
            <v>0</v>
          </cell>
          <cell r="Z599">
            <v>0</v>
          </cell>
          <cell r="AA599">
            <v>0</v>
          </cell>
          <cell r="AB599">
            <v>-422.87350999997579</v>
          </cell>
          <cell r="AC599">
            <v>-1294.07196999999</v>
          </cell>
          <cell r="AD599">
            <v>-1545.3724599999841</v>
          </cell>
          <cell r="AE599">
            <v>-4517.9476900001755</v>
          </cell>
          <cell r="AF599">
            <v>0</v>
          </cell>
          <cell r="AG599">
            <v>0</v>
          </cell>
          <cell r="AH599">
            <v>0</v>
          </cell>
          <cell r="AI599">
            <v>-1145.5738500000007</v>
          </cell>
          <cell r="AJ599">
            <v>-269.3018299999967</v>
          </cell>
          <cell r="AK599">
            <v>-700.4490300000034</v>
          </cell>
          <cell r="AL599">
            <v>0</v>
          </cell>
          <cell r="AM599">
            <v>0</v>
          </cell>
          <cell r="AN599">
            <v>0</v>
          </cell>
          <cell r="AO599">
            <v>-738.50664999999572</v>
          </cell>
          <cell r="AP599">
            <v>-715.78512000000046</v>
          </cell>
          <cell r="AQ599">
            <v>-948.33121000000392</v>
          </cell>
          <cell r="AR599">
            <v>-4793.8514299999224</v>
          </cell>
          <cell r="AS599">
            <v>0</v>
          </cell>
          <cell r="AT599">
            <v>0</v>
          </cell>
          <cell r="AU599">
            <v>0</v>
          </cell>
          <cell r="AV599">
            <v>-1110.8850499999971</v>
          </cell>
          <cell r="AW599">
            <v>0</v>
          </cell>
          <cell r="AX599">
            <v>-192.59943999999814</v>
          </cell>
          <cell r="AY599">
            <v>0</v>
          </cell>
          <cell r="AZ599">
            <v>0</v>
          </cell>
          <cell r="BA599">
            <v>0</v>
          </cell>
          <cell r="BB599">
            <v>-958.90505000000121</v>
          </cell>
          <cell r="BC599">
            <v>-726.09712000000582</v>
          </cell>
          <cell r="BD599">
            <v>-1805.3647699999856</v>
          </cell>
          <cell r="BE599">
            <v>-5257.8494999997783</v>
          </cell>
          <cell r="BF599">
            <v>-656.03742999999668</v>
          </cell>
          <cell r="BG599">
            <v>-520.30228000000352</v>
          </cell>
          <cell r="BH599">
            <v>0</v>
          </cell>
          <cell r="BI599">
            <v>0</v>
          </cell>
          <cell r="BJ599">
            <v>0</v>
          </cell>
          <cell r="BK599">
            <v>-1.7275700000000143</v>
          </cell>
          <cell r="BL599">
            <v>-452.48553000000538</v>
          </cell>
          <cell r="BM599">
            <v>-327.93630999999004</v>
          </cell>
          <cell r="BN599">
            <v>-271.53868999998667</v>
          </cell>
          <cell r="BO599">
            <v>-1202.8645200000028</v>
          </cell>
          <cell r="BP599">
            <v>-603.77041000000463</v>
          </cell>
          <cell r="BQ599">
            <v>-1221.1867600000114</v>
          </cell>
          <cell r="BR599">
            <v>-5404.5748499999754</v>
          </cell>
          <cell r="BS599">
            <v>-509.37541000000783</v>
          </cell>
          <cell r="BT599">
            <v>-419.9311400000006</v>
          </cell>
          <cell r="BU599">
            <v>-346.20850999999675</v>
          </cell>
          <cell r="BV599">
            <v>0</v>
          </cell>
          <cell r="BW599">
            <v>0</v>
          </cell>
          <cell r="BX599">
            <v>0</v>
          </cell>
          <cell r="BY599">
            <v>-220.3912399999972</v>
          </cell>
          <cell r="BZ599">
            <v>-611.12887000001501</v>
          </cell>
          <cell r="CA599">
            <v>-444.13071999998647</v>
          </cell>
          <cell r="CB599">
            <v>-755.22770999997738</v>
          </cell>
          <cell r="CC599">
            <v>-1097.6949599999934</v>
          </cell>
          <cell r="CD599">
            <v>-1000.4862900000007</v>
          </cell>
          <cell r="CE599">
            <v>-3378.6646799999289</v>
          </cell>
          <cell r="CF599">
            <v>-502.81774999998743</v>
          </cell>
          <cell r="CG599">
            <v>-559.94028999999864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-106.37886000001163</v>
          </cell>
          <cell r="CM599">
            <v>-245.26688999999897</v>
          </cell>
          <cell r="CN599">
            <v>-246.48939999999129</v>
          </cell>
          <cell r="CO599">
            <v>-829.45264999999199</v>
          </cell>
          <cell r="CP599">
            <v>-221.00640999998723</v>
          </cell>
          <cell r="CQ599">
            <v>-667.31242999999085</v>
          </cell>
          <cell r="CR599">
            <v>-4910.9731199998641</v>
          </cell>
          <cell r="CS599">
            <v>-1352.8126000000047</v>
          </cell>
          <cell r="CT599">
            <v>-436.05804999999236</v>
          </cell>
          <cell r="CU599">
            <v>-140.37468000000081</v>
          </cell>
          <cell r="CV599">
            <v>0</v>
          </cell>
          <cell r="CW599">
            <v>0</v>
          </cell>
          <cell r="CX599">
            <v>0</v>
          </cell>
          <cell r="CY599">
            <v>-287.46164999999746</v>
          </cell>
          <cell r="CZ599">
            <v>-163.372709999996</v>
          </cell>
          <cell r="DA599">
            <v>-751.53147000001627</v>
          </cell>
          <cell r="DB599">
            <v>-1316.9159100000106</v>
          </cell>
          <cell r="DC599">
            <v>0</v>
          </cell>
          <cell r="DD599">
            <v>-462.44604999999865</v>
          </cell>
          <cell r="DE599">
            <v>-4353.9228100000182</v>
          </cell>
          <cell r="DF599">
            <v>-494.51389000000199</v>
          </cell>
          <cell r="DG599">
            <v>-341.50904000000446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-101.97449000000779</v>
          </cell>
          <cell r="DM599">
            <v>-151.10685999999987</v>
          </cell>
          <cell r="DN599">
            <v>-910.08082000000286</v>
          </cell>
          <cell r="DO599">
            <v>-752.60839999999735</v>
          </cell>
          <cell r="DP599">
            <v>-475.72610999999597</v>
          </cell>
          <cell r="DQ599">
            <v>-1126.4032000000007</v>
          </cell>
          <cell r="DR599">
            <v>-5042.8925399999134</v>
          </cell>
          <cell r="DS599">
            <v>-961.41362000000663</v>
          </cell>
          <cell r="DT599">
            <v>-274.82366999999795</v>
          </cell>
          <cell r="DU599">
            <v>-14.630679999998392</v>
          </cell>
          <cell r="DV599">
            <v>0</v>
          </cell>
          <cell r="DW599">
            <v>0</v>
          </cell>
          <cell r="DX599">
            <v>0</v>
          </cell>
          <cell r="DY599">
            <v>-357.06924999998591</v>
          </cell>
          <cell r="DZ599">
            <v>-548.77122999998392</v>
          </cell>
          <cell r="EA599">
            <v>-993.82295999999042</v>
          </cell>
          <cell r="EB599">
            <v>-935.24279000001843</v>
          </cell>
          <cell r="EC599">
            <v>0</v>
          </cell>
          <cell r="ED599">
            <v>-957.11834000001545</v>
          </cell>
        </row>
        <row r="600">
          <cell r="F600">
            <v>-3122.7270600000047</v>
          </cell>
          <cell r="G600">
            <v>-4006.3620700000029</v>
          </cell>
          <cell r="H600">
            <v>-6391.9894100000383</v>
          </cell>
          <cell r="I600">
            <v>-3622.0260099999723</v>
          </cell>
          <cell r="J600">
            <v>-2903.0871000000043</v>
          </cell>
          <cell r="K600">
            <v>-4377.3799600000493</v>
          </cell>
          <cell r="L600">
            <v>-1508.8292299999739</v>
          </cell>
          <cell r="M600">
            <v>-2321.0181199999643</v>
          </cell>
          <cell r="N600">
            <v>-5402.4760600000154</v>
          </cell>
          <cell r="O600">
            <v>-5539.6852499999804</v>
          </cell>
          <cell r="P600">
            <v>-5489.7945099999779</v>
          </cell>
          <cell r="Q600">
            <v>-4894.8579700000118</v>
          </cell>
          <cell r="R600">
            <v>-31369.668880000245</v>
          </cell>
          <cell r="S600">
            <v>-6177.4997999999905</v>
          </cell>
          <cell r="T600">
            <v>-5751.5944400000153</v>
          </cell>
          <cell r="U600">
            <v>-4042.7368799999822</v>
          </cell>
          <cell r="V600">
            <v>-2265.0404899999849</v>
          </cell>
          <cell r="W600">
            <v>-1918.6273100000108</v>
          </cell>
          <cell r="X600">
            <v>-492.0546800000011</v>
          </cell>
          <cell r="Y600">
            <v>-419.05836999998428</v>
          </cell>
          <cell r="Z600">
            <v>-586.96564000000944</v>
          </cell>
          <cell r="AA600">
            <v>-209.36937999998918</v>
          </cell>
          <cell r="AB600">
            <v>-1216.9818800000357</v>
          </cell>
          <cell r="AC600">
            <v>-3509.7015999999712</v>
          </cell>
          <cell r="AD600">
            <v>-4780.0384100000374</v>
          </cell>
          <cell r="AE600">
            <v>-26690.104589999653</v>
          </cell>
          <cell r="AF600">
            <v>-1983.7460399999982</v>
          </cell>
          <cell r="AG600">
            <v>-1284.1655700000119</v>
          </cell>
          <cell r="AH600">
            <v>-2109.0691699999734</v>
          </cell>
          <cell r="AI600">
            <v>-2758.7451000000001</v>
          </cell>
          <cell r="AJ600">
            <v>-1432.8273599999957</v>
          </cell>
          <cell r="AK600">
            <v>-2180.4493200000143</v>
          </cell>
          <cell r="AL600">
            <v>-1030.5246700000134</v>
          </cell>
          <cell r="AM600">
            <v>-4031.0412399999914</v>
          </cell>
          <cell r="AN600">
            <v>-4305.983189999999</v>
          </cell>
          <cell r="AO600">
            <v>-1870.3911899999948</v>
          </cell>
          <cell r="AP600">
            <v>-1419.6076699999976</v>
          </cell>
          <cell r="AQ600">
            <v>-2283.5540700000129</v>
          </cell>
          <cell r="AR600">
            <v>-28116.983870000578</v>
          </cell>
          <cell r="AS600">
            <v>-2014.1766400000197</v>
          </cell>
          <cell r="AT600">
            <v>-1231.8398500000185</v>
          </cell>
          <cell r="AU600">
            <v>-3335.0105800000019</v>
          </cell>
          <cell r="AV600">
            <v>-1962.8395800000289</v>
          </cell>
          <cell r="AW600">
            <v>-3795.5969499999774</v>
          </cell>
          <cell r="AX600">
            <v>-3289.6516500000143</v>
          </cell>
          <cell r="AY600">
            <v>-731.6646700000274</v>
          </cell>
          <cell r="AZ600">
            <v>-2618.9744700000156</v>
          </cell>
          <cell r="BA600">
            <v>-2274.4526300000143</v>
          </cell>
          <cell r="BB600">
            <v>-1753.3494499999797</v>
          </cell>
          <cell r="BC600">
            <v>-2591.6655800000299</v>
          </cell>
          <cell r="BD600">
            <v>-2517.7618199999852</v>
          </cell>
          <cell r="BE600">
            <v>-26410.94444999937</v>
          </cell>
          <cell r="BF600">
            <v>-1360.0939599999983</v>
          </cell>
          <cell r="BG600">
            <v>-1170.8942099999986</v>
          </cell>
          <cell r="BH600">
            <v>-1256.7778200000175</v>
          </cell>
          <cell r="BI600">
            <v>-949.75086999998894</v>
          </cell>
          <cell r="BJ600">
            <v>-4694.090029999963</v>
          </cell>
          <cell r="BK600">
            <v>-2029.6811600000365</v>
          </cell>
          <cell r="BL600">
            <v>-4760.5068500000052</v>
          </cell>
          <cell r="BM600">
            <v>-3128.0146700000041</v>
          </cell>
          <cell r="BN600">
            <v>-2493.6297400000039</v>
          </cell>
          <cell r="BO600">
            <v>-1196.4428499999922</v>
          </cell>
          <cell r="BP600">
            <v>-1192.4545499999658</v>
          </cell>
          <cell r="BQ600">
            <v>-2178.6077400000067</v>
          </cell>
          <cell r="BR600">
            <v>-21090.926099999342</v>
          </cell>
          <cell r="BS600">
            <v>-1310.5335099999793</v>
          </cell>
          <cell r="BT600">
            <v>-869.7892700000084</v>
          </cell>
          <cell r="BU600">
            <v>-1780.105120000022</v>
          </cell>
          <cell r="BV600">
            <v>-1057.8791700000293</v>
          </cell>
          <cell r="BW600">
            <v>-3984.8305700000492</v>
          </cell>
          <cell r="BX600">
            <v>-1290.4054100000067</v>
          </cell>
          <cell r="BY600">
            <v>-2765.9199400000507</v>
          </cell>
          <cell r="BZ600">
            <v>-2167.3297700000112</v>
          </cell>
          <cell r="CA600">
            <v>-1524.1605599999893</v>
          </cell>
          <cell r="CB600">
            <v>-1053.3066100000287</v>
          </cell>
          <cell r="CC600">
            <v>-1148.1060299999663</v>
          </cell>
          <cell r="CD600">
            <v>-2138.5601399999869</v>
          </cell>
          <cell r="CE600">
            <v>-20183.146829999983</v>
          </cell>
          <cell r="CF600">
            <v>-1968.6308100000024</v>
          </cell>
          <cell r="CG600">
            <v>-1003.303889999981</v>
          </cell>
          <cell r="CH600">
            <v>-1039.4569900000351</v>
          </cell>
          <cell r="CI600">
            <v>-546.12595999997575</v>
          </cell>
          <cell r="CJ600">
            <v>-1504.4401399999624</v>
          </cell>
          <cell r="CK600">
            <v>-1950.9404799999902</v>
          </cell>
          <cell r="CL600">
            <v>-2473.0734799999627</v>
          </cell>
          <cell r="CM600">
            <v>-2819.2299000000348</v>
          </cell>
          <cell r="CN600">
            <v>-1955.7416899999953</v>
          </cell>
          <cell r="CO600">
            <v>-1904.9838200000231</v>
          </cell>
          <cell r="CP600">
            <v>-826.42256999999518</v>
          </cell>
          <cell r="CQ600">
            <v>-2190.797099999967</v>
          </cell>
          <cell r="CR600">
            <v>-26755.295619999524</v>
          </cell>
          <cell r="CS600">
            <v>-3129.2635000000009</v>
          </cell>
          <cell r="CT600">
            <v>-2066.3372499999823</v>
          </cell>
          <cell r="CU600">
            <v>-1326.060039999953</v>
          </cell>
          <cell r="CV600">
            <v>-531.34700999999768</v>
          </cell>
          <cell r="CW600">
            <v>-1537.4430399999837</v>
          </cell>
          <cell r="CX600">
            <v>-2349.5590700000175</v>
          </cell>
          <cell r="CY600">
            <v>-2698.9202400000067</v>
          </cell>
          <cell r="CZ600">
            <v>-1626.2907799999812</v>
          </cell>
          <cell r="DA600">
            <v>-2332.0415300000459</v>
          </cell>
          <cell r="DB600">
            <v>-2928.327500000014</v>
          </cell>
          <cell r="DC600">
            <v>-2858.2453000000096</v>
          </cell>
          <cell r="DD600">
            <v>-3371.4603599999682</v>
          </cell>
          <cell r="DE600">
            <v>-28890.876500000246</v>
          </cell>
          <cell r="DF600">
            <v>-2339.7427599999937</v>
          </cell>
          <cell r="DG600">
            <v>-856.67688000004273</v>
          </cell>
          <cell r="DH600">
            <v>-1792.0030099999858</v>
          </cell>
          <cell r="DI600">
            <v>-585.03982999999425</v>
          </cell>
          <cell r="DJ600">
            <v>-2560.2542499999981</v>
          </cell>
          <cell r="DK600">
            <v>-2230.2288299999782</v>
          </cell>
          <cell r="DL600">
            <v>-4050.1661800000002</v>
          </cell>
          <cell r="DM600">
            <v>-3828.3544300000067</v>
          </cell>
          <cell r="DN600">
            <v>-2717.4337000000523</v>
          </cell>
          <cell r="DO600">
            <v>-1722.1483899999876</v>
          </cell>
          <cell r="DP600">
            <v>-3382.375619999948</v>
          </cell>
          <cell r="DQ600">
            <v>-2826.4526199999964</v>
          </cell>
          <cell r="DR600">
            <v>-28790.722699999344</v>
          </cell>
          <cell r="DS600">
            <v>-3605.3324900000007</v>
          </cell>
          <cell r="DT600">
            <v>-1421.168319999997</v>
          </cell>
          <cell r="DU600">
            <v>-2450.3957700000028</v>
          </cell>
          <cell r="DV600">
            <v>-1175.6529599999776</v>
          </cell>
          <cell r="DW600">
            <v>-2720.6647200000007</v>
          </cell>
          <cell r="DX600">
            <v>-2350.8194900000235</v>
          </cell>
          <cell r="DY600">
            <v>-3874.7595999999903</v>
          </cell>
          <cell r="DZ600">
            <v>-2944.5277899999637</v>
          </cell>
          <cell r="EA600">
            <v>-1813.6554400000023</v>
          </cell>
          <cell r="EB600">
            <v>-1758.8451199999545</v>
          </cell>
          <cell r="EC600">
            <v>-2155.6171200000099</v>
          </cell>
          <cell r="ED600">
            <v>-2519.2838799999445</v>
          </cell>
        </row>
        <row r="601">
          <cell r="F601">
            <v>-1354.3869829999749</v>
          </cell>
          <cell r="G601">
            <v>-1513.685541999992</v>
          </cell>
          <cell r="H601">
            <v>-1752.1978409999865</v>
          </cell>
          <cell r="I601">
            <v>-2548.5172659999807</v>
          </cell>
          <cell r="J601">
            <v>-2160.6392420000047</v>
          </cell>
          <cell r="K601">
            <v>-6091.5560100000002</v>
          </cell>
          <cell r="L601">
            <v>-3942.7324870000011</v>
          </cell>
          <cell r="M601">
            <v>-6605.5923960000509</v>
          </cell>
          <cell r="N601">
            <v>-3555.0238380000228</v>
          </cell>
          <cell r="O601">
            <v>-3098.5713689999538</v>
          </cell>
          <cell r="P601">
            <v>-2857.2995980000123</v>
          </cell>
          <cell r="Q601">
            <v>-3859.0301139999938</v>
          </cell>
          <cell r="R601">
            <v>-42520.663123999257</v>
          </cell>
          <cell r="S601">
            <v>-3268.547252999997</v>
          </cell>
          <cell r="T601">
            <v>-2554.2333929999731</v>
          </cell>
          <cell r="U601">
            <v>-3703.2682570000179</v>
          </cell>
          <cell r="V601">
            <v>-2551.768899000017</v>
          </cell>
          <cell r="W601">
            <v>-3006.7411640000064</v>
          </cell>
          <cell r="X601">
            <v>-3550.9549780000234</v>
          </cell>
          <cell r="Y601">
            <v>-3224.7868930000113</v>
          </cell>
          <cell r="Z601">
            <v>-4626.7259360000025</v>
          </cell>
          <cell r="AA601">
            <v>-5496.3905449999729</v>
          </cell>
          <cell r="AB601">
            <v>-3989.7361349999555</v>
          </cell>
          <cell r="AC601">
            <v>-3162.0602170000202</v>
          </cell>
          <cell r="AD601">
            <v>-3385.4494539999869</v>
          </cell>
          <cell r="AE601">
            <v>-28520.175114000216</v>
          </cell>
          <cell r="AF601">
            <v>-1289.2321850000008</v>
          </cell>
          <cell r="AG601">
            <v>-2568.9972880000132</v>
          </cell>
          <cell r="AH601">
            <v>-1930.4487199999858</v>
          </cell>
          <cell r="AI601">
            <v>-1684.8179729999974</v>
          </cell>
          <cell r="AJ601">
            <v>-3558.8908809999994</v>
          </cell>
          <cell r="AK601">
            <v>-2724.5734179999563</v>
          </cell>
          <cell r="AL601">
            <v>-2481.1540150000365</v>
          </cell>
          <cell r="AM601">
            <v>-4353.0360689999652</v>
          </cell>
          <cell r="AN601">
            <v>-3803.351674000005</v>
          </cell>
          <cell r="AO601">
            <v>-1044.5624929999758</v>
          </cell>
          <cell r="AP601">
            <v>-1999.8026410000166</v>
          </cell>
          <cell r="AQ601">
            <v>-1081.3077570000023</v>
          </cell>
          <cell r="AR601">
            <v>-17488.092804000247</v>
          </cell>
          <cell r="AS601">
            <v>-840.26782000000821</v>
          </cell>
          <cell r="AT601">
            <v>-1271.3425249999855</v>
          </cell>
          <cell r="AU601">
            <v>-1058.6872049999947</v>
          </cell>
          <cell r="AV601">
            <v>-1303.7797080000164</v>
          </cell>
          <cell r="AW601">
            <v>-1575.0047629999754</v>
          </cell>
          <cell r="AX601">
            <v>-2480.094454999984</v>
          </cell>
          <cell r="AY601">
            <v>-1411.8863249999704</v>
          </cell>
          <cell r="AZ601">
            <v>-1756.0049470000085</v>
          </cell>
          <cell r="BA601">
            <v>-2055.7700260000129</v>
          </cell>
          <cell r="BB601">
            <v>-1496.473261999985</v>
          </cell>
          <cell r="BC601">
            <v>-1162.2394369999965</v>
          </cell>
          <cell r="BD601">
            <v>-1076.5423310000042</v>
          </cell>
          <cell r="BE601">
            <v>-15889.656952999998</v>
          </cell>
          <cell r="BF601">
            <v>-601.28014400001848</v>
          </cell>
          <cell r="BG601">
            <v>-542.63174000001163</v>
          </cell>
          <cell r="BH601">
            <v>-480.45143000000098</v>
          </cell>
          <cell r="BI601">
            <v>-14.039450000002034</v>
          </cell>
          <cell r="BJ601">
            <v>0</v>
          </cell>
          <cell r="BK601">
            <v>-2165.5257329999877</v>
          </cell>
          <cell r="BL601">
            <v>-2581.1171319999848</v>
          </cell>
          <cell r="BM601">
            <v>-3069.5892559999775</v>
          </cell>
          <cell r="BN601">
            <v>-2821.3374189999886</v>
          </cell>
          <cell r="BO601">
            <v>-1002.1526579999918</v>
          </cell>
          <cell r="BP601">
            <v>-1080.0429109999968</v>
          </cell>
          <cell r="BQ601">
            <v>-1531.4890799999994</v>
          </cell>
          <cell r="BR601">
            <v>-19365.456901000347</v>
          </cell>
          <cell r="BS601">
            <v>-424.98815800002194</v>
          </cell>
          <cell r="BT601">
            <v>-268.39960900000005</v>
          </cell>
          <cell r="BU601">
            <v>-1014.8841000000248</v>
          </cell>
          <cell r="BV601">
            <v>-182.07897500000036</v>
          </cell>
          <cell r="BW601">
            <v>-131.808140000001</v>
          </cell>
          <cell r="BX601">
            <v>-2803.6156170000031</v>
          </cell>
          <cell r="BY601">
            <v>-4516.8809250000049</v>
          </cell>
          <cell r="BZ601">
            <v>-3445.0467819999903</v>
          </cell>
          <cell r="CA601">
            <v>-3933.8709590000217</v>
          </cell>
          <cell r="CB601">
            <v>-738.42334800001117</v>
          </cell>
          <cell r="CC601">
            <v>-568.25035200000275</v>
          </cell>
          <cell r="CD601">
            <v>-1337.2099359999993</v>
          </cell>
          <cell r="CE601">
            <v>-27139.697957999539</v>
          </cell>
          <cell r="CF601">
            <v>-1171.1192959999898</v>
          </cell>
          <cell r="CG601">
            <v>-867.36541899997974</v>
          </cell>
          <cell r="CH601">
            <v>-2010.1651039999851</v>
          </cell>
          <cell r="CI601">
            <v>-95.245514000002004</v>
          </cell>
          <cell r="CJ601">
            <v>-1359.1492299999809</v>
          </cell>
          <cell r="CK601">
            <v>-3632.982342000003</v>
          </cell>
          <cell r="CL601">
            <v>-6149.4810399999842</v>
          </cell>
          <cell r="CM601">
            <v>-3889.8101429999806</v>
          </cell>
          <cell r="CN601">
            <v>-3361.9380910000182</v>
          </cell>
          <cell r="CO601">
            <v>-2212.0329909999855</v>
          </cell>
          <cell r="CP601">
            <v>-725.85438200001954</v>
          </cell>
          <cell r="CQ601">
            <v>-1664.5544060000102</v>
          </cell>
          <cell r="CR601">
            <v>-25277.221197000705</v>
          </cell>
          <cell r="CS601">
            <v>-1174.4676899999904</v>
          </cell>
          <cell r="CT601">
            <v>-983.29705700001796</v>
          </cell>
          <cell r="CU601">
            <v>-635.03264900002978</v>
          </cell>
          <cell r="CV601">
            <v>-118.79934199999843</v>
          </cell>
          <cell r="CW601">
            <v>-187.00796000000264</v>
          </cell>
          <cell r="CX601">
            <v>-2565.2429359999951</v>
          </cell>
          <cell r="CY601">
            <v>-5679.8037420000182</v>
          </cell>
          <cell r="CZ601">
            <v>-5583.0415910000447</v>
          </cell>
          <cell r="DA601">
            <v>-4068.5419440000551</v>
          </cell>
          <cell r="DB601">
            <v>-872.42874900001334</v>
          </cell>
          <cell r="DC601">
            <v>-527.25102100000367</v>
          </cell>
          <cell r="DD601">
            <v>-2882.3065160000115</v>
          </cell>
          <cell r="DE601">
            <v>-23144.568535000086</v>
          </cell>
          <cell r="DF601">
            <v>-1464.1094870000088</v>
          </cell>
          <cell r="DG601">
            <v>-457.00205400001141</v>
          </cell>
          <cell r="DH601">
            <v>-953.45170899998629</v>
          </cell>
          <cell r="DI601">
            <v>-317.45973999999114</v>
          </cell>
          <cell r="DJ601">
            <v>-1.9812299999994138</v>
          </cell>
          <cell r="DK601">
            <v>-2828.2308600000106</v>
          </cell>
          <cell r="DL601">
            <v>-5219.4435399999493</v>
          </cell>
          <cell r="DM601">
            <v>-4276.1606380000594</v>
          </cell>
          <cell r="DN601">
            <v>-3140.2856079999474</v>
          </cell>
          <cell r="DO601">
            <v>-931.85205800001859</v>
          </cell>
          <cell r="DP601">
            <v>-1081.1922239999985</v>
          </cell>
          <cell r="DQ601">
            <v>-2473.3993869999831</v>
          </cell>
          <cell r="DR601">
            <v>-25289.052432000171</v>
          </cell>
          <cell r="DS601">
            <v>-1169.1429479999933</v>
          </cell>
          <cell r="DT601">
            <v>-320.04576199999428</v>
          </cell>
          <cell r="DU601">
            <v>-1939.9296370000229</v>
          </cell>
          <cell r="DV601">
            <v>-1212.3743600000162</v>
          </cell>
          <cell r="DW601">
            <v>-138.81425000001036</v>
          </cell>
          <cell r="DX601">
            <v>-2819.347139999998</v>
          </cell>
          <cell r="DY601">
            <v>-5046.6210710000014</v>
          </cell>
          <cell r="DZ601">
            <v>-4716.2845749999979</v>
          </cell>
          <cell r="EA601">
            <v>-4203.7162240000325</v>
          </cell>
          <cell r="EB601">
            <v>-632.05270999998902</v>
          </cell>
          <cell r="EC601">
            <v>-1419.6824140000099</v>
          </cell>
          <cell r="ED601">
            <v>-1671.0413409999746</v>
          </cell>
        </row>
        <row r="602">
          <cell r="F602">
            <v>-476.72326679999992</v>
          </cell>
          <cell r="G602">
            <v>-1114.0769850000006</v>
          </cell>
          <cell r="H602">
            <v>-387.03962899999988</v>
          </cell>
          <cell r="I602">
            <v>-579.6428463000002</v>
          </cell>
          <cell r="J602">
            <v>-552.09294339999997</v>
          </cell>
          <cell r="K602">
            <v>-1396.9133970000003</v>
          </cell>
          <cell r="L602">
            <v>-1267.045195900002</v>
          </cell>
          <cell r="M602">
            <v>-2598.5966840000001</v>
          </cell>
          <cell r="N602">
            <v>-1354.5507528999988</v>
          </cell>
          <cell r="O602">
            <v>-1294.9561269000001</v>
          </cell>
          <cell r="P602">
            <v>-763.2190184000001</v>
          </cell>
          <cell r="Q602">
            <v>-773.98305570000048</v>
          </cell>
          <cell r="R602">
            <v>-13864.6487146</v>
          </cell>
          <cell r="S602">
            <v>-676.82249689999981</v>
          </cell>
          <cell r="T602">
            <v>-893.98135060000004</v>
          </cell>
          <cell r="U602">
            <v>-140.37316599999986</v>
          </cell>
          <cell r="V602">
            <v>-1080.7346685000002</v>
          </cell>
          <cell r="W602">
            <v>-990.1236629999994</v>
          </cell>
          <cell r="X602">
            <v>-1346.1892927999997</v>
          </cell>
          <cell r="Y602">
            <v>-647.84993319999921</v>
          </cell>
          <cell r="Z602">
            <v>-2461.8172744999974</v>
          </cell>
          <cell r="AA602">
            <v>-2093.7516322999982</v>
          </cell>
          <cell r="AB602">
            <v>-1697.1473349999997</v>
          </cell>
          <cell r="AC602">
            <v>-987.87234880000051</v>
          </cell>
          <cell r="AD602">
            <v>-847.98555299999953</v>
          </cell>
          <cell r="AE602">
            <v>-7656.3879782000004</v>
          </cell>
          <cell r="AF602">
            <v>-273.56374700000015</v>
          </cell>
          <cell r="AG602">
            <v>-1154.8773493999997</v>
          </cell>
          <cell r="AH602">
            <v>-283.80074400000001</v>
          </cell>
          <cell r="AI602">
            <v>-1020.4726769999997</v>
          </cell>
          <cell r="AJ602">
            <v>-324.59659899999997</v>
          </cell>
          <cell r="AK602">
            <v>-563.3893521</v>
          </cell>
          <cell r="AL602">
            <v>-1084.1142155999987</v>
          </cell>
          <cell r="AM602">
            <v>-1385.5479405000005</v>
          </cell>
          <cell r="AN602">
            <v>-481.68059799999992</v>
          </cell>
          <cell r="AO602">
            <v>-473.82259000000067</v>
          </cell>
          <cell r="AP602">
            <v>-429.54772199999979</v>
          </cell>
          <cell r="AQ602">
            <v>-180.97444360000009</v>
          </cell>
          <cell r="AR602">
            <v>-5682.8811094999983</v>
          </cell>
          <cell r="AS602">
            <v>-148.50987340000006</v>
          </cell>
          <cell r="AT602">
            <v>-532.87898799999948</v>
          </cell>
          <cell r="AU602">
            <v>-553.26399099999981</v>
          </cell>
          <cell r="AV602">
            <v>-685.07815050000045</v>
          </cell>
          <cell r="AW602">
            <v>-522.05530999999974</v>
          </cell>
          <cell r="AX602">
            <v>-1052.7128751</v>
          </cell>
          <cell r="AY602">
            <v>-193.18849899999987</v>
          </cell>
          <cell r="AZ602">
            <v>-242.05151079999996</v>
          </cell>
          <cell r="BA602">
            <v>-843.83046970000032</v>
          </cell>
          <cell r="BB602">
            <v>-237.52879040000016</v>
          </cell>
          <cell r="BC602">
            <v>-379.60552060000009</v>
          </cell>
          <cell r="BD602">
            <v>-292.17713099999992</v>
          </cell>
          <cell r="BE602">
            <v>-97.078022100002272</v>
          </cell>
          <cell r="BF602">
            <v>0.45952000000011139</v>
          </cell>
          <cell r="BG602">
            <v>39.986758000000009</v>
          </cell>
          <cell r="BH602">
            <v>-66.204702999999881</v>
          </cell>
          <cell r="BI602">
            <v>-2.9099579999999605</v>
          </cell>
          <cell r="BJ602">
            <v>0</v>
          </cell>
          <cell r="BK602">
            <v>-3.9178660000006857</v>
          </cell>
          <cell r="BL602">
            <v>3.0187028000000282</v>
          </cell>
          <cell r="BM602">
            <v>4.7190757000007579</v>
          </cell>
          <cell r="BN602">
            <v>30.254287799999474</v>
          </cell>
          <cell r="BO602">
            <v>-32.201993500000299</v>
          </cell>
          <cell r="BP602">
            <v>5.2943841000001157</v>
          </cell>
          <cell r="BQ602">
            <v>-75.576230000000123</v>
          </cell>
          <cell r="BR602">
            <v>-248.43326099999831</v>
          </cell>
          <cell r="BS602">
            <v>-90.660464000000047</v>
          </cell>
          <cell r="BT602">
            <v>17.185004400000253</v>
          </cell>
          <cell r="BU602">
            <v>-41.088848000000326</v>
          </cell>
          <cell r="BV602">
            <v>-5.8199099999999362</v>
          </cell>
          <cell r="BW602">
            <v>0</v>
          </cell>
          <cell r="BX602">
            <v>-11.261755999999878</v>
          </cell>
          <cell r="BY602">
            <v>1.0761849999998958</v>
          </cell>
          <cell r="BZ602">
            <v>4.7698105999988911</v>
          </cell>
          <cell r="CA602">
            <v>22.435604000000239</v>
          </cell>
          <cell r="CB602">
            <v>-171.02205800000002</v>
          </cell>
          <cell r="CC602">
            <v>8.7093809999996665</v>
          </cell>
          <cell r="CD602">
            <v>17.243790000000445</v>
          </cell>
          <cell r="CE602">
            <v>-542.7531328000041</v>
          </cell>
          <cell r="CF602">
            <v>17.203171000000111</v>
          </cell>
          <cell r="CG602">
            <v>-90.927123999999822</v>
          </cell>
          <cell r="CH602">
            <v>-75.274919999999838</v>
          </cell>
          <cell r="CI602">
            <v>0</v>
          </cell>
          <cell r="CJ602">
            <v>-0.2032169999999951</v>
          </cell>
          <cell r="CK602">
            <v>-459.38438139999926</v>
          </cell>
          <cell r="CL602">
            <v>4.7157480000005307</v>
          </cell>
          <cell r="CM602">
            <v>2.6494390000007115</v>
          </cell>
          <cell r="CN602">
            <v>27.561428600001818</v>
          </cell>
          <cell r="CO602">
            <v>3.9718140000004496</v>
          </cell>
          <cell r="CP602">
            <v>9.6905790000000707</v>
          </cell>
          <cell r="CQ602">
            <v>17.244330000001355</v>
          </cell>
          <cell r="CR602">
            <v>-112.4829893999995</v>
          </cell>
          <cell r="CS602">
            <v>9.5043319999995219</v>
          </cell>
          <cell r="CT602">
            <v>23.66954220000116</v>
          </cell>
          <cell r="CU602">
            <v>-2.6036799999997129</v>
          </cell>
          <cell r="CV602">
            <v>0</v>
          </cell>
          <cell r="CW602">
            <v>0</v>
          </cell>
          <cell r="CX602">
            <v>3.1645760000001246</v>
          </cell>
          <cell r="CY602">
            <v>1.0265689999996539</v>
          </cell>
          <cell r="CZ602">
            <v>6.2151994000014383</v>
          </cell>
          <cell r="DA602">
            <v>39.649423999999271</v>
          </cell>
          <cell r="DB602">
            <v>-61.23544899999979</v>
          </cell>
          <cell r="DC602">
            <v>-155.8538410000001</v>
          </cell>
          <cell r="DD602">
            <v>23.980337999999392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A604" t="str">
            <v>Total Gas Generation</v>
          </cell>
          <cell r="F604">
            <v>-7631.2006708000554</v>
          </cell>
          <cell r="G604">
            <v>-9590.247330000042</v>
          </cell>
          <cell r="H604">
            <v>-12028.804448000039</v>
          </cell>
          <cell r="I604">
            <v>-13618.215979299974</v>
          </cell>
          <cell r="J604">
            <v>-9426.0356813999824</v>
          </cell>
          <cell r="K604">
            <v>-19058.320687000174</v>
          </cell>
          <cell r="L604">
            <v>-11226.684642900014</v>
          </cell>
          <cell r="M604">
            <v>-19071.364610000048</v>
          </cell>
          <cell r="N604">
            <v>-23183.296791900182</v>
          </cell>
          <cell r="O604">
            <v>-21284.06422890001</v>
          </cell>
          <cell r="P604">
            <v>-16543.804955400061</v>
          </cell>
          <cell r="Q604">
            <v>-15567.550109699834</v>
          </cell>
          <cell r="R604">
            <v>-153172.1058690995</v>
          </cell>
          <cell r="S604">
            <v>-15118.53417889995</v>
          </cell>
          <cell r="T604">
            <v>-14050.703913600068</v>
          </cell>
          <cell r="U604">
            <v>-13636.157041999977</v>
          </cell>
          <cell r="V604">
            <v>-10144.682044499787</v>
          </cell>
          <cell r="W604">
            <v>-9821.0085540001746</v>
          </cell>
          <cell r="X604">
            <v>-7733.6304537998512</v>
          </cell>
          <cell r="Y604">
            <v>-5976.9934432003647</v>
          </cell>
          <cell r="Z604">
            <v>-13080.407042499632</v>
          </cell>
          <cell r="AA604">
            <v>-18380.61356229987</v>
          </cell>
          <cell r="AB604">
            <v>-14502.191666999599</v>
          </cell>
          <cell r="AC604">
            <v>-15433.22046980029</v>
          </cell>
          <cell r="AD604">
            <v>-15293.963497499935</v>
          </cell>
          <cell r="AE604">
            <v>-121734.20923820324</v>
          </cell>
          <cell r="AF604">
            <v>-4237.5744070000947</v>
          </cell>
          <cell r="AG604">
            <v>-7637.853218400036</v>
          </cell>
          <cell r="AH604">
            <v>-9639.8195965000195</v>
          </cell>
          <cell r="AI604">
            <v>-11017.332239000127</v>
          </cell>
          <cell r="AJ604">
            <v>-9287.8084459996317</v>
          </cell>
          <cell r="AK604">
            <v>-10567.377347099828</v>
          </cell>
          <cell r="AL604">
            <v>-7512.2276181001216</v>
          </cell>
          <cell r="AM604">
            <v>-16569.912057000212</v>
          </cell>
          <cell r="AN604">
            <v>-17178.58463450009</v>
          </cell>
          <cell r="AO604">
            <v>-12125.321942499839</v>
          </cell>
          <cell r="AP604">
            <v>-8600.7912325002253</v>
          </cell>
          <cell r="AQ604">
            <v>-7359.6064996001078</v>
          </cell>
          <cell r="AR604">
            <v>-92204.6114254985</v>
          </cell>
          <cell r="AS604">
            <v>-4692.3029014001368</v>
          </cell>
          <cell r="AT604">
            <v>-5842.2734524999978</v>
          </cell>
          <cell r="AU604">
            <v>-8143.699136999785</v>
          </cell>
          <cell r="AV604">
            <v>-7348.6381355000194</v>
          </cell>
          <cell r="AW604">
            <v>-7195.5856949998997</v>
          </cell>
          <cell r="AX604">
            <v>-10715.164646099904</v>
          </cell>
          <cell r="AY604">
            <v>-3720.3093269998208</v>
          </cell>
          <cell r="AZ604">
            <v>-8620.4226613001665</v>
          </cell>
          <cell r="BA604">
            <v>-9457.9581277004909</v>
          </cell>
          <cell r="BB604">
            <v>-9155.0982294001151</v>
          </cell>
          <cell r="BC604">
            <v>-8703.260405600071</v>
          </cell>
          <cell r="BD604">
            <v>-8609.8987069997238</v>
          </cell>
          <cell r="BE604">
            <v>-76871.002433100715</v>
          </cell>
          <cell r="BF604">
            <v>-4977.6035970001249</v>
          </cell>
          <cell r="BG604">
            <v>-3899.0830619999906</v>
          </cell>
          <cell r="BH604">
            <v>-2212.5690900000045</v>
          </cell>
          <cell r="BI604">
            <v>-972.52018699992914</v>
          </cell>
          <cell r="BJ604">
            <v>-4930.9038500000024</v>
          </cell>
          <cell r="BK604">
            <v>-6285.1024800000014</v>
          </cell>
          <cell r="BL604">
            <v>-12041.117502199952</v>
          </cell>
          <cell r="BM604">
            <v>-11141.280216299929</v>
          </cell>
          <cell r="BN604">
            <v>-9467.0352221999783</v>
          </cell>
          <cell r="BO604">
            <v>-7318.3672544998117</v>
          </cell>
          <cell r="BP604">
            <v>-5324.3007463999093</v>
          </cell>
          <cell r="BQ604">
            <v>-8301.1192255000351</v>
          </cell>
          <cell r="BR604">
            <v>-69519.647858001292</v>
          </cell>
          <cell r="BS604">
            <v>-3765.5558810000075</v>
          </cell>
          <cell r="BT604">
            <v>-2445.4258265999379</v>
          </cell>
          <cell r="BU604">
            <v>-3751.2186480000382</v>
          </cell>
          <cell r="BV604">
            <v>-1248.6880119999987</v>
          </cell>
          <cell r="BW604">
            <v>-4126.3777800000389</v>
          </cell>
          <cell r="BX604">
            <v>-5577.1358329999493</v>
          </cell>
          <cell r="BY604">
            <v>-12044.865669000195</v>
          </cell>
          <cell r="BZ604">
            <v>-9825.9935838999227</v>
          </cell>
          <cell r="CA604">
            <v>-9805.1516030002385</v>
          </cell>
          <cell r="CB604">
            <v>-6190.6226644999115</v>
          </cell>
          <cell r="CC604">
            <v>-3887.1962879999774</v>
          </cell>
          <cell r="CD604">
            <v>-6851.4160689999117</v>
          </cell>
          <cell r="CE604">
            <v>-78256.507593799382</v>
          </cell>
          <cell r="CF604">
            <v>-6633.2149469999131</v>
          </cell>
          <cell r="CG604">
            <v>-3713.1684509997722</v>
          </cell>
          <cell r="CH604">
            <v>-3334.1673940000474</v>
          </cell>
          <cell r="CI604">
            <v>-658.83145599998534</v>
          </cell>
          <cell r="CJ604">
            <v>-3082.9852669999818</v>
          </cell>
          <cell r="CK604">
            <v>-7878.0104403999867</v>
          </cell>
          <cell r="CL604">
            <v>-15064.104840999935</v>
          </cell>
          <cell r="CM604">
            <v>-9889.8985494999215</v>
          </cell>
          <cell r="CN604">
            <v>-8299.8510298999026</v>
          </cell>
          <cell r="CO604">
            <v>-8543.8243919997476</v>
          </cell>
          <cell r="CP604">
            <v>-2773.7165250000544</v>
          </cell>
          <cell r="CQ604">
            <v>-8384.734301000135</v>
          </cell>
          <cell r="CR604">
            <v>-85853.684061396867</v>
          </cell>
          <cell r="CS604">
            <v>-10617.838674500352</v>
          </cell>
          <cell r="CT604">
            <v>-5205.4560308000073</v>
          </cell>
          <cell r="CU604">
            <v>-2550.8035804999527</v>
          </cell>
          <cell r="CV604">
            <v>-650.14635200001067</v>
          </cell>
          <cell r="CW604">
            <v>-1724.4510000000009</v>
          </cell>
          <cell r="CX604">
            <v>-6952.7084560000803</v>
          </cell>
          <cell r="CY604">
            <v>-13502.659051999915</v>
          </cell>
          <cell r="CZ604">
            <v>-10491.527978600003</v>
          </cell>
          <cell r="DA604">
            <v>-10864.404325000243</v>
          </cell>
          <cell r="DB604">
            <v>-8249.2339820000343</v>
          </cell>
          <cell r="DC604">
            <v>-4090.0815129999537</v>
          </cell>
          <cell r="DD604">
            <v>-10954.373116999865</v>
          </cell>
          <cell r="DE604">
            <v>-88703.773354496807</v>
          </cell>
          <cell r="DF604">
            <v>-9112.0047340001911</v>
          </cell>
          <cell r="DG604">
            <v>-2852.0989459999837</v>
          </cell>
          <cell r="DH604">
            <v>-3407.3550860000541</v>
          </cell>
          <cell r="DI604">
            <v>-905.40964199998416</v>
          </cell>
          <cell r="DJ604">
            <v>-2562.235480000003</v>
          </cell>
          <cell r="DK604">
            <v>-6982.0002310000127</v>
          </cell>
          <cell r="DL604">
            <v>-15835.643302999903</v>
          </cell>
          <cell r="DM604">
            <v>-13642.490540000377</v>
          </cell>
          <cell r="DN604">
            <v>-11347.346389499726</v>
          </cell>
          <cell r="DO604">
            <v>-6706.9304479996208</v>
          </cell>
          <cell r="DP604">
            <v>-6842.2093089999398</v>
          </cell>
          <cell r="DQ604">
            <v>-8508.049246000126</v>
          </cell>
          <cell r="DR604">
            <v>-86838.594679001719</v>
          </cell>
          <cell r="DS604">
            <v>-8983.0631869998761</v>
          </cell>
          <cell r="DT604">
            <v>-3337.2542879998218</v>
          </cell>
          <cell r="DU604">
            <v>-5243.3751669999911</v>
          </cell>
          <cell r="DV604">
            <v>-2453.5608479999937</v>
          </cell>
          <cell r="DW604">
            <v>-2859.4789699999965</v>
          </cell>
          <cell r="DX604">
            <v>-7032.4394044999499</v>
          </cell>
          <cell r="DY604">
            <v>-15298.193256000057</v>
          </cell>
          <cell r="DZ604">
            <v>-12455.813844999997</v>
          </cell>
          <cell r="EA604">
            <v>-10640.461057000095</v>
          </cell>
          <cell r="EB604">
            <v>-4716.6534764999524</v>
          </cell>
          <cell r="EC604">
            <v>-5840.9359839998651</v>
          </cell>
          <cell r="ED604">
            <v>-7977.3651959998533</v>
          </cell>
        </row>
        <row r="606">
          <cell r="A606" t="str">
            <v>Hydro Generation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10">
          <cell r="A610" t="str">
            <v>Total Hydro Generation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2">
          <cell r="A612" t="str">
            <v>Other Generation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-7907.3767795998137</v>
          </cell>
          <cell r="DS616">
            <v>-204.90871899999911</v>
          </cell>
          <cell r="DT616">
            <v>-170.56116399999883</v>
          </cell>
          <cell r="DU616">
            <v>-1278.2961168999973</v>
          </cell>
          <cell r="DV616">
            <v>-1846.4426215999993</v>
          </cell>
          <cell r="DW616">
            <v>-1280.4995259999996</v>
          </cell>
          <cell r="DX616">
            <v>-380.4523870999983</v>
          </cell>
          <cell r="DY616">
            <v>-272.23909400000412</v>
          </cell>
          <cell r="DZ616">
            <v>0</v>
          </cell>
          <cell r="EA616">
            <v>-1070.6935060000033</v>
          </cell>
          <cell r="EB616">
            <v>-1012.3878049999912</v>
          </cell>
          <cell r="EC616">
            <v>-264.24598399999377</v>
          </cell>
          <cell r="ED616">
            <v>-126.64985599998909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-1568.2118747500936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-462.71431045001373</v>
          </cell>
          <cell r="DQ617">
            <v>-1105.4975643000071</v>
          </cell>
          <cell r="DR617">
            <v>-8541.9285403001122</v>
          </cell>
          <cell r="DS617">
            <v>-590.50758599999244</v>
          </cell>
          <cell r="DT617">
            <v>-937.36048200000369</v>
          </cell>
          <cell r="DU617">
            <v>-899.18005999999878</v>
          </cell>
          <cell r="DV617">
            <v>-796.33967619999748</v>
          </cell>
          <cell r="DW617">
            <v>-883.85952259999613</v>
          </cell>
          <cell r="DX617">
            <v>-305.35316120000061</v>
          </cell>
          <cell r="DY617">
            <v>-269.79411729999993</v>
          </cell>
          <cell r="DZ617">
            <v>-457.00541400000293</v>
          </cell>
          <cell r="EA617">
            <v>-513.03652799999691</v>
          </cell>
          <cell r="EB617">
            <v>-1392.9263910000009</v>
          </cell>
          <cell r="EC617">
            <v>-796.36143699999957</v>
          </cell>
          <cell r="ED617">
            <v>-700.20416499998828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-2808.7454553998541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-1819.7135328000004</v>
          </cell>
          <cell r="DQ618">
            <v>-989.03192259999923</v>
          </cell>
          <cell r="DR618">
            <v>-13115.301458500209</v>
          </cell>
          <cell r="DS618">
            <v>-2396.6592434999911</v>
          </cell>
          <cell r="DT618">
            <v>-562.64747000000352</v>
          </cell>
          <cell r="DU618">
            <v>-2477.330910800003</v>
          </cell>
          <cell r="DV618">
            <v>-1086.9375364999942</v>
          </cell>
          <cell r="DW618">
            <v>-1141.5837549999997</v>
          </cell>
          <cell r="DX618">
            <v>-367.39296299999842</v>
          </cell>
          <cell r="DY618">
            <v>-95.089688000000024</v>
          </cell>
          <cell r="DZ618">
            <v>-19.730279999999766</v>
          </cell>
          <cell r="EA618">
            <v>-377.40509020000172</v>
          </cell>
          <cell r="EB618">
            <v>-986.71855700000015</v>
          </cell>
          <cell r="EC618">
            <v>-1549.9835900000035</v>
          </cell>
          <cell r="ED618">
            <v>-2053.8223744999996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-2253.1742559998529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-1225.6686999999947</v>
          </cell>
          <cell r="DQ619">
            <v>-1027.5055559999892</v>
          </cell>
          <cell r="DR619">
            <v>-10378.487895900034</v>
          </cell>
          <cell r="DS619">
            <v>-1417.0883759999997</v>
          </cell>
          <cell r="DT619">
            <v>-1638.4591841000001</v>
          </cell>
          <cell r="DU619">
            <v>-1294.9839156000016</v>
          </cell>
          <cell r="DV619">
            <v>-1053.7129429999986</v>
          </cell>
          <cell r="DW619">
            <v>-1346.2404580000002</v>
          </cell>
          <cell r="DX619">
            <v>-280.85893200000282</v>
          </cell>
          <cell r="DY619">
            <v>-62.317532499997469</v>
          </cell>
          <cell r="DZ619">
            <v>-10.566807999999583</v>
          </cell>
          <cell r="EA619">
            <v>-330.97626200000013</v>
          </cell>
          <cell r="EB619">
            <v>-852.0508700000064</v>
          </cell>
          <cell r="EC619">
            <v>-829.75178500000038</v>
          </cell>
          <cell r="ED619">
            <v>-1261.4808296999981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-99.999995000194758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-99.999995000005583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-354.98938899999484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-354.98938900000212</v>
          </cell>
          <cell r="DR621">
            <v>-5502.7686790400767</v>
          </cell>
          <cell r="DS621">
            <v>-136.64066500000627</v>
          </cell>
          <cell r="DT621">
            <v>-626.89223299999867</v>
          </cell>
          <cell r="DU621">
            <v>-460.95462670000416</v>
          </cell>
          <cell r="DV621">
            <v>-572.96375059999991</v>
          </cell>
          <cell r="DW621">
            <v>-930.73657250000178</v>
          </cell>
          <cell r="DX621">
            <v>-382.60605499999656</v>
          </cell>
          <cell r="DY621">
            <v>-175.95749599999908</v>
          </cell>
          <cell r="DZ621">
            <v>-246.51646400000027</v>
          </cell>
          <cell r="EA621">
            <v>-355.84790639999846</v>
          </cell>
          <cell r="EB621">
            <v>-707.4068057000004</v>
          </cell>
          <cell r="EC621">
            <v>-403.4748929999987</v>
          </cell>
          <cell r="ED621">
            <v>-502.77121113999601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-750.30641879999894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-223.50919200000135</v>
          </cell>
          <cell r="DP622">
            <v>-220.83163349999813</v>
          </cell>
          <cell r="DQ622">
            <v>-305.96559329999945</v>
          </cell>
          <cell r="DR622">
            <v>-1825.0697641000152</v>
          </cell>
          <cell r="DS622">
            <v>-143.98460350000096</v>
          </cell>
          <cell r="DT622">
            <v>-135.28000369999972</v>
          </cell>
          <cell r="DU622">
            <v>-59.490120999998908</v>
          </cell>
          <cell r="DV622">
            <v>-155.55702100000053</v>
          </cell>
          <cell r="DW622">
            <v>-169.24745210000037</v>
          </cell>
          <cell r="DX622">
            <v>-114.04479460000039</v>
          </cell>
          <cell r="DY622">
            <v>-81.12064779999946</v>
          </cell>
          <cell r="DZ622">
            <v>-117.79429100000016</v>
          </cell>
          <cell r="EA622">
            <v>-123.83455800000047</v>
          </cell>
          <cell r="EB622">
            <v>-321.12583799999993</v>
          </cell>
          <cell r="EC622">
            <v>-192.25133939999796</v>
          </cell>
          <cell r="ED622">
            <v>-211.33909399999902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-13.837450300001365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-38.959113599965349</v>
          </cell>
          <cell r="S623">
            <v>0</v>
          </cell>
          <cell r="T623">
            <v>-7.2844814999989467</v>
          </cell>
          <cell r="U623">
            <v>0</v>
          </cell>
          <cell r="V623">
            <v>-13.50489910000033</v>
          </cell>
          <cell r="W623">
            <v>0</v>
          </cell>
          <cell r="X623">
            <v>0</v>
          </cell>
          <cell r="Y623">
            <v>-6.0901475000027858</v>
          </cell>
          <cell r="Z623">
            <v>0</v>
          </cell>
          <cell r="AA623">
            <v>0</v>
          </cell>
          <cell r="AB623">
            <v>-12.079585499999666</v>
          </cell>
          <cell r="AC623">
            <v>0</v>
          </cell>
          <cell r="AD623">
            <v>0</v>
          </cell>
          <cell r="AE623">
            <v>-239.24600118497619</v>
          </cell>
          <cell r="AF623">
            <v>-2.0868153000046732</v>
          </cell>
          <cell r="AG623">
            <v>-8.6498109499989368</v>
          </cell>
          <cell r="AH623">
            <v>-22.588107849998778</v>
          </cell>
          <cell r="AI623">
            <v>-26.433024699999805</v>
          </cell>
          <cell r="AJ623">
            <v>-55.892752869996912</v>
          </cell>
          <cell r="AK623">
            <v>-15.328668649999599</v>
          </cell>
          <cell r="AL623">
            <v>-0.66069570000036038</v>
          </cell>
          <cell r="AM623">
            <v>-26.557096469998214</v>
          </cell>
          <cell r="AN623">
            <v>-10.076842200000101</v>
          </cell>
          <cell r="AO623">
            <v>-17.929729594998207</v>
          </cell>
          <cell r="AP623">
            <v>-44.368812300002901</v>
          </cell>
          <cell r="AQ623">
            <v>-8.673644599999534</v>
          </cell>
          <cell r="AR623">
            <v>-287.74713984003756</v>
          </cell>
          <cell r="AS623">
            <v>-32.724647300005017</v>
          </cell>
          <cell r="AT623">
            <v>-38.064570050002658</v>
          </cell>
          <cell r="AU623">
            <v>-32.203211110001575</v>
          </cell>
          <cell r="AV623">
            <v>-26.716308549999667</v>
          </cell>
          <cell r="AW623">
            <v>-35.111367700003029</v>
          </cell>
          <cell r="AX623">
            <v>-17.09185245000117</v>
          </cell>
          <cell r="AY623">
            <v>-1.2502505800002837</v>
          </cell>
          <cell r="AZ623">
            <v>-8.1032909999994445</v>
          </cell>
          <cell r="BA623">
            <v>-19.591517300003034</v>
          </cell>
          <cell r="BB623">
            <v>-32.079814299999271</v>
          </cell>
          <cell r="BC623">
            <v>-37.136500900000101</v>
          </cell>
          <cell r="BD623">
            <v>-7.6738085999968462</v>
          </cell>
          <cell r="BE623">
            <v>-239.46975737001048</v>
          </cell>
          <cell r="BF623">
            <v>-18.416400520000025</v>
          </cell>
          <cell r="BG623">
            <v>-29.602795400001924</v>
          </cell>
          <cell r="BH623">
            <v>-48.175999430000957</v>
          </cell>
          <cell r="BI623">
            <v>-5.9342585000013059</v>
          </cell>
          <cell r="BJ623">
            <v>-42.215006499998708</v>
          </cell>
          <cell r="BK623">
            <v>-18.274939409999206</v>
          </cell>
          <cell r="BL623">
            <v>-5.3369320000019798</v>
          </cell>
          <cell r="BM623">
            <v>-6.3839279999992868</v>
          </cell>
          <cell r="BN623">
            <v>-17.227791999997862</v>
          </cell>
          <cell r="BO623">
            <v>-15.885144600000785</v>
          </cell>
          <cell r="BP623">
            <v>-31.037230699999782</v>
          </cell>
          <cell r="BQ623">
            <v>-0.97933031000138726</v>
          </cell>
          <cell r="BR623">
            <v>-233.28538883011788</v>
          </cell>
          <cell r="BS623">
            <v>-22.751977189996978</v>
          </cell>
          <cell r="BT623">
            <v>-43.122362500002055</v>
          </cell>
          <cell r="BU623">
            <v>-18.8934055000027</v>
          </cell>
          <cell r="BV623">
            <v>-15.561134899999161</v>
          </cell>
          <cell r="BW623">
            <v>-24.244096000002173</v>
          </cell>
          <cell r="BX623">
            <v>-10.299649939999654</v>
          </cell>
          <cell r="BY623">
            <v>-8.5324145999984466</v>
          </cell>
          <cell r="BZ623">
            <v>-3.337178199999471</v>
          </cell>
          <cell r="CA623">
            <v>-11.398448899999494</v>
          </cell>
          <cell r="CB623">
            <v>-13.61962130000029</v>
          </cell>
          <cell r="CC623">
            <v>-24.590382099995622</v>
          </cell>
          <cell r="CD623">
            <v>-36.934717700001784</v>
          </cell>
          <cell r="CE623">
            <v>-194.3023682400235</v>
          </cell>
          <cell r="CF623">
            <v>-16.971872500005702</v>
          </cell>
          <cell r="CG623">
            <v>-39.365420099999028</v>
          </cell>
          <cell r="CH623">
            <v>-27.844080899998517</v>
          </cell>
          <cell r="CI623">
            <v>-34.933290900000429</v>
          </cell>
          <cell r="CJ623">
            <v>-2.4047420000024431</v>
          </cell>
          <cell r="CK623">
            <v>-6.7490790000010747</v>
          </cell>
          <cell r="CL623">
            <v>-5.7930613000025915</v>
          </cell>
          <cell r="CM623">
            <v>-2.2066066400002455</v>
          </cell>
          <cell r="CN623">
            <v>-10.047081400000025</v>
          </cell>
          <cell r="CO623">
            <v>-10.106396200000745</v>
          </cell>
          <cell r="CP623">
            <v>-31.835034800002177</v>
          </cell>
          <cell r="CQ623">
            <v>-6.0457024999996065</v>
          </cell>
          <cell r="CR623">
            <v>-1022.9444932029583</v>
          </cell>
          <cell r="CS623">
            <v>-38.94982413300022</v>
          </cell>
          <cell r="CT623">
            <v>-40.857037800000398</v>
          </cell>
          <cell r="CU623">
            <v>-20.896437699997477</v>
          </cell>
          <cell r="CV623">
            <v>-51.233865599999262</v>
          </cell>
          <cell r="CW623">
            <v>-17.596647099999245</v>
          </cell>
          <cell r="CX623">
            <v>-38.832721070000844</v>
          </cell>
          <cell r="CY623">
            <v>-6.5934615000005579</v>
          </cell>
          <cell r="CZ623">
            <v>-3.8332693999982439</v>
          </cell>
          <cell r="DA623">
            <v>-16.346524800002953</v>
          </cell>
          <cell r="DB623">
            <v>-281.03207760000078</v>
          </cell>
          <cell r="DC623">
            <v>-72.517141999996966</v>
          </cell>
          <cell r="DD623">
            <v>-434.25548450000497</v>
          </cell>
          <cell r="DE623">
            <v>-5666.3907946649706</v>
          </cell>
          <cell r="DF623">
            <v>-690.16015799999877</v>
          </cell>
          <cell r="DG623">
            <v>-489.10814399999799</v>
          </cell>
          <cell r="DH623">
            <v>-1030.4112602999994</v>
          </cell>
          <cell r="DI623">
            <v>-286.1003501999985</v>
          </cell>
          <cell r="DJ623">
            <v>-748.39421995000157</v>
          </cell>
          <cell r="DK623">
            <v>-384.51764900000126</v>
          </cell>
          <cell r="DL623">
            <v>-12.853872894997039</v>
          </cell>
          <cell r="DM623">
            <v>-209.48532699999851</v>
          </cell>
          <cell r="DN623">
            <v>-215.9002937999976</v>
          </cell>
          <cell r="DO623">
            <v>-515.6996773000028</v>
          </cell>
          <cell r="DP623">
            <v>-285.99224800000229</v>
          </cell>
          <cell r="DQ623">
            <v>-797.76759422000032</v>
          </cell>
          <cell r="DR623">
            <v>-4211.7405075600254</v>
          </cell>
          <cell r="DS623">
            <v>-579.96219630000269</v>
          </cell>
          <cell r="DT623">
            <v>-402.92636850000054</v>
          </cell>
          <cell r="DU623">
            <v>-339.07760399999825</v>
          </cell>
          <cell r="DV623">
            <v>-538.55954159999965</v>
          </cell>
          <cell r="DW623">
            <v>-408.08336840000266</v>
          </cell>
          <cell r="DX623">
            <v>-389.54710909999994</v>
          </cell>
          <cell r="DY623">
            <v>-167.92363455999657</v>
          </cell>
          <cell r="DZ623">
            <v>-46.415066000001389</v>
          </cell>
          <cell r="EA623">
            <v>-220.30305340000268</v>
          </cell>
          <cell r="EB623">
            <v>-437.0201765999991</v>
          </cell>
          <cell r="EC623">
            <v>-406.47252099999605</v>
          </cell>
          <cell r="ED623">
            <v>-275.44986809999682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-12.381562599999597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-26.342288650019327</v>
          </cell>
          <cell r="S624">
            <v>0</v>
          </cell>
          <cell r="T624">
            <v>-5.7192460000005667</v>
          </cell>
          <cell r="U624">
            <v>0</v>
          </cell>
          <cell r="V624">
            <v>-11.466191350000372</v>
          </cell>
          <cell r="W624">
            <v>0</v>
          </cell>
          <cell r="X624">
            <v>0</v>
          </cell>
          <cell r="Y624">
            <v>-0.4641475000007631</v>
          </cell>
          <cell r="Z624">
            <v>0</v>
          </cell>
          <cell r="AA624">
            <v>0</v>
          </cell>
          <cell r="AB624">
            <v>-8.6927038000012544</v>
          </cell>
          <cell r="AC624">
            <v>0</v>
          </cell>
          <cell r="AD624">
            <v>0</v>
          </cell>
          <cell r="AE624">
            <v>-193.84367930100416</v>
          </cell>
          <cell r="AF624">
            <v>-5.9644685000002937</v>
          </cell>
          <cell r="AG624">
            <v>-5.5844180000003689</v>
          </cell>
          <cell r="AH624">
            <v>-16.925879540000096</v>
          </cell>
          <cell r="AI624">
            <v>-24.105172269999457</v>
          </cell>
          <cell r="AJ624">
            <v>-41.446703330000673</v>
          </cell>
          <cell r="AK624">
            <v>-12.956837929999892</v>
          </cell>
          <cell r="AL624">
            <v>-3.7015808000005563</v>
          </cell>
          <cell r="AM624">
            <v>-19.280456909998975</v>
          </cell>
          <cell r="AN624">
            <v>-12.076626668000245</v>
          </cell>
          <cell r="AO624">
            <v>-8.7947694829999818</v>
          </cell>
          <cell r="AP624">
            <v>-34.572039669999867</v>
          </cell>
          <cell r="AQ624">
            <v>-8.4347262000010232</v>
          </cell>
          <cell r="AR624">
            <v>-212.20122832797642</v>
          </cell>
          <cell r="AS624">
            <v>-27.300989679999475</v>
          </cell>
          <cell r="AT624">
            <v>-24.532355699999243</v>
          </cell>
          <cell r="AU624">
            <v>-20.559152939998967</v>
          </cell>
          <cell r="AV624">
            <v>-21.887307450000662</v>
          </cell>
          <cell r="AW624">
            <v>-26.196095089999289</v>
          </cell>
          <cell r="AX624">
            <v>-11.082282909999776</v>
          </cell>
          <cell r="AY624">
            <v>-1.5649103799996738</v>
          </cell>
          <cell r="AZ624">
            <v>-6.0440507000002981</v>
          </cell>
          <cell r="BA624">
            <v>-11.10926291800024</v>
          </cell>
          <cell r="BB624">
            <v>-25.095837970000503</v>
          </cell>
          <cell r="BC624">
            <v>-30.692890590000388</v>
          </cell>
          <cell r="BD624">
            <v>-6.1360919999988255</v>
          </cell>
          <cell r="BE624">
            <v>-169.9264836400107</v>
          </cell>
          <cell r="BF624">
            <v>-14.392502280001281</v>
          </cell>
          <cell r="BG624">
            <v>-21.158318750000035</v>
          </cell>
          <cell r="BH624">
            <v>-29.29537290999906</v>
          </cell>
          <cell r="BI624">
            <v>-5.5672182999987854</v>
          </cell>
          <cell r="BJ624">
            <v>-30.533275660000072</v>
          </cell>
          <cell r="BK624">
            <v>-11.7829904299997</v>
          </cell>
          <cell r="BL624">
            <v>-7.2360288999998374</v>
          </cell>
          <cell r="BM624">
            <v>-2.9518272700006492</v>
          </cell>
          <cell r="BN624">
            <v>-14.249415849999423</v>
          </cell>
          <cell r="BO624">
            <v>-8.1921446399992419</v>
          </cell>
          <cell r="BP624">
            <v>-23.532891900000322</v>
          </cell>
          <cell r="BQ624">
            <v>-1.0344967500004714</v>
          </cell>
          <cell r="BR624">
            <v>-166.49520494200988</v>
          </cell>
          <cell r="BS624">
            <v>-13.466837699999815</v>
          </cell>
          <cell r="BT624">
            <v>-32.196780599999329</v>
          </cell>
          <cell r="BU624">
            <v>-12.781805799999347</v>
          </cell>
          <cell r="BV624">
            <v>-12.667230349999954</v>
          </cell>
          <cell r="BW624">
            <v>-15.183550240000841</v>
          </cell>
          <cell r="BX624">
            <v>-6.9413597020011366</v>
          </cell>
          <cell r="BY624">
            <v>-3.3148922599993966</v>
          </cell>
          <cell r="BZ624">
            <v>-2.8204769999993005</v>
          </cell>
          <cell r="CA624">
            <v>-9.7299791999994341</v>
          </cell>
          <cell r="CB624">
            <v>-11.876096230000257</v>
          </cell>
          <cell r="CC624">
            <v>-19.074115960000199</v>
          </cell>
          <cell r="CD624">
            <v>-26.442079899999953</v>
          </cell>
          <cell r="CE624">
            <v>-154.54336897996836</v>
          </cell>
          <cell r="CF624">
            <v>-14.178811500001757</v>
          </cell>
          <cell r="CG624">
            <v>-36.346181499999147</v>
          </cell>
          <cell r="CH624">
            <v>-22.998348199998873</v>
          </cell>
          <cell r="CI624">
            <v>-25.795002639999439</v>
          </cell>
          <cell r="CJ624">
            <v>-1.9579342600009113</v>
          </cell>
          <cell r="CK624">
            <v>-5.6611477000005834</v>
          </cell>
          <cell r="CL624">
            <v>-2.6341874999998254</v>
          </cell>
          <cell r="CM624">
            <v>0</v>
          </cell>
          <cell r="CN624">
            <v>-7.0778102000003855</v>
          </cell>
          <cell r="CO624">
            <v>-7.7823203999996622</v>
          </cell>
          <cell r="CP624">
            <v>-26.609587779999856</v>
          </cell>
          <cell r="CQ624">
            <v>-3.5020372999988467</v>
          </cell>
          <cell r="CR624">
            <v>-438.31135937996441</v>
          </cell>
          <cell r="CS624">
            <v>-32.568165900000167</v>
          </cell>
          <cell r="CT624">
            <v>-30.875637799999822</v>
          </cell>
          <cell r="CU624">
            <v>-18.151694599999246</v>
          </cell>
          <cell r="CV624">
            <v>-41.490767499999492</v>
          </cell>
          <cell r="CW624">
            <v>-12.176363799999308</v>
          </cell>
          <cell r="CX624">
            <v>-30.034696750000876</v>
          </cell>
          <cell r="CY624">
            <v>-8.8276224000001093</v>
          </cell>
          <cell r="CZ624">
            <v>-2.8204769999993005</v>
          </cell>
          <cell r="DA624">
            <v>-9.4094233299983898</v>
          </cell>
          <cell r="DB624">
            <v>-89.227141999999731</v>
          </cell>
          <cell r="DC624">
            <v>-24.246761000000333</v>
          </cell>
          <cell r="DD624">
            <v>-138.48260730000038</v>
          </cell>
          <cell r="DE624">
            <v>-1812.2518990730168</v>
          </cell>
          <cell r="DF624">
            <v>-187.54783420000058</v>
          </cell>
          <cell r="DG624">
            <v>-112.44350900000063</v>
          </cell>
          <cell r="DH624">
            <v>-372.28120580000177</v>
          </cell>
          <cell r="DI624">
            <v>-58.040091360000588</v>
          </cell>
          <cell r="DJ624">
            <v>-274.43523266000011</v>
          </cell>
          <cell r="DK624">
            <v>-124.9891584500001</v>
          </cell>
          <cell r="DL624">
            <v>-17.756029993000084</v>
          </cell>
          <cell r="DM624">
            <v>-82.937101640000037</v>
          </cell>
          <cell r="DN624">
            <v>-34.288425999999163</v>
          </cell>
          <cell r="DO624">
            <v>-197.43382420000125</v>
          </cell>
          <cell r="DP624">
            <v>-102.93376376999913</v>
          </cell>
          <cell r="DQ624">
            <v>-247.16572200000155</v>
          </cell>
          <cell r="DR624">
            <v>-1514.3848927490035</v>
          </cell>
          <cell r="DS624">
            <v>-208.38603380000131</v>
          </cell>
          <cell r="DT624">
            <v>-217.87634269999944</v>
          </cell>
          <cell r="DU624">
            <v>-74.875300100000459</v>
          </cell>
          <cell r="DV624">
            <v>-112.78647420000016</v>
          </cell>
          <cell r="DW624">
            <v>-70.347758059999251</v>
          </cell>
          <cell r="DX624">
            <v>-118.3917818100017</v>
          </cell>
          <cell r="DY624">
            <v>-89.221032076000483</v>
          </cell>
          <cell r="DZ624">
            <v>-23.835873099999844</v>
          </cell>
          <cell r="EA624">
            <v>-129.5505047000006</v>
          </cell>
          <cell r="EB624">
            <v>-239.66742975300076</v>
          </cell>
          <cell r="EC624">
            <v>-101.46781485000065</v>
          </cell>
          <cell r="ED624">
            <v>-127.97854759999973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-91.272513000003528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-91.27251299999989</v>
          </cell>
          <cell r="DC625">
            <v>0</v>
          </cell>
          <cell r="DD625">
            <v>0</v>
          </cell>
          <cell r="DE625">
            <v>-206.43845360004343</v>
          </cell>
          <cell r="DF625">
            <v>0</v>
          </cell>
          <cell r="DG625">
            <v>0</v>
          </cell>
          <cell r="DH625">
            <v>-12.668536799999856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-180.56202880000274</v>
          </cell>
          <cell r="DO625">
            <v>-13.207887999997183</v>
          </cell>
          <cell r="DP625">
            <v>0</v>
          </cell>
          <cell r="DQ625">
            <v>0</v>
          </cell>
          <cell r="DR625">
            <v>45.36834640003508</v>
          </cell>
          <cell r="DS625">
            <v>0</v>
          </cell>
          <cell r="DT625">
            <v>0</v>
          </cell>
          <cell r="DU625">
            <v>-16.439992999999959</v>
          </cell>
          <cell r="DV625">
            <v>0</v>
          </cell>
          <cell r="DW625">
            <v>0</v>
          </cell>
          <cell r="DX625">
            <v>0</v>
          </cell>
          <cell r="DY625">
            <v>2.7370024000010744</v>
          </cell>
          <cell r="DZ625">
            <v>49.26444199999969</v>
          </cell>
          <cell r="EA625">
            <v>26.300565999998071</v>
          </cell>
          <cell r="EB625">
            <v>-16.493671000000177</v>
          </cell>
          <cell r="EC625">
            <v>0</v>
          </cell>
          <cell r="ED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-1067.3148200000287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-300.49185299999954</v>
          </cell>
          <cell r="DD626">
            <v>-766.82296700000006</v>
          </cell>
          <cell r="DE626">
            <v>-5807.8978768599918</v>
          </cell>
          <cell r="DF626">
            <v>-828.93457625999872</v>
          </cell>
          <cell r="DG626">
            <v>-462.89353000000119</v>
          </cell>
          <cell r="DH626">
            <v>-1144.4710027000001</v>
          </cell>
          <cell r="DI626">
            <v>-477.11851229999957</v>
          </cell>
          <cell r="DJ626">
            <v>-482.10412540000107</v>
          </cell>
          <cell r="DK626">
            <v>-349.92536399999881</v>
          </cell>
          <cell r="DL626">
            <v>-118.38140829999975</v>
          </cell>
          <cell r="DM626">
            <v>-196.11416010000175</v>
          </cell>
          <cell r="DN626">
            <v>-130.34058399999776</v>
          </cell>
          <cell r="DO626">
            <v>-789.56710419999945</v>
          </cell>
          <cell r="DP626">
            <v>-343.31643600000098</v>
          </cell>
          <cell r="DQ626">
            <v>-484.73107359999995</v>
          </cell>
          <cell r="DR626">
            <v>-4885.1208660500706</v>
          </cell>
          <cell r="DS626">
            <v>-560.20081230000505</v>
          </cell>
          <cell r="DT626">
            <v>-616.29853300000104</v>
          </cell>
          <cell r="DU626">
            <v>-565.21856049999769</v>
          </cell>
          <cell r="DV626">
            <v>-632.70627850000164</v>
          </cell>
          <cell r="DW626">
            <v>-612.61287850000008</v>
          </cell>
          <cell r="DX626">
            <v>-150.28402659999847</v>
          </cell>
          <cell r="DY626">
            <v>-169.17382264999833</v>
          </cell>
          <cell r="DZ626">
            <v>-95.573920999999245</v>
          </cell>
          <cell r="EA626">
            <v>-151.92035699999906</v>
          </cell>
          <cell r="EB626">
            <v>-391.22462099999757</v>
          </cell>
          <cell r="EC626">
            <v>-407.19859999999608</v>
          </cell>
          <cell r="ED626">
            <v>-532.70845499999996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-84.971682999981567</v>
          </cell>
          <cell r="DF627">
            <v>0</v>
          </cell>
          <cell r="DG627">
            <v>0</v>
          </cell>
          <cell r="DH627">
            <v>-23.761594999999943</v>
          </cell>
          <cell r="DI627">
            <v>0</v>
          </cell>
          <cell r="DJ627">
            <v>0</v>
          </cell>
          <cell r="DK627">
            <v>0</v>
          </cell>
          <cell r="DL627">
            <v>-45.19140200000038</v>
          </cell>
          <cell r="DM627">
            <v>0</v>
          </cell>
          <cell r="DN627">
            <v>-16.018686000003072</v>
          </cell>
          <cell r="DO627">
            <v>0</v>
          </cell>
          <cell r="DP627">
            <v>0</v>
          </cell>
          <cell r="DQ627">
            <v>0</v>
          </cell>
          <cell r="DR627">
            <v>-12.652701599989086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-16.191429999998945</v>
          </cell>
          <cell r="EB627">
            <v>3.538728399998945</v>
          </cell>
          <cell r="EC627">
            <v>0</v>
          </cell>
          <cell r="ED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-38.040867000003345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-38.040866999996069</v>
          </cell>
          <cell r="DE628">
            <v>-1038.1910276000854</v>
          </cell>
          <cell r="DF628">
            <v>-72.330024999995658</v>
          </cell>
          <cell r="DG628">
            <v>-15.816078000003472</v>
          </cell>
          <cell r="DH628">
            <v>-204.65003049999359</v>
          </cell>
          <cell r="DI628">
            <v>-191.27709399999731</v>
          </cell>
          <cell r="DJ628">
            <v>-149.12006200000178</v>
          </cell>
          <cell r="DK628">
            <v>-73.380516999997781</v>
          </cell>
          <cell r="DL628">
            <v>-126.60548613999708</v>
          </cell>
          <cell r="DM628">
            <v>-22.427616959997977</v>
          </cell>
          <cell r="DN628">
            <v>-79.536660999998276</v>
          </cell>
          <cell r="DO628">
            <v>-103.04745700000058</v>
          </cell>
          <cell r="DP628">
            <v>0</v>
          </cell>
          <cell r="DQ628">
            <v>0</v>
          </cell>
          <cell r="DR628">
            <v>-463.47183259995654</v>
          </cell>
          <cell r="DS628">
            <v>0</v>
          </cell>
          <cell r="DT628">
            <v>0</v>
          </cell>
          <cell r="DU628">
            <v>5.3763999996590428E-2</v>
          </cell>
          <cell r="DV628">
            <v>-113.83928160000505</v>
          </cell>
          <cell r="DW628">
            <v>-191.69481499999529</v>
          </cell>
          <cell r="DX628">
            <v>-17.317858999995224</v>
          </cell>
          <cell r="DY628">
            <v>-19.143051999999443</v>
          </cell>
          <cell r="DZ628">
            <v>-42.726210000000719</v>
          </cell>
          <cell r="EA628">
            <v>-26.933662999996159</v>
          </cell>
          <cell r="EB628">
            <v>-51.870716000004904</v>
          </cell>
          <cell r="EC628">
            <v>0</v>
          </cell>
          <cell r="ED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-58.379803999996511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-58.379804000000149</v>
          </cell>
          <cell r="DE629">
            <v>-613.63947980004014</v>
          </cell>
          <cell r="DF629">
            <v>0</v>
          </cell>
          <cell r="DG629">
            <v>-88.615283999999519</v>
          </cell>
          <cell r="DH629">
            <v>113.71847900000284</v>
          </cell>
          <cell r="DI629">
            <v>-191.68719700000111</v>
          </cell>
          <cell r="DJ629">
            <v>-49.436389000000418</v>
          </cell>
          <cell r="DK629">
            <v>9.8446752999989258</v>
          </cell>
          <cell r="DL629">
            <v>-135.79174469999998</v>
          </cell>
          <cell r="DM629">
            <v>-37.486398999999437</v>
          </cell>
          <cell r="DN629">
            <v>-105.46090299999923</v>
          </cell>
          <cell r="DO629">
            <v>-82.462063999999373</v>
          </cell>
          <cell r="DP629">
            <v>0</v>
          </cell>
          <cell r="DQ629">
            <v>-46.262653399997362</v>
          </cell>
          <cell r="DR629">
            <v>-240.8688193000271</v>
          </cell>
          <cell r="DS629">
            <v>0</v>
          </cell>
          <cell r="DT629">
            <v>0</v>
          </cell>
          <cell r="DU629">
            <v>-181.16102150000006</v>
          </cell>
          <cell r="DV629">
            <v>44.95795999999973</v>
          </cell>
          <cell r="DW629">
            <v>38.139881000000969</v>
          </cell>
          <cell r="DX629">
            <v>7.1147363000018231</v>
          </cell>
          <cell r="DY629">
            <v>-27.146638500000336</v>
          </cell>
          <cell r="DZ629">
            <v>-20.326581999999689</v>
          </cell>
          <cell r="EA629">
            <v>-80.912484599999516</v>
          </cell>
          <cell r="EB629">
            <v>-47.115096999999878</v>
          </cell>
          <cell r="EC629">
            <v>25.580427000000782</v>
          </cell>
          <cell r="ED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-332.72667344601359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-107.69064044600054</v>
          </cell>
          <cell r="DD630">
            <v>-225.03603300000032</v>
          </cell>
          <cell r="DE630">
            <v>-1927.2358090000052</v>
          </cell>
          <cell r="DF630">
            <v>-341.05594370000108</v>
          </cell>
          <cell r="DG630">
            <v>-134.85833839999941</v>
          </cell>
          <cell r="DH630">
            <v>-411.61609419999968</v>
          </cell>
          <cell r="DI630">
            <v>-193.20756299999994</v>
          </cell>
          <cell r="DJ630">
            <v>-75.454995600000075</v>
          </cell>
          <cell r="DK630">
            <v>-92.590159200000016</v>
          </cell>
          <cell r="DL630">
            <v>-42.100712600000406</v>
          </cell>
          <cell r="DM630">
            <v>-66.673311199999262</v>
          </cell>
          <cell r="DN630">
            <v>-71.613210999999865</v>
          </cell>
          <cell r="DO630">
            <v>-261.96645679999983</v>
          </cell>
          <cell r="DP630">
            <v>-166.40554859999975</v>
          </cell>
          <cell r="DQ630">
            <v>-69.69347469999957</v>
          </cell>
          <cell r="DR630">
            <v>-1566.3129359900049</v>
          </cell>
          <cell r="DS630">
            <v>-226.39306219999889</v>
          </cell>
          <cell r="DT630">
            <v>-224.80927619999966</v>
          </cell>
          <cell r="DU630">
            <v>-168.27458503999878</v>
          </cell>
          <cell r="DV630">
            <v>-167.16496270000061</v>
          </cell>
          <cell r="DW630">
            <v>-261.7510127000005</v>
          </cell>
          <cell r="DX630">
            <v>-32.878782799999499</v>
          </cell>
          <cell r="DY630">
            <v>-82.411046249999345</v>
          </cell>
          <cell r="DZ630">
            <v>-70.020120000000134</v>
          </cell>
          <cell r="EA630">
            <v>-17.252052499999991</v>
          </cell>
          <cell r="EB630">
            <v>-142.1305825999998</v>
          </cell>
          <cell r="EC630">
            <v>-55.677944999999454</v>
          </cell>
          <cell r="ED630">
            <v>-117.54950800000006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-9.8860759999988659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-31.326024000009056</v>
          </cell>
          <cell r="S632">
            <v>0</v>
          </cell>
          <cell r="T632">
            <v>-11.049530000000232</v>
          </cell>
          <cell r="U632">
            <v>0</v>
          </cell>
          <cell r="V632">
            <v>-6.5014420000006794</v>
          </cell>
          <cell r="W632">
            <v>0</v>
          </cell>
          <cell r="X632">
            <v>0</v>
          </cell>
          <cell r="Y632">
            <v>-4.0212219999993977</v>
          </cell>
          <cell r="Z632">
            <v>0</v>
          </cell>
          <cell r="AA632">
            <v>0</v>
          </cell>
          <cell r="AB632">
            <v>-9.7538300000014715</v>
          </cell>
          <cell r="AC632">
            <v>0</v>
          </cell>
          <cell r="AD632">
            <v>0</v>
          </cell>
          <cell r="AE632">
            <v>-175.83688799996162</v>
          </cell>
          <cell r="AF632">
            <v>-11.032375000002503</v>
          </cell>
          <cell r="AG632">
            <v>-6.2811399999991409</v>
          </cell>
          <cell r="AH632">
            <v>-7.3742799999999988</v>
          </cell>
          <cell r="AI632">
            <v>-34.229000999999698</v>
          </cell>
          <cell r="AJ632">
            <v>-7.7919540000002598</v>
          </cell>
          <cell r="AK632">
            <v>-6.6522029999978258</v>
          </cell>
          <cell r="AL632">
            <v>0</v>
          </cell>
          <cell r="AM632">
            <v>-20.335448999998334</v>
          </cell>
          <cell r="AN632">
            <v>-1.5429670000012266</v>
          </cell>
          <cell r="AO632">
            <v>-30.738171999997576</v>
          </cell>
          <cell r="AP632">
            <v>-45.145735999998578</v>
          </cell>
          <cell r="AQ632">
            <v>-4.7136109999992186</v>
          </cell>
          <cell r="AR632">
            <v>-205.9647109999205</v>
          </cell>
          <cell r="AS632">
            <v>-35.437540500002797</v>
          </cell>
          <cell r="AT632">
            <v>-44.135850999999093</v>
          </cell>
          <cell r="AU632">
            <v>-10.403645000002143</v>
          </cell>
          <cell r="AV632">
            <v>-17.504830000001675</v>
          </cell>
          <cell r="AW632">
            <v>-6.7416950000006182</v>
          </cell>
          <cell r="AX632">
            <v>-1.1510440000020026</v>
          </cell>
          <cell r="AY632">
            <v>0</v>
          </cell>
          <cell r="AZ632">
            <v>0</v>
          </cell>
          <cell r="BA632">
            <v>-2.4846735000028275</v>
          </cell>
          <cell r="BB632">
            <v>-37.351947000002838</v>
          </cell>
          <cell r="BC632">
            <v>-41.212918000001082</v>
          </cell>
          <cell r="BD632">
            <v>-9.540566999996372</v>
          </cell>
          <cell r="BE632">
            <v>-156.11482899996918</v>
          </cell>
          <cell r="BF632">
            <v>-14.389108999996097</v>
          </cell>
          <cell r="BG632">
            <v>-29.997413000000961</v>
          </cell>
          <cell r="BH632">
            <v>-35.533212000002095</v>
          </cell>
          <cell r="BI632">
            <v>-10.332871999999043</v>
          </cell>
          <cell r="BJ632">
            <v>-18.888393000001088</v>
          </cell>
          <cell r="BK632">
            <v>0</v>
          </cell>
          <cell r="BL632">
            <v>0</v>
          </cell>
          <cell r="BM632">
            <v>0</v>
          </cell>
          <cell r="BN632">
            <v>-11.122027999997954</v>
          </cell>
          <cell r="BO632">
            <v>-11.966300000000047</v>
          </cell>
          <cell r="BP632">
            <v>-23.885501999997359</v>
          </cell>
          <cell r="BQ632">
            <v>0</v>
          </cell>
          <cell r="BR632">
            <v>-205.39112500002375</v>
          </cell>
          <cell r="BS632">
            <v>-25.128966000003857</v>
          </cell>
          <cell r="BT632">
            <v>-56.199021000000357</v>
          </cell>
          <cell r="BU632">
            <v>-7.078655000001163</v>
          </cell>
          <cell r="BV632">
            <v>-9.7986469999996189</v>
          </cell>
          <cell r="BW632">
            <v>-15.561781000000337</v>
          </cell>
          <cell r="BX632">
            <v>-3.3805360000005749</v>
          </cell>
          <cell r="BY632">
            <v>-9.6882719999994151</v>
          </cell>
          <cell r="BZ632">
            <v>0</v>
          </cell>
          <cell r="CA632">
            <v>0</v>
          </cell>
          <cell r="CB632">
            <v>-11.860945000000356</v>
          </cell>
          <cell r="CC632">
            <v>-30.12574400000085</v>
          </cell>
          <cell r="CD632">
            <v>-36.56855799999903</v>
          </cell>
          <cell r="CE632">
            <v>-171.11644700000761</v>
          </cell>
          <cell r="CF632">
            <v>-24.367661999996926</v>
          </cell>
          <cell r="CG632">
            <v>-53.548391000003903</v>
          </cell>
          <cell r="CH632">
            <v>-23.314102000000275</v>
          </cell>
          <cell r="CI632">
            <v>-32.29464999999982</v>
          </cell>
          <cell r="CJ632">
            <v>0</v>
          </cell>
          <cell r="CK632">
            <v>0</v>
          </cell>
          <cell r="CL632">
            <v>-7.1818939999975555</v>
          </cell>
          <cell r="CM632">
            <v>-7.8037909999984549</v>
          </cell>
          <cell r="CN632">
            <v>-7.8953900000014983</v>
          </cell>
          <cell r="CO632">
            <v>-0.48042300000088289</v>
          </cell>
          <cell r="CP632">
            <v>-14.230144000001019</v>
          </cell>
          <cell r="CQ632">
            <v>0</v>
          </cell>
          <cell r="CR632">
            <v>-963.15442100004293</v>
          </cell>
          <cell r="CS632">
            <v>-34.025873000005959</v>
          </cell>
          <cell r="CT632">
            <v>-58.575582999998005</v>
          </cell>
          <cell r="CU632">
            <v>-20.595775000001595</v>
          </cell>
          <cell r="CV632">
            <v>-37.119561000003159</v>
          </cell>
          <cell r="CW632">
            <v>-2.4320320000006177</v>
          </cell>
          <cell r="CX632">
            <v>-35.770981000001484</v>
          </cell>
          <cell r="CY632">
            <v>-6.0874079999994137</v>
          </cell>
          <cell r="CZ632">
            <v>0</v>
          </cell>
          <cell r="DA632">
            <v>-13.063374000001204</v>
          </cell>
          <cell r="DB632">
            <v>-186.33551200000147</v>
          </cell>
          <cell r="DC632">
            <v>-158.57568399999946</v>
          </cell>
          <cell r="DD632">
            <v>-410.5726380000051</v>
          </cell>
          <cell r="DE632">
            <v>-3620.8552692499943</v>
          </cell>
          <cell r="DF632">
            <v>-568.29809599999862</v>
          </cell>
          <cell r="DG632">
            <v>-455.43970692000221</v>
          </cell>
          <cell r="DH632">
            <v>-797.14294040999812</v>
          </cell>
          <cell r="DI632">
            <v>-257.0690442999985</v>
          </cell>
          <cell r="DJ632">
            <v>-235.91495799999757</v>
          </cell>
          <cell r="DK632">
            <v>-164.81881050000084</v>
          </cell>
          <cell r="DL632">
            <v>-12.259926300001098</v>
          </cell>
          <cell r="DM632">
            <v>-68.359313999997539</v>
          </cell>
          <cell r="DN632">
            <v>-116.0859703999995</v>
          </cell>
          <cell r="DO632">
            <v>-416.92953751999812</v>
          </cell>
          <cell r="DP632">
            <v>-200.31738050000058</v>
          </cell>
          <cell r="DQ632">
            <v>-328.21958439999798</v>
          </cell>
          <cell r="DR632">
            <v>-3451.3237478999654</v>
          </cell>
          <cell r="DS632">
            <v>-668.76386199999979</v>
          </cell>
          <cell r="DT632">
            <v>-746.03799059999801</v>
          </cell>
          <cell r="DU632">
            <v>-280.2886780000008</v>
          </cell>
          <cell r="DV632">
            <v>-209.78073060000315</v>
          </cell>
          <cell r="DW632">
            <v>-637.39791110000078</v>
          </cell>
          <cell r="DX632">
            <v>-117.07831669999723</v>
          </cell>
          <cell r="DY632">
            <v>-58.972477999999683</v>
          </cell>
          <cell r="DZ632">
            <v>-126.75364700000137</v>
          </cell>
          <cell r="EA632">
            <v>-109.00576400000136</v>
          </cell>
          <cell r="EB632">
            <v>-241.90270779999992</v>
          </cell>
          <cell r="EC632">
            <v>-65.203752000001259</v>
          </cell>
          <cell r="ED632">
            <v>-190.13791009999841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-1856.8441750000929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-77.750520000001416</v>
          </cell>
          <cell r="CZ633">
            <v>-116.20964300000196</v>
          </cell>
          <cell r="DA633">
            <v>-451.79799199999979</v>
          </cell>
          <cell r="DB633">
            <v>-369.94873300000108</v>
          </cell>
          <cell r="DC633">
            <v>-294.5031799999997</v>
          </cell>
          <cell r="DD633">
            <v>-546.63410699999804</v>
          </cell>
          <cell r="DE633">
            <v>-5763.5235532699735</v>
          </cell>
          <cell r="DF633">
            <v>-379.83550030000333</v>
          </cell>
          <cell r="DG633">
            <v>-991.46266149999792</v>
          </cell>
          <cell r="DH633">
            <v>-1343.2175504900006</v>
          </cell>
          <cell r="DI633">
            <v>-257.49332080000022</v>
          </cell>
          <cell r="DJ633">
            <v>-310.58795699999973</v>
          </cell>
          <cell r="DK633">
            <v>-256.21248628000103</v>
          </cell>
          <cell r="DL633">
            <v>-36.918128000001161</v>
          </cell>
          <cell r="DM633">
            <v>-270.82540399999925</v>
          </cell>
          <cell r="DN633">
            <v>-213.70925630000056</v>
          </cell>
          <cell r="DO633">
            <v>-748.03551199999856</v>
          </cell>
          <cell r="DP633">
            <v>-321.88640899999882</v>
          </cell>
          <cell r="DQ633">
            <v>-633.33936759999779</v>
          </cell>
          <cell r="DR633">
            <v>-5254.7640176300192</v>
          </cell>
          <cell r="DS633">
            <v>-1096.2402568999969</v>
          </cell>
          <cell r="DT633">
            <v>-742.82869900000151</v>
          </cell>
          <cell r="DU633">
            <v>-281.5641439999963</v>
          </cell>
          <cell r="DV633">
            <v>-671.56993199999852</v>
          </cell>
          <cell r="DW633">
            <v>-555.38235679999707</v>
          </cell>
          <cell r="DX633">
            <v>-212.05446642999959</v>
          </cell>
          <cell r="DY633">
            <v>-165.64180230000056</v>
          </cell>
          <cell r="DZ633">
            <v>-177.34380500000043</v>
          </cell>
          <cell r="EA633">
            <v>-242.43322659999831</v>
          </cell>
          <cell r="EB633">
            <v>-419.09920559999955</v>
          </cell>
          <cell r="EC633">
            <v>-309.27450999999564</v>
          </cell>
          <cell r="ED633">
            <v>-381.33161300000211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-450.73217419999128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-4.9505834999999934</v>
          </cell>
          <cell r="CZ634">
            <v>-20.975675199999387</v>
          </cell>
          <cell r="DA634">
            <v>-82.394719199999599</v>
          </cell>
          <cell r="DB634">
            <v>-86.516938999999184</v>
          </cell>
          <cell r="DC634">
            <v>-98.31746800000019</v>
          </cell>
          <cell r="DD634">
            <v>-157.57678929999929</v>
          </cell>
          <cell r="DE634">
            <v>-1378.7449358799931</v>
          </cell>
          <cell r="DF634">
            <v>-129.68750544999966</v>
          </cell>
          <cell r="DG634">
            <v>-223.11838579999949</v>
          </cell>
          <cell r="DH634">
            <v>-232.87346633000016</v>
          </cell>
          <cell r="DI634">
            <v>-116.4766066000002</v>
          </cell>
          <cell r="DJ634">
            <v>-74.525552399999469</v>
          </cell>
          <cell r="DK634">
            <v>-72.170109600000615</v>
          </cell>
          <cell r="DL634">
            <v>-13.817963599999985</v>
          </cell>
          <cell r="DM634">
            <v>-68.62664956000026</v>
          </cell>
          <cell r="DN634">
            <v>-74.322394440000153</v>
          </cell>
          <cell r="DO634">
            <v>-171.67792709999958</v>
          </cell>
          <cell r="DP634">
            <v>-114.85000300000047</v>
          </cell>
          <cell r="DQ634">
            <v>-86.598372000000381</v>
          </cell>
          <cell r="DR634">
            <v>-1401.8581355299975</v>
          </cell>
          <cell r="DS634">
            <v>-296.99054799999976</v>
          </cell>
          <cell r="DT634">
            <v>-251.2543898999993</v>
          </cell>
          <cell r="DU634">
            <v>-84.344842999999855</v>
          </cell>
          <cell r="DV634">
            <v>-127.37717582999994</v>
          </cell>
          <cell r="DW634">
            <v>-217.50736299999971</v>
          </cell>
          <cell r="DX634">
            <v>-43.717122400000335</v>
          </cell>
          <cell r="DY634">
            <v>-43.883662800000366</v>
          </cell>
          <cell r="DZ634">
            <v>-54.121475000000828</v>
          </cell>
          <cell r="EA634">
            <v>-39.950139800000215</v>
          </cell>
          <cell r="EB634">
            <v>-107.58616780000011</v>
          </cell>
          <cell r="EC634">
            <v>-58.352041000000099</v>
          </cell>
          <cell r="ED634">
            <v>-76.773207000000184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-36.105088899999828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-96.627426249993732</v>
          </cell>
          <cell r="S636">
            <v>0</v>
          </cell>
          <cell r="T636">
            <v>-24.053257499999745</v>
          </cell>
          <cell r="U636">
            <v>0</v>
          </cell>
          <cell r="V636">
            <v>-31.472532450001381</v>
          </cell>
          <cell r="W636">
            <v>0</v>
          </cell>
          <cell r="X636">
            <v>0</v>
          </cell>
          <cell r="Y636">
            <v>-10.575517000002947</v>
          </cell>
          <cell r="Z636">
            <v>0</v>
          </cell>
          <cell r="AA636">
            <v>0</v>
          </cell>
          <cell r="AB636">
            <v>-30.526119300002392</v>
          </cell>
          <cell r="AC636">
            <v>0</v>
          </cell>
          <cell r="AD636">
            <v>0</v>
          </cell>
          <cell r="AE636">
            <v>-608.92656848594197</v>
          </cell>
          <cell r="AF636">
            <v>-19.08365880000747</v>
          </cell>
          <cell r="AG636">
            <v>-20.515368949998447</v>
          </cell>
          <cell r="AH636">
            <v>-46.888267389998873</v>
          </cell>
          <cell r="AI636">
            <v>-84.767197969998961</v>
          </cell>
          <cell r="AJ636">
            <v>-105.13141019999784</v>
          </cell>
          <cell r="AK636">
            <v>-34.937709579997318</v>
          </cell>
          <cell r="AL636">
            <v>-4.3622765000009167</v>
          </cell>
          <cell r="AM636">
            <v>-66.173002379995523</v>
          </cell>
          <cell r="AN636">
            <v>-23.696435868001572</v>
          </cell>
          <cell r="AO636">
            <v>-57.462671077995765</v>
          </cell>
          <cell r="AP636">
            <v>-124.08658797000135</v>
          </cell>
          <cell r="AQ636">
            <v>-21.821981799999776</v>
          </cell>
          <cell r="AR636">
            <v>-705.91307916793448</v>
          </cell>
          <cell r="AS636">
            <v>-95.463177480007289</v>
          </cell>
          <cell r="AT636">
            <v>-106.73277675000099</v>
          </cell>
          <cell r="AU636">
            <v>-63.166009050002685</v>
          </cell>
          <cell r="AV636">
            <v>-66.108446000002004</v>
          </cell>
          <cell r="AW636">
            <v>-68.049157790002937</v>
          </cell>
          <cell r="AX636">
            <v>-29.325179360002949</v>
          </cell>
          <cell r="AY636">
            <v>-2.8151609599999574</v>
          </cell>
          <cell r="AZ636">
            <v>-14.147341699999743</v>
          </cell>
          <cell r="BA636">
            <v>-33.185453718006102</v>
          </cell>
          <cell r="BB636">
            <v>-94.527599270002611</v>
          </cell>
          <cell r="BC636">
            <v>-109.04230949000157</v>
          </cell>
          <cell r="BD636">
            <v>-23.350467599992044</v>
          </cell>
          <cell r="BE636">
            <v>-565.51107000999036</v>
          </cell>
          <cell r="BF636">
            <v>-47.198011799997403</v>
          </cell>
          <cell r="BG636">
            <v>-80.758527150002919</v>
          </cell>
          <cell r="BH636">
            <v>-113.00458434000211</v>
          </cell>
          <cell r="BI636">
            <v>-21.834348799999134</v>
          </cell>
          <cell r="BJ636">
            <v>-91.636675159999868</v>
          </cell>
          <cell r="BK636">
            <v>-30.057929839998906</v>
          </cell>
          <cell r="BL636">
            <v>-12.572960900001817</v>
          </cell>
          <cell r="BM636">
            <v>-9.335755269999936</v>
          </cell>
          <cell r="BN636">
            <v>-42.599235849995239</v>
          </cell>
          <cell r="BO636">
            <v>-36.043589240000074</v>
          </cell>
          <cell r="BP636">
            <v>-78.455624599997464</v>
          </cell>
          <cell r="BQ636">
            <v>-2.0138270600018586</v>
          </cell>
          <cell r="BR636">
            <v>-605.17171877215151</v>
          </cell>
          <cell r="BS636">
            <v>-61.347780890000649</v>
          </cell>
          <cell r="BT636">
            <v>-131.51816410000174</v>
          </cell>
          <cell r="BU636">
            <v>-38.75386630000321</v>
          </cell>
          <cell r="BV636">
            <v>-38.027012249998734</v>
          </cell>
          <cell r="BW636">
            <v>-54.989427240003351</v>
          </cell>
          <cell r="BX636">
            <v>-20.621545642001365</v>
          </cell>
          <cell r="BY636">
            <v>-21.535578859997258</v>
          </cell>
          <cell r="BZ636">
            <v>-6.1576551999987714</v>
          </cell>
          <cell r="CA636">
            <v>-21.128428099998928</v>
          </cell>
          <cell r="CB636">
            <v>-37.356662530000904</v>
          </cell>
          <cell r="CC636">
            <v>-73.790242059996672</v>
          </cell>
          <cell r="CD636">
            <v>-99.945355600000767</v>
          </cell>
          <cell r="CE636">
            <v>-519.96218421999947</v>
          </cell>
          <cell r="CF636">
            <v>-55.518346000004385</v>
          </cell>
          <cell r="CG636">
            <v>-129.25999260000208</v>
          </cell>
          <cell r="CH636">
            <v>-74.156531099997665</v>
          </cell>
          <cell r="CI636">
            <v>-93.022943539999687</v>
          </cell>
          <cell r="CJ636">
            <v>-4.3626762600033544</v>
          </cell>
          <cell r="CK636">
            <v>-12.410226700001658</v>
          </cell>
          <cell r="CL636">
            <v>-15.609142799999972</v>
          </cell>
          <cell r="CM636">
            <v>-10.0103976399987</v>
          </cell>
          <cell r="CN636">
            <v>-25.020281600001908</v>
          </cell>
          <cell r="CO636">
            <v>-18.36913960000129</v>
          </cell>
          <cell r="CP636">
            <v>-72.674766580003052</v>
          </cell>
          <cell r="CQ636">
            <v>-9.5477397999984532</v>
          </cell>
          <cell r="CR636">
            <v>-6319.7213002290955</v>
          </cell>
          <cell r="CS636">
            <v>-105.54386303300635</v>
          </cell>
          <cell r="CT636">
            <v>-130.30825859999823</v>
          </cell>
          <cell r="CU636">
            <v>-59.643907299998318</v>
          </cell>
          <cell r="CV636">
            <v>-129.84419410000191</v>
          </cell>
          <cell r="CW636">
            <v>-32.205042899999171</v>
          </cell>
          <cell r="CX636">
            <v>-104.6383988200032</v>
          </cell>
          <cell r="CY636">
            <v>-104.20959540000149</v>
          </cell>
          <cell r="CZ636">
            <v>-143.83906459999889</v>
          </cell>
          <cell r="DA636">
            <v>-573.01203333000194</v>
          </cell>
          <cell r="DB636">
            <v>-1104.3329166000021</v>
          </cell>
          <cell r="DC636">
            <v>-1056.3427284459967</v>
          </cell>
          <cell r="DD636">
            <v>-2775.8012971000044</v>
          </cell>
          <cell r="DE636">
            <v>-35655.56817594789</v>
          </cell>
          <cell r="DF636">
            <v>-3197.8496389099964</v>
          </cell>
          <cell r="DG636">
            <v>-2973.7556376200018</v>
          </cell>
          <cell r="DH636">
            <v>-5459.3752035299904</v>
          </cell>
          <cell r="DI636">
            <v>-2028.4697795599959</v>
          </cell>
          <cell r="DJ636">
            <v>-2399.9734920100018</v>
          </cell>
          <cell r="DK636">
            <v>-1508.7595787300015</v>
          </cell>
          <cell r="DL636">
            <v>-561.67667452799697</v>
          </cell>
          <cell r="DM636">
            <v>-1022.935283459994</v>
          </cell>
          <cell r="DN636">
            <v>-1237.8384147399979</v>
          </cell>
          <cell r="DO636">
            <v>-3523.5366401199981</v>
          </cell>
          <cell r="DP636">
            <v>-5264.629965620009</v>
          </cell>
          <cell r="DQ636">
            <v>-6476.7678671199919</v>
          </cell>
          <cell r="DR636">
            <v>-70328.06322294948</v>
          </cell>
          <cell r="DS636">
            <v>-8526.725964499994</v>
          </cell>
          <cell r="DT636">
            <v>-7273.232136700004</v>
          </cell>
          <cell r="DU636">
            <v>-8461.4267161399985</v>
          </cell>
          <cell r="DV636">
            <v>-8040.779965929999</v>
          </cell>
          <cell r="DW636">
            <v>-8668.8048687599912</v>
          </cell>
          <cell r="DX636">
            <v>-2904.8630214399873</v>
          </cell>
          <cell r="DY636">
            <v>-1777.2987423359941</v>
          </cell>
          <cell r="DZ636">
            <v>-1459.4655141000067</v>
          </cell>
          <cell r="EA636">
            <v>-3779.9459601999997</v>
          </cell>
          <cell r="EB636">
            <v>-7463.1879084530074</v>
          </cell>
          <cell r="EC636">
            <v>-5414.1357852499823</v>
          </cell>
          <cell r="ED636">
            <v>-6558.1966391399674</v>
          </cell>
        </row>
        <row r="638">
          <cell r="A638" t="str">
            <v>Total Other Generation</v>
          </cell>
          <cell r="F638">
            <v>0</v>
          </cell>
          <cell r="G638">
            <v>0</v>
          </cell>
          <cell r="H638">
            <v>0</v>
          </cell>
          <cell r="I638">
            <v>-36.10508889995981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-96.627426248975098</v>
          </cell>
          <cell r="S638">
            <v>0</v>
          </cell>
          <cell r="T638">
            <v>-24.053257499937899</v>
          </cell>
          <cell r="U638">
            <v>0</v>
          </cell>
          <cell r="V638">
            <v>-31.472532450105064</v>
          </cell>
          <cell r="W638">
            <v>0</v>
          </cell>
          <cell r="X638">
            <v>0</v>
          </cell>
          <cell r="Y638">
            <v>-10.575517000048421</v>
          </cell>
          <cell r="Z638">
            <v>0</v>
          </cell>
          <cell r="AA638">
            <v>0</v>
          </cell>
          <cell r="AB638">
            <v>-30.526119299931452</v>
          </cell>
          <cell r="AC638">
            <v>0</v>
          </cell>
          <cell r="AD638">
            <v>0</v>
          </cell>
          <cell r="AE638">
            <v>-608.92656848579645</v>
          </cell>
          <cell r="AF638">
            <v>-19.083658799878322</v>
          </cell>
          <cell r="AG638">
            <v>-20.515368949971162</v>
          </cell>
          <cell r="AH638">
            <v>-46.888267390080728</v>
          </cell>
          <cell r="AI638">
            <v>-84.767197970068082</v>
          </cell>
          <cell r="AJ638">
            <v>-105.13141020003241</v>
          </cell>
          <cell r="AK638">
            <v>-34.937709580059163</v>
          </cell>
          <cell r="AL638">
            <v>-4.362276500032749</v>
          </cell>
          <cell r="AM638">
            <v>-66.173002380004618</v>
          </cell>
          <cell r="AN638">
            <v>-23.69643586804159</v>
          </cell>
          <cell r="AO638">
            <v>-57.462671077810228</v>
          </cell>
          <cell r="AP638">
            <v>-124.08658797014505</v>
          </cell>
          <cell r="AQ638">
            <v>-21.821981800021604</v>
          </cell>
          <cell r="AR638">
            <v>-705.91307916771621</v>
          </cell>
          <cell r="AS638">
            <v>-95.463177480152808</v>
          </cell>
          <cell r="AT638">
            <v>-106.73277674999554</v>
          </cell>
          <cell r="AU638">
            <v>-63.166009050095454</v>
          </cell>
          <cell r="AV638">
            <v>-66.10844600002747</v>
          </cell>
          <cell r="AW638">
            <v>-68.04915778990835</v>
          </cell>
          <cell r="AX638">
            <v>-29.325179359992035</v>
          </cell>
          <cell r="AY638">
            <v>-2.8151609600172378</v>
          </cell>
          <cell r="AZ638">
            <v>-14.147341700037941</v>
          </cell>
          <cell r="BA638">
            <v>-33.18545371806249</v>
          </cell>
          <cell r="BB638">
            <v>-94.527599269989878</v>
          </cell>
          <cell r="BC638">
            <v>-109.04230949014891</v>
          </cell>
          <cell r="BD638">
            <v>-23.350467600044794</v>
          </cell>
          <cell r="BE638">
            <v>-565.51107000932097</v>
          </cell>
          <cell r="BF638">
            <v>-47.198011799831875</v>
          </cell>
          <cell r="BG638">
            <v>-80.758527150144801</v>
          </cell>
          <cell r="BH638">
            <v>-113.0045843400294</v>
          </cell>
          <cell r="BI638">
            <v>-21.834348800010048</v>
          </cell>
          <cell r="BJ638">
            <v>-91.636675160028972</v>
          </cell>
          <cell r="BK638">
            <v>-30.057929840055294</v>
          </cell>
          <cell r="BL638">
            <v>-12.572960900026374</v>
          </cell>
          <cell r="BM638">
            <v>-9.3357552699744701</v>
          </cell>
          <cell r="BN638">
            <v>-42.59923584992066</v>
          </cell>
          <cell r="BO638">
            <v>-36.043589239940047</v>
          </cell>
          <cell r="BP638">
            <v>-78.455624599941075</v>
          </cell>
          <cell r="BQ638">
            <v>-2.013827060116455</v>
          </cell>
          <cell r="BR638">
            <v>-605.17171877250075</v>
          </cell>
          <cell r="BS638">
            <v>-61.347780890180729</v>
          </cell>
          <cell r="BT638">
            <v>-131.51816410000902</v>
          </cell>
          <cell r="BU638">
            <v>-38.753866299986839</v>
          </cell>
          <cell r="BV638">
            <v>-38.027012250036933</v>
          </cell>
          <cell r="BW638">
            <v>-54.989427240099758</v>
          </cell>
          <cell r="BX638">
            <v>-20.621545642032288</v>
          </cell>
          <cell r="BY638">
            <v>-21.535578860028181</v>
          </cell>
          <cell r="BZ638">
            <v>-6.1576551999896765</v>
          </cell>
          <cell r="CA638">
            <v>-21.128428100026213</v>
          </cell>
          <cell r="CB638">
            <v>-37.356662529986352</v>
          </cell>
          <cell r="CC638">
            <v>-73.790242059971206</v>
          </cell>
          <cell r="CD638">
            <v>-99.945355599978939</v>
          </cell>
          <cell r="CE638">
            <v>-519.96218422055244</v>
          </cell>
          <cell r="CF638">
            <v>-55.518345999997109</v>
          </cell>
          <cell r="CG638">
            <v>-129.25999259995297</v>
          </cell>
          <cell r="CH638">
            <v>-74.156531100044958</v>
          </cell>
          <cell r="CI638">
            <v>-93.022943539894186</v>
          </cell>
          <cell r="CJ638">
            <v>-4.3626762600615621</v>
          </cell>
          <cell r="CK638">
            <v>-12.410226700012572</v>
          </cell>
          <cell r="CL638">
            <v>-15.609142800036352</v>
          </cell>
          <cell r="CM638">
            <v>-10.010397640056908</v>
          </cell>
          <cell r="CN638">
            <v>-25.020281599950977</v>
          </cell>
          <cell r="CO638">
            <v>-18.369139599963091</v>
          </cell>
          <cell r="CP638">
            <v>-72.674766579992138</v>
          </cell>
          <cell r="CQ638">
            <v>-9.5477397998329252</v>
          </cell>
          <cell r="CR638">
            <v>-6319.7213002284989</v>
          </cell>
          <cell r="CS638">
            <v>-105.54386303306092</v>
          </cell>
          <cell r="CT638">
            <v>-130.30825859995093</v>
          </cell>
          <cell r="CU638">
            <v>-59.643907300080173</v>
          </cell>
          <cell r="CV638">
            <v>-129.84419410000555</v>
          </cell>
          <cell r="CW638">
            <v>-32.205042900051922</v>
          </cell>
          <cell r="CX638">
            <v>-104.63839882006869</v>
          </cell>
          <cell r="CY638">
            <v>-104.20959540008334</v>
          </cell>
          <cell r="CZ638">
            <v>-143.83906460000435</v>
          </cell>
          <cell r="DA638">
            <v>-573.01203333004378</v>
          </cell>
          <cell r="DB638">
            <v>-1104.332916600164</v>
          </cell>
          <cell r="DC638">
            <v>-1056.3427284458885</v>
          </cell>
          <cell r="DD638">
            <v>-2775.8012970997952</v>
          </cell>
          <cell r="DE638">
            <v>-35655.568175949156</v>
          </cell>
          <cell r="DF638">
            <v>-3197.8496389101492</v>
          </cell>
          <cell r="DG638">
            <v>-2973.7556376197608</v>
          </cell>
          <cell r="DH638">
            <v>-5459.3752035300713</v>
          </cell>
          <cell r="DI638">
            <v>-2028.4697795599932</v>
          </cell>
          <cell r="DJ638">
            <v>-2399.9734920100309</v>
          </cell>
          <cell r="DK638">
            <v>-1508.7595787299215</v>
          </cell>
          <cell r="DL638">
            <v>-561.67667452804744</v>
          </cell>
          <cell r="DM638">
            <v>-1022.935283460014</v>
          </cell>
          <cell r="DN638">
            <v>-1237.838414739992</v>
          </cell>
          <cell r="DO638">
            <v>-3523.5366401199717</v>
          </cell>
          <cell r="DP638">
            <v>-5264.6299656197662</v>
          </cell>
          <cell r="DQ638">
            <v>-6476.7678671200993</v>
          </cell>
          <cell r="DR638">
            <v>-70328.063222948462</v>
          </cell>
          <cell r="DS638">
            <v>-8526.7259644997539</v>
          </cell>
          <cell r="DT638">
            <v>-7273.2321366998367</v>
          </cell>
          <cell r="DU638">
            <v>-8461.4267161400057</v>
          </cell>
          <cell r="DV638">
            <v>-8040.7799659300363</v>
          </cell>
          <cell r="DW638">
            <v>-8668.8048687599949</v>
          </cell>
          <cell r="DX638">
            <v>-2904.8630214399309</v>
          </cell>
          <cell r="DY638">
            <v>-1777.2987423360464</v>
          </cell>
          <cell r="DZ638">
            <v>-1459.4655141000403</v>
          </cell>
          <cell r="EA638">
            <v>-3779.9459602001007</v>
          </cell>
          <cell r="EB638">
            <v>-7463.1879084530519</v>
          </cell>
          <cell r="EC638">
            <v>-5414.1357852499932</v>
          </cell>
          <cell r="ED638">
            <v>-6558.1966391396709</v>
          </cell>
        </row>
        <row r="640">
          <cell r="A640" t="str">
            <v>IRP Resources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-37735.847999999998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-37735.851999999984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-37735.851999999984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-39245.282751999999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-39245.282751999999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-39075.127103999999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-39075.127103999999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-37735.851999999999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-37735.852000000014</v>
          </cell>
          <cell r="S645">
            <v>-37735.852000000014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-10585.4061664</v>
          </cell>
          <cell r="AF645">
            <v>-10585.4061664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-9388.0327424000006</v>
          </cell>
          <cell r="AS645">
            <v>-9388.0327424000006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-110738.95131900004</v>
          </cell>
          <cell r="BF649">
            <v>-6919.2358519999998</v>
          </cell>
          <cell r="BG649">
            <v>-10418.00541</v>
          </cell>
          <cell r="BH649">
            <v>0</v>
          </cell>
          <cell r="BI649">
            <v>0</v>
          </cell>
          <cell r="BJ649">
            <v>0</v>
          </cell>
          <cell r="BK649">
            <v>-10063.746580999999</v>
          </cell>
          <cell r="BL649">
            <v>-21000.298691</v>
          </cell>
          <cell r="BM649">
            <v>-17212.355163</v>
          </cell>
          <cell r="BN649">
            <v>-29226.743988000002</v>
          </cell>
          <cell r="BO649">
            <v>-4217.006488</v>
          </cell>
          <cell r="BP649">
            <v>-5144.2660390000001</v>
          </cell>
          <cell r="BQ649">
            <v>-6537.2931070000004</v>
          </cell>
          <cell r="BR649">
            <v>-122414.31845899997</v>
          </cell>
          <cell r="BS649">
            <v>-6598.7758539999995</v>
          </cell>
          <cell r="BT649">
            <v>-10993.354533999998</v>
          </cell>
          <cell r="BU649">
            <v>-576.77774599999998</v>
          </cell>
          <cell r="BV649">
            <v>0</v>
          </cell>
          <cell r="BW649">
            <v>0</v>
          </cell>
          <cell r="BX649">
            <v>-10617.540719000001</v>
          </cell>
          <cell r="BY649">
            <v>-21036.392768000002</v>
          </cell>
          <cell r="BZ649">
            <v>-24657.355502999999</v>
          </cell>
          <cell r="CA649">
            <v>-29223.144508000001</v>
          </cell>
          <cell r="CB649">
            <v>-3805.7328749999997</v>
          </cell>
          <cell r="CC649">
            <v>-4235.2721430000001</v>
          </cell>
          <cell r="CD649">
            <v>-10669.971809000001</v>
          </cell>
          <cell r="CE649">
            <v>-140306.79408799997</v>
          </cell>
          <cell r="CF649">
            <v>-10691.621360000001</v>
          </cell>
          <cell r="CG649">
            <v>-12568.093328999999</v>
          </cell>
          <cell r="CH649">
            <v>-882.50343299999997</v>
          </cell>
          <cell r="CI649">
            <v>0</v>
          </cell>
          <cell r="CJ649">
            <v>-932.06175000000007</v>
          </cell>
          <cell r="CK649">
            <v>-13377.876404999999</v>
          </cell>
          <cell r="CL649">
            <v>-21044.219259999998</v>
          </cell>
          <cell r="CM649">
            <v>-20336.956203000002</v>
          </cell>
          <cell r="CN649">
            <v>-36018.396500999996</v>
          </cell>
          <cell r="CO649">
            <v>-7848.0942639999994</v>
          </cell>
          <cell r="CP649">
            <v>-6564.4362169999986</v>
          </cell>
          <cell r="CQ649">
            <v>-10042.535366</v>
          </cell>
          <cell r="CR649">
            <v>-138611.533444</v>
          </cell>
          <cell r="CS649">
            <v>-10533.713761000001</v>
          </cell>
          <cell r="CT649">
            <v>-11688.856204</v>
          </cell>
          <cell r="CU649">
            <v>-906.1399110000001</v>
          </cell>
          <cell r="CV649">
            <v>0</v>
          </cell>
          <cell r="CW649">
            <v>0</v>
          </cell>
          <cell r="CX649">
            <v>-7883.4964719999998</v>
          </cell>
          <cell r="CY649">
            <v>-21484.458576999998</v>
          </cell>
          <cell r="CZ649">
            <v>-31815.447464000004</v>
          </cell>
          <cell r="DA649">
            <v>-36671.292830000006</v>
          </cell>
          <cell r="DB649">
            <v>-6357.7407089999997</v>
          </cell>
          <cell r="DC649">
            <v>0</v>
          </cell>
          <cell r="DD649">
            <v>-11270.387516000003</v>
          </cell>
          <cell r="DE649">
            <v>-128339.87540599998</v>
          </cell>
          <cell r="DF649">
            <v>-9797.6081429999995</v>
          </cell>
          <cell r="DG649">
            <v>-10562.356446000002</v>
          </cell>
          <cell r="DH649">
            <v>-1532.1717939999999</v>
          </cell>
          <cell r="DI649">
            <v>0</v>
          </cell>
          <cell r="DJ649">
            <v>0</v>
          </cell>
          <cell r="DK649">
            <v>-7709.1284819999992</v>
          </cell>
          <cell r="DL649">
            <v>-16373.646060000001</v>
          </cell>
          <cell r="DM649">
            <v>-22516.020929999999</v>
          </cell>
          <cell r="DN649">
            <v>-34428.803814999999</v>
          </cell>
          <cell r="DO649">
            <v>-9183.2879309999989</v>
          </cell>
          <cell r="DP649">
            <v>-5534.7962290000005</v>
          </cell>
          <cell r="DQ649">
            <v>-10702.055576000001</v>
          </cell>
          <cell r="DR649">
            <v>-151055.14030099995</v>
          </cell>
          <cell r="DS649">
            <v>-10471.83008</v>
          </cell>
          <cell r="DT649">
            <v>-11578.323510999999</v>
          </cell>
          <cell r="DU649">
            <v>-1606.8210119999999</v>
          </cell>
          <cell r="DV649">
            <v>-2263.1324509999999</v>
          </cell>
          <cell r="DW649">
            <v>-1419.1800000000003</v>
          </cell>
          <cell r="DX649">
            <v>-10647.991866</v>
          </cell>
          <cell r="DY649">
            <v>-20100.197032000004</v>
          </cell>
          <cell r="DZ649">
            <v>-26149.542487999999</v>
          </cell>
          <cell r="EA649">
            <v>-36531.529525999998</v>
          </cell>
          <cell r="EB649">
            <v>-9701.2574819999991</v>
          </cell>
          <cell r="EC649">
            <v>-6884.8392350000013</v>
          </cell>
          <cell r="ED649">
            <v>-13700.495618000001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-2095.2520819999627</v>
          </cell>
          <cell r="DF650">
            <v>-348.91045400000075</v>
          </cell>
          <cell r="DG650">
            <v>-807.27756099999897</v>
          </cell>
          <cell r="DH650">
            <v>-152.16758999999956</v>
          </cell>
          <cell r="DI650">
            <v>0</v>
          </cell>
          <cell r="DJ650">
            <v>0</v>
          </cell>
          <cell r="DK650">
            <v>0.14233000000058382</v>
          </cell>
          <cell r="DL650">
            <v>-138.17115199999898</v>
          </cell>
          <cell r="DM650">
            <v>-79.951378000001569</v>
          </cell>
          <cell r="DN650">
            <v>992.53061499999603</v>
          </cell>
          <cell r="DO650">
            <v>2.8635799999992742</v>
          </cell>
          <cell r="DP650">
            <v>-281.50718799999959</v>
          </cell>
          <cell r="DQ650">
            <v>-1282.8032839999978</v>
          </cell>
          <cell r="DR650">
            <v>-3125.486424999981</v>
          </cell>
          <cell r="DS650">
            <v>-718.40899799999897</v>
          </cell>
          <cell r="DT650">
            <v>-965.00787300000229</v>
          </cell>
          <cell r="DU650">
            <v>-147.84625499999947</v>
          </cell>
          <cell r="DV650">
            <v>105.78143</v>
          </cell>
          <cell r="DW650">
            <v>1.0000000202126103E-5</v>
          </cell>
          <cell r="DX650">
            <v>0.37951000000066415</v>
          </cell>
          <cell r="DY650">
            <v>-84.785116999999445</v>
          </cell>
          <cell r="DZ650">
            <v>-119.69711400000233</v>
          </cell>
          <cell r="EA650">
            <v>990.01134900000034</v>
          </cell>
          <cell r="EB650">
            <v>1.1383400000013353</v>
          </cell>
          <cell r="EC650">
            <v>-960.61889999999948</v>
          </cell>
          <cell r="ED650">
            <v>-1226.4328069999974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-6049.2419690000825</v>
          </cell>
          <cell r="DF651">
            <v>-673.81924100000469</v>
          </cell>
          <cell r="DG651">
            <v>-505.66687800000363</v>
          </cell>
          <cell r="DH651">
            <v>-1096.7118810000029</v>
          </cell>
          <cell r="DI651">
            <v>-98.67069900000206</v>
          </cell>
          <cell r="DJ651">
            <v>0</v>
          </cell>
          <cell r="DK651">
            <v>-87.005189000003156</v>
          </cell>
          <cell r="DL651">
            <v>-214.39093900000444</v>
          </cell>
          <cell r="DM651">
            <v>-626.23917499999516</v>
          </cell>
          <cell r="DN651">
            <v>904.05217400001129</v>
          </cell>
          <cell r="DO651">
            <v>-599.92638399999123</v>
          </cell>
          <cell r="DP651">
            <v>-1219.1869109999971</v>
          </cell>
          <cell r="DQ651">
            <v>-1831.6768460000021</v>
          </cell>
          <cell r="DR651">
            <v>-7709.5048199999146</v>
          </cell>
          <cell r="DS651">
            <v>-1101.0173470000009</v>
          </cell>
          <cell r="DT651">
            <v>-876.01567799999611</v>
          </cell>
          <cell r="DU651">
            <v>-986.15251499999431</v>
          </cell>
          <cell r="DV651">
            <v>-306.47479100000055</v>
          </cell>
          <cell r="DW651">
            <v>-2.9100749999997788</v>
          </cell>
          <cell r="DX651">
            <v>-248.65429500000027</v>
          </cell>
          <cell r="DY651">
            <v>-227.22170700000424</v>
          </cell>
          <cell r="DZ651">
            <v>-675.18748300000152</v>
          </cell>
          <cell r="EA651">
            <v>628.15472800000862</v>
          </cell>
          <cell r="EB651">
            <v>-438.02394299999287</v>
          </cell>
          <cell r="EC651">
            <v>-1615.8011760000081</v>
          </cell>
          <cell r="ED651">
            <v>-1860.2005380000046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-17162.372169229086</v>
          </cell>
          <cell r="AF657">
            <v>-1072.7145569999993</v>
          </cell>
          <cell r="AG657">
            <v>-796.56236079999871</v>
          </cell>
          <cell r="AH657">
            <v>-1008.6652473960021</v>
          </cell>
          <cell r="AI657">
            <v>-1619.9169535000001</v>
          </cell>
          <cell r="AJ657">
            <v>-4215.8323095000014</v>
          </cell>
          <cell r="AK657">
            <v>-1336.3672260000021</v>
          </cell>
          <cell r="AL657">
            <v>-25.745867999998154</v>
          </cell>
          <cell r="AM657">
            <v>-1264.4421849999999</v>
          </cell>
          <cell r="AN657">
            <v>-1544.4430490000013</v>
          </cell>
          <cell r="AO657">
            <v>-1054.3532372029986</v>
          </cell>
          <cell r="AP657">
            <v>-1843.5652936299994</v>
          </cell>
          <cell r="AQ657">
            <v>-1379.7638822000008</v>
          </cell>
          <cell r="AR657">
            <v>-15109.367171470076</v>
          </cell>
          <cell r="AS657">
            <v>-994.52261700000236</v>
          </cell>
          <cell r="AT657">
            <v>-2170.7954518000006</v>
          </cell>
          <cell r="AU657">
            <v>-1644.1927030000006</v>
          </cell>
          <cell r="AV657">
            <v>-877.03951500000039</v>
          </cell>
          <cell r="AW657">
            <v>-2975.2970533999978</v>
          </cell>
          <cell r="AX657">
            <v>-894.98736607000319</v>
          </cell>
          <cell r="AY657">
            <v>-393.63110900000174</v>
          </cell>
          <cell r="AZ657">
            <v>-738.07430000000022</v>
          </cell>
          <cell r="BA657">
            <v>-1148.5167253000036</v>
          </cell>
          <cell r="BB657">
            <v>-1367.0252391000031</v>
          </cell>
          <cell r="BC657">
            <v>-883.51324079999904</v>
          </cell>
          <cell r="BD657">
            <v>-1021.7718510000013</v>
          </cell>
          <cell r="BE657">
            <v>-16611.718777659989</v>
          </cell>
          <cell r="BF657">
            <v>-1253.5579942000004</v>
          </cell>
          <cell r="BG657">
            <v>-1801.7465364000018</v>
          </cell>
          <cell r="BH657">
            <v>-1131.2481489999955</v>
          </cell>
          <cell r="BI657">
            <v>-2009.0271350000003</v>
          </cell>
          <cell r="BJ657">
            <v>-3388.4585440599985</v>
          </cell>
          <cell r="BK657">
            <v>-881.36713890000101</v>
          </cell>
          <cell r="BL657">
            <v>-671.85591799999384</v>
          </cell>
          <cell r="BM657">
            <v>-660.65844669999933</v>
          </cell>
          <cell r="BN657">
            <v>-572.54638390000036</v>
          </cell>
          <cell r="BO657">
            <v>-1655.6150750000015</v>
          </cell>
          <cell r="BP657">
            <v>-1506.5565490000008</v>
          </cell>
          <cell r="BQ657">
            <v>-1079.0809074999997</v>
          </cell>
          <cell r="BR657">
            <v>-9775.8039555000141</v>
          </cell>
          <cell r="BS657">
            <v>-987.19259500000044</v>
          </cell>
          <cell r="BT657">
            <v>-858.12727860000086</v>
          </cell>
          <cell r="BU657">
            <v>-1092.7023550000013</v>
          </cell>
          <cell r="BV657">
            <v>-814.61959899999783</v>
          </cell>
          <cell r="BW657">
            <v>-1357.9095517999958</v>
          </cell>
          <cell r="BX657">
            <v>-1401.4334783000013</v>
          </cell>
          <cell r="BY657">
            <v>-378.18958700000076</v>
          </cell>
          <cell r="BZ657">
            <v>64.188545499993779</v>
          </cell>
          <cell r="CA657">
            <v>-446.87754700000369</v>
          </cell>
          <cell r="CB657">
            <v>-460.46112880000146</v>
          </cell>
          <cell r="CC657">
            <v>-1187.866657999999</v>
          </cell>
          <cell r="CD657">
            <v>-854.61272250000184</v>
          </cell>
          <cell r="CE657">
            <v>-10344.269053000025</v>
          </cell>
          <cell r="CF657">
            <v>-893.03681330000109</v>
          </cell>
          <cell r="CG657">
            <v>-1249.1194633999985</v>
          </cell>
          <cell r="CH657">
            <v>-1073.4865366000013</v>
          </cell>
          <cell r="CI657">
            <v>-1906.7730493999989</v>
          </cell>
          <cell r="CJ657">
            <v>-1159.5506294000006</v>
          </cell>
          <cell r="CK657">
            <v>-586.90039260000049</v>
          </cell>
          <cell r="CL657">
            <v>-252.26549199999135</v>
          </cell>
          <cell r="CM657">
            <v>-459.11279259999719</v>
          </cell>
          <cell r="CN657">
            <v>-694.35583400000178</v>
          </cell>
          <cell r="CO657">
            <v>-1252.7726710000061</v>
          </cell>
          <cell r="CP657">
            <v>-347.94948600000498</v>
          </cell>
          <cell r="CQ657">
            <v>-468.94589270000142</v>
          </cell>
          <cell r="CR657">
            <v>-12059.795502060093</v>
          </cell>
          <cell r="CS657">
            <v>-848.56508700000268</v>
          </cell>
          <cell r="CT657">
            <v>-1096.9217539999991</v>
          </cell>
          <cell r="CU657">
            <v>-948.95257406000019</v>
          </cell>
          <cell r="CV657">
            <v>-2947.5671000000002</v>
          </cell>
          <cell r="CW657">
            <v>-1275.5291599999982</v>
          </cell>
          <cell r="CX657">
            <v>-911.90877400000318</v>
          </cell>
          <cell r="CY657">
            <v>-207.36149500000465</v>
          </cell>
          <cell r="CZ657">
            <v>-215.50911800000176</v>
          </cell>
          <cell r="DA657">
            <v>-1146.8170460000038</v>
          </cell>
          <cell r="DB657">
            <v>-1226.3547459999972</v>
          </cell>
          <cell r="DC657">
            <v>-731.64671299999463</v>
          </cell>
          <cell r="DD657">
            <v>-502.66193500000008</v>
          </cell>
          <cell r="DE657">
            <v>-31773.182026599767</v>
          </cell>
          <cell r="DF657">
            <v>-3863.4720180000004</v>
          </cell>
          <cell r="DG657">
            <v>-2858.7146079999948</v>
          </cell>
          <cell r="DH657">
            <v>-1850.6057099999889</v>
          </cell>
          <cell r="DI657">
            <v>-4723.946557999996</v>
          </cell>
          <cell r="DJ657">
            <v>-6227.0952842999832</v>
          </cell>
          <cell r="DK657">
            <v>-3540.9865078000003</v>
          </cell>
          <cell r="DL657">
            <v>-709.43032339998172</v>
          </cell>
          <cell r="DM657">
            <v>-2021.3881860000256</v>
          </cell>
          <cell r="DN657">
            <v>-2053.919127000001</v>
          </cell>
          <cell r="DO657">
            <v>-3172.5058940999879</v>
          </cell>
          <cell r="DP657">
            <v>-729.39155000000028</v>
          </cell>
          <cell r="DQ657">
            <v>-21.726259999995818</v>
          </cell>
          <cell r="DR657">
            <v>-18597.300655360334</v>
          </cell>
          <cell r="DS657">
            <v>-274.15730999999505</v>
          </cell>
          <cell r="DT657">
            <v>-45.458680000010645</v>
          </cell>
          <cell r="DU657">
            <v>-2419.3049413599947</v>
          </cell>
          <cell r="DV657">
            <v>-5773.1815990000032</v>
          </cell>
          <cell r="DW657">
            <v>-2551.3070930000104</v>
          </cell>
          <cell r="DX657">
            <v>-3243.6752859999833</v>
          </cell>
          <cell r="DY657">
            <v>224.67087199998787</v>
          </cell>
          <cell r="DZ657">
            <v>-1587.6915000000154</v>
          </cell>
          <cell r="EA657">
            <v>-1509.3659850000113</v>
          </cell>
          <cell r="EB657">
            <v>-845.55866199999582</v>
          </cell>
          <cell r="EC657">
            <v>-564.08703100000275</v>
          </cell>
          <cell r="ED657">
            <v>-8.1834399999934249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-21394.218770840089</v>
          </cell>
          <cell r="AF658">
            <v>-2066.3033359000001</v>
          </cell>
          <cell r="AG658">
            <v>-1350.4413309999982</v>
          </cell>
          <cell r="AH658">
            <v>-1269.840190070001</v>
          </cell>
          <cell r="AI658">
            <v>-2247.7321520999976</v>
          </cell>
          <cell r="AJ658">
            <v>-3872.8122186000037</v>
          </cell>
          <cell r="AK658">
            <v>-2346.900186400002</v>
          </cell>
          <cell r="AL658">
            <v>-183.13052799999423</v>
          </cell>
          <cell r="AM658">
            <v>-1242.7788043999899</v>
          </cell>
          <cell r="AN658">
            <v>-1979.9797054999945</v>
          </cell>
          <cell r="AO658">
            <v>-1556.7036284999995</v>
          </cell>
          <cell r="AP658">
            <v>-1790.1511681899974</v>
          </cell>
          <cell r="AQ658">
            <v>-1487.4455221800017</v>
          </cell>
          <cell r="AR658">
            <v>-20542.448426619871</v>
          </cell>
          <cell r="AS658">
            <v>-1933.2672595000004</v>
          </cell>
          <cell r="AT658">
            <v>-3489.2383233</v>
          </cell>
          <cell r="AU658">
            <v>-2018.2448270000023</v>
          </cell>
          <cell r="AV658">
            <v>-1710.5600601999977</v>
          </cell>
          <cell r="AW658">
            <v>-3212.2388820699998</v>
          </cell>
          <cell r="AX658">
            <v>-1514.5753910000058</v>
          </cell>
          <cell r="AY658">
            <v>-195.18365000000631</v>
          </cell>
          <cell r="AZ658">
            <v>-331.08060000000114</v>
          </cell>
          <cell r="BA658">
            <v>-1935.0767500000075</v>
          </cell>
          <cell r="BB658">
            <v>-974.15769109000394</v>
          </cell>
          <cell r="BC658">
            <v>-1354.6381279999987</v>
          </cell>
          <cell r="BD658">
            <v>-1874.1868644599963</v>
          </cell>
          <cell r="BE658">
            <v>-17591.954601099947</v>
          </cell>
          <cell r="BF658">
            <v>-1201.1836100000037</v>
          </cell>
          <cell r="BG658">
            <v>-2138.0799020000049</v>
          </cell>
          <cell r="BH658">
            <v>-2344.2410420000015</v>
          </cell>
          <cell r="BI658">
            <v>-1863.4595184999998</v>
          </cell>
          <cell r="BJ658">
            <v>-1654.7133689999901</v>
          </cell>
          <cell r="BK658">
            <v>-2016.1211150000017</v>
          </cell>
          <cell r="BL658">
            <v>-826.24484899999516</v>
          </cell>
          <cell r="BM658">
            <v>-661.24343639999279</v>
          </cell>
          <cell r="BN658">
            <v>-343.61020850000205</v>
          </cell>
          <cell r="BO658">
            <v>-1613.0322089999972</v>
          </cell>
          <cell r="BP658">
            <v>-1088.4416789999959</v>
          </cell>
          <cell r="BQ658">
            <v>-1841.5836627000026</v>
          </cell>
          <cell r="BR658">
            <v>-19561.419295159983</v>
          </cell>
          <cell r="BS658">
            <v>-949.2760019999987</v>
          </cell>
          <cell r="BT658">
            <v>-1030.0360303999987</v>
          </cell>
          <cell r="BU658">
            <v>-2921.2690177599943</v>
          </cell>
          <cell r="BV658">
            <v>-3763.5386855000033</v>
          </cell>
          <cell r="BW658">
            <v>-2605.8440980000014</v>
          </cell>
          <cell r="BX658">
            <v>-1846.2214657999866</v>
          </cell>
          <cell r="BY658">
            <v>-715.3187259999977</v>
          </cell>
          <cell r="BZ658">
            <v>-541.45309300000372</v>
          </cell>
          <cell r="CA658">
            <v>-764.32043700000213</v>
          </cell>
          <cell r="CB658">
            <v>-1897.8606282000037</v>
          </cell>
          <cell r="CC658">
            <v>-963.58680199999799</v>
          </cell>
          <cell r="CD658">
            <v>-1562.6943095000024</v>
          </cell>
          <cell r="CE658">
            <v>-14605.633915090119</v>
          </cell>
          <cell r="CF658">
            <v>-1068.9559561500064</v>
          </cell>
          <cell r="CG658">
            <v>-2074.4864730000045</v>
          </cell>
          <cell r="CH658">
            <v>-2318.2822859999942</v>
          </cell>
          <cell r="CI658">
            <v>-2459.4251205999972</v>
          </cell>
          <cell r="CJ658">
            <v>-2150.3789800000086</v>
          </cell>
          <cell r="CK658">
            <v>-530.98176599999715</v>
          </cell>
          <cell r="CL658">
            <v>-242.98336399999971</v>
          </cell>
          <cell r="CM658">
            <v>-325.55322200000228</v>
          </cell>
          <cell r="CN658">
            <v>-868.58925699999963</v>
          </cell>
          <cell r="CO658">
            <v>-1001.9147505000001</v>
          </cell>
          <cell r="CP658">
            <v>-972.43440189999819</v>
          </cell>
          <cell r="CQ658">
            <v>-591.64833794000151</v>
          </cell>
          <cell r="CR658">
            <v>-14300.125493399915</v>
          </cell>
          <cell r="CS658">
            <v>-658.76955599999928</v>
          </cell>
          <cell r="CT658">
            <v>-1166.3947380000027</v>
          </cell>
          <cell r="CU658">
            <v>-2375.7806535999989</v>
          </cell>
          <cell r="CV658">
            <v>-2650.4624955999898</v>
          </cell>
          <cell r="CW658">
            <v>-667.30053599999519</v>
          </cell>
          <cell r="CX658">
            <v>-1024.7074399999983</v>
          </cell>
          <cell r="CY658">
            <v>-775.95445100001234</v>
          </cell>
          <cell r="CZ658">
            <v>-654.07808340000338</v>
          </cell>
          <cell r="DA658">
            <v>-1154.6925037999899</v>
          </cell>
          <cell r="DB658">
            <v>-3062.6911130000008</v>
          </cell>
          <cell r="DC658">
            <v>26.562180000000808</v>
          </cell>
          <cell r="DD658">
            <v>-135.85610299999826</v>
          </cell>
          <cell r="DE658">
            <v>-14006.390247650095</v>
          </cell>
          <cell r="DF658">
            <v>-1034.9970315000028</v>
          </cell>
          <cell r="DG658">
            <v>-898.40827400000126</v>
          </cell>
          <cell r="DH658">
            <v>-1505.9761151499988</v>
          </cell>
          <cell r="DI658">
            <v>-4713.2946480000101</v>
          </cell>
          <cell r="DJ658">
            <v>-343.79764699999942</v>
          </cell>
          <cell r="DK658">
            <v>-1867.190883999996</v>
          </cell>
          <cell r="DL658">
            <v>-445.85239900001034</v>
          </cell>
          <cell r="DM658">
            <v>-1010.0028999999922</v>
          </cell>
          <cell r="DN658">
            <v>-1019.7415420000034</v>
          </cell>
          <cell r="DO658">
            <v>-1167.128807000001</v>
          </cell>
          <cell r="DP658">
            <v>0</v>
          </cell>
          <cell r="DQ658">
            <v>0</v>
          </cell>
          <cell r="DR658">
            <v>-544.40692300000228</v>
          </cell>
          <cell r="DS658">
            <v>0</v>
          </cell>
          <cell r="DT658">
            <v>0</v>
          </cell>
          <cell r="DU658">
            <v>-721.82810759999848</v>
          </cell>
          <cell r="DV658">
            <v>834.85898199999065</v>
          </cell>
          <cell r="DW658">
            <v>-585.09136600000784</v>
          </cell>
          <cell r="DX658">
            <v>426.55783299999894</v>
          </cell>
          <cell r="DY658">
            <v>-492.54484300001059</v>
          </cell>
          <cell r="DZ658">
            <v>22.849880599998869</v>
          </cell>
          <cell r="EA658">
            <v>41.270423000009032</v>
          </cell>
          <cell r="EB658">
            <v>-189.48955499999283</v>
          </cell>
          <cell r="EC658">
            <v>119.00983000000269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-12159.825086884783</v>
          </cell>
          <cell r="AF659">
            <v>-181.46006599999964</v>
          </cell>
          <cell r="AG659">
            <v>-528.27915599999687</v>
          </cell>
          <cell r="AH659">
            <v>-1699.9232886649988</v>
          </cell>
          <cell r="AI659">
            <v>-1881.8312589999987</v>
          </cell>
          <cell r="AJ659">
            <v>-1729.8502880000015</v>
          </cell>
          <cell r="AK659">
            <v>-1232.5092640000075</v>
          </cell>
          <cell r="AL659">
            <v>0</v>
          </cell>
          <cell r="AM659">
            <v>-535.95780499999819</v>
          </cell>
          <cell r="AN659">
            <v>-639.68443500000285</v>
          </cell>
          <cell r="AO659">
            <v>-1923.9787443000023</v>
          </cell>
          <cell r="AP659">
            <v>-1433.8592349200044</v>
          </cell>
          <cell r="AQ659">
            <v>-372.49154599999747</v>
          </cell>
          <cell r="AR659">
            <v>-5794.8867428017547</v>
          </cell>
          <cell r="AS659">
            <v>-276.56176200000482</v>
          </cell>
          <cell r="AT659">
            <v>0</v>
          </cell>
          <cell r="AU659">
            <v>-1232.0672829999967</v>
          </cell>
          <cell r="AV659">
            <v>-2108.0597759999946</v>
          </cell>
          <cell r="AW659">
            <v>-769.41535100000328</v>
          </cell>
          <cell r="AX659">
            <v>-644.88352100001066</v>
          </cell>
          <cell r="AY659">
            <v>-12.1388089999964</v>
          </cell>
          <cell r="AZ659">
            <v>0</v>
          </cell>
          <cell r="BA659">
            <v>-251.45512230000168</v>
          </cell>
          <cell r="BB659">
            <v>-283.84384350199252</v>
          </cell>
          <cell r="BC659">
            <v>-216.4612749999942</v>
          </cell>
          <cell r="BD659">
            <v>0</v>
          </cell>
          <cell r="BE659">
            <v>-4170.3740037000971</v>
          </cell>
          <cell r="BF659">
            <v>-388.15376200000173</v>
          </cell>
          <cell r="BG659">
            <v>0</v>
          </cell>
          <cell r="BH659">
            <v>-98.115942000003997</v>
          </cell>
          <cell r="BI659">
            <v>-1501.3436343999929</v>
          </cell>
          <cell r="BJ659">
            <v>-426.81288070000301</v>
          </cell>
          <cell r="BK659">
            <v>-337.99252599998727</v>
          </cell>
          <cell r="BL659">
            <v>-209.2087509999983</v>
          </cell>
          <cell r="BM659">
            <v>-180.17854799999623</v>
          </cell>
          <cell r="BN659">
            <v>-623.2376879999938</v>
          </cell>
          <cell r="BO659">
            <v>-134.80593659999431</v>
          </cell>
          <cell r="BP659">
            <v>0</v>
          </cell>
          <cell r="BQ659">
            <v>-270.52433500000188</v>
          </cell>
          <cell r="BR659">
            <v>-2731.6449646002147</v>
          </cell>
          <cell r="BS659">
            <v>-300.00000500000169</v>
          </cell>
          <cell r="BT659">
            <v>-18.192019999994955</v>
          </cell>
          <cell r="BU659">
            <v>-54.589550000004238</v>
          </cell>
          <cell r="BV659">
            <v>-1214.3196710000047</v>
          </cell>
          <cell r="BW659">
            <v>-250.5958699999901</v>
          </cell>
          <cell r="BX659">
            <v>0</v>
          </cell>
          <cell r="BY659">
            <v>-231.82247800000187</v>
          </cell>
          <cell r="BZ659">
            <v>-54.219969999991008</v>
          </cell>
          <cell r="CA659">
            <v>-213.43316999998933</v>
          </cell>
          <cell r="CB659">
            <v>-130.88243800000055</v>
          </cell>
          <cell r="CC659">
            <v>0</v>
          </cell>
          <cell r="CD659">
            <v>-263.58979259999614</v>
          </cell>
          <cell r="CE659">
            <v>-1598.7778759999201</v>
          </cell>
          <cell r="CF659">
            <v>-55.981099999997241</v>
          </cell>
          <cell r="CG659">
            <v>0</v>
          </cell>
          <cell r="CH659">
            <v>-160.33376199999475</v>
          </cell>
          <cell r="CI659">
            <v>-217.31789999999455</v>
          </cell>
          <cell r="CJ659">
            <v>0</v>
          </cell>
          <cell r="CK659">
            <v>0</v>
          </cell>
          <cell r="CL659">
            <v>-369.38385100000596</v>
          </cell>
          <cell r="CM659">
            <v>0</v>
          </cell>
          <cell r="CN659">
            <v>-213.42096999999194</v>
          </cell>
          <cell r="CO659">
            <v>-463.52433999998902</v>
          </cell>
          <cell r="CP659">
            <v>0</v>
          </cell>
          <cell r="CQ659">
            <v>-118.81595299999753</v>
          </cell>
          <cell r="CR659">
            <v>-261.44998999987729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-105.44654000000446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-156.0034500000038</v>
          </cell>
          <cell r="DC659">
            <v>0</v>
          </cell>
          <cell r="DD659">
            <v>0</v>
          </cell>
          <cell r="DE659">
            <v>-155.61486000020523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-25.469840000005206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-130.14501999999629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-15329.068759400048</v>
          </cell>
          <cell r="AF660">
            <v>-1344.6766690000004</v>
          </cell>
          <cell r="AG660">
            <v>-1376.671816500002</v>
          </cell>
          <cell r="AH660">
            <v>-1546.9723357999974</v>
          </cell>
          <cell r="AI660">
            <v>-920.9755628999992</v>
          </cell>
          <cell r="AJ660">
            <v>-2801.9734319999989</v>
          </cell>
          <cell r="AK660">
            <v>-1738.188678999999</v>
          </cell>
          <cell r="AL660">
            <v>-205.66039400000591</v>
          </cell>
          <cell r="AM660">
            <v>-955.29159700000309</v>
          </cell>
          <cell r="AN660">
            <v>-1786.9412020000018</v>
          </cell>
          <cell r="AO660">
            <v>-1106.0550573</v>
          </cell>
          <cell r="AP660">
            <v>-506.14450715999919</v>
          </cell>
          <cell r="AQ660">
            <v>-1039.5175067400014</v>
          </cell>
          <cell r="AR660">
            <v>-12397.41966810415</v>
          </cell>
          <cell r="AS660">
            <v>-1493.9191589000002</v>
          </cell>
          <cell r="AT660">
            <v>-780.05505200000334</v>
          </cell>
          <cell r="AU660">
            <v>-645.99531869999919</v>
          </cell>
          <cell r="AV660">
            <v>-1446.5465341000017</v>
          </cell>
          <cell r="AW660">
            <v>-1448.1090580000018</v>
          </cell>
          <cell r="AX660">
            <v>-1094.4095069999894</v>
          </cell>
          <cell r="AY660">
            <v>-109.30197446000238</v>
          </cell>
          <cell r="AZ660">
            <v>-1073.5059819999879</v>
          </cell>
          <cell r="BA660">
            <v>-490.78220619999774</v>
          </cell>
          <cell r="BB660">
            <v>-1321.6169405439941</v>
          </cell>
          <cell r="BC660">
            <v>-986.35012090000237</v>
          </cell>
          <cell r="BD660">
            <v>-1506.8278153000028</v>
          </cell>
          <cell r="BE660">
            <v>-11314.83055659011</v>
          </cell>
          <cell r="BF660">
            <v>-686.44067020000148</v>
          </cell>
          <cell r="BG660">
            <v>-1162.049205700001</v>
          </cell>
          <cell r="BH660">
            <v>-1717.504929289993</v>
          </cell>
          <cell r="BI660">
            <v>-1190.8332451000024</v>
          </cell>
          <cell r="BJ660">
            <v>-1060.8620660000015</v>
          </cell>
          <cell r="BK660">
            <v>-1040.0303022000007</v>
          </cell>
          <cell r="BL660">
            <v>254.06908699999622</v>
          </cell>
          <cell r="BM660">
            <v>-196.56475869999849</v>
          </cell>
          <cell r="BN660">
            <v>-568.38492799999949</v>
          </cell>
          <cell r="BO660">
            <v>-1534.9546558000002</v>
          </cell>
          <cell r="BP660">
            <v>-1190.5367765999981</v>
          </cell>
          <cell r="BQ660">
            <v>-1220.7381059999971</v>
          </cell>
          <cell r="BR660">
            <v>-11559.901594675961</v>
          </cell>
          <cell r="BS660">
            <v>-602.19378150000193</v>
          </cell>
          <cell r="BT660">
            <v>-1725.359110075995</v>
          </cell>
          <cell r="BU660">
            <v>-2171.9109749999989</v>
          </cell>
          <cell r="BV660">
            <v>-1379.180105200001</v>
          </cell>
          <cell r="BW660">
            <v>-697.95879520000017</v>
          </cell>
          <cell r="BX660">
            <v>-495.48186200000055</v>
          </cell>
          <cell r="BY660">
            <v>-263.18815000000177</v>
          </cell>
          <cell r="BZ660">
            <v>-690.79248999999254</v>
          </cell>
          <cell r="CA660">
            <v>-711.05224000000453</v>
          </cell>
          <cell r="CB660">
            <v>-1260.4630927000035</v>
          </cell>
          <cell r="CC660">
            <v>-922.72822299999825</v>
          </cell>
          <cell r="CD660">
            <v>-639.59277000000293</v>
          </cell>
          <cell r="CE660">
            <v>-8952.5007842000341</v>
          </cell>
          <cell r="CF660">
            <v>-484.44844509999893</v>
          </cell>
          <cell r="CG660">
            <v>-226.46282000000065</v>
          </cell>
          <cell r="CH660">
            <v>-1213.9931097000008</v>
          </cell>
          <cell r="CI660">
            <v>-1375.6871708000035</v>
          </cell>
          <cell r="CJ660">
            <v>-767.39653199999884</v>
          </cell>
          <cell r="CK660">
            <v>-1010.8775156000047</v>
          </cell>
          <cell r="CL660">
            <v>-124.94202000000223</v>
          </cell>
          <cell r="CM660">
            <v>-316.57742800000415</v>
          </cell>
          <cell r="CN660">
            <v>-627.86283299999195</v>
          </cell>
          <cell r="CO660">
            <v>-2055.0499319999944</v>
          </cell>
          <cell r="CP660">
            <v>-453.67542400000093</v>
          </cell>
          <cell r="CQ660">
            <v>-295.52755400000024</v>
          </cell>
          <cell r="CR660">
            <v>-12805.810758849839</v>
          </cell>
          <cell r="CS660">
            <v>-124.52001999999629</v>
          </cell>
          <cell r="CT660">
            <v>-485.49051699999836</v>
          </cell>
          <cell r="CU660">
            <v>-2284.093154999995</v>
          </cell>
          <cell r="CV660">
            <v>-2474.5232207000081</v>
          </cell>
          <cell r="CW660">
            <v>-2091.6425474999996</v>
          </cell>
          <cell r="CX660">
            <v>-1039.9483030000119</v>
          </cell>
          <cell r="CY660">
            <v>-320.1606080000056</v>
          </cell>
          <cell r="CZ660">
            <v>-406.44036999999662</v>
          </cell>
          <cell r="DA660">
            <v>-2339.7420160000038</v>
          </cell>
          <cell r="DB660">
            <v>-750.1323276500043</v>
          </cell>
          <cell r="DC660">
            <v>-52.130310000007739</v>
          </cell>
          <cell r="DD660">
            <v>-436.98736400000053</v>
          </cell>
          <cell r="DE660">
            <v>-14063.634485400049</v>
          </cell>
          <cell r="DF660">
            <v>-417.19489600000088</v>
          </cell>
          <cell r="DG660">
            <v>-257.82035999999789</v>
          </cell>
          <cell r="DH660">
            <v>-2953.9146187000006</v>
          </cell>
          <cell r="DI660">
            <v>-1644.1787139999797</v>
          </cell>
          <cell r="DJ660">
            <v>-2844.5140386999992</v>
          </cell>
          <cell r="DK660">
            <v>-1296.2057900000073</v>
          </cell>
          <cell r="DL660">
            <v>228.48954000000958</v>
          </cell>
          <cell r="DM660">
            <v>-732.03237000000081</v>
          </cell>
          <cell r="DN660">
            <v>-2167.9606649999914</v>
          </cell>
          <cell r="DO660">
            <v>-1878.3025729999936</v>
          </cell>
          <cell r="DP660">
            <v>-100</v>
          </cell>
          <cell r="DQ660">
            <v>0</v>
          </cell>
          <cell r="DR660">
            <v>-1900.7040099997539</v>
          </cell>
          <cell r="DS660">
            <v>0</v>
          </cell>
          <cell r="DT660">
            <v>0</v>
          </cell>
          <cell r="DU660">
            <v>-470.88289000000805</v>
          </cell>
          <cell r="DV660">
            <v>522.79060000000754</v>
          </cell>
          <cell r="DW660">
            <v>683.81111999999848</v>
          </cell>
          <cell r="DX660">
            <v>379.22414000000572</v>
          </cell>
          <cell r="DY660">
            <v>-1616.3094360000105</v>
          </cell>
          <cell r="DZ660">
            <v>-177.23769999999786</v>
          </cell>
          <cell r="EA660">
            <v>-413.78446399999666</v>
          </cell>
          <cell r="EB660">
            <v>-1443.6615999999922</v>
          </cell>
          <cell r="EC660">
            <v>635.34621999999217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-17538.278936710209</v>
          </cell>
          <cell r="AF661">
            <v>-580.92805000000226</v>
          </cell>
          <cell r="AG661">
            <v>-2174.5765169000006</v>
          </cell>
          <cell r="AH661">
            <v>-1368.6057060000021</v>
          </cell>
          <cell r="AI661">
            <v>-2935.0018742999964</v>
          </cell>
          <cell r="AJ661">
            <v>-3121.463663699993</v>
          </cell>
          <cell r="AK661">
            <v>-1969.0307288000186</v>
          </cell>
          <cell r="AL661">
            <v>300.41071299999021</v>
          </cell>
          <cell r="AM661">
            <v>-1194.4776795000071</v>
          </cell>
          <cell r="AN661">
            <v>-1447.5378100000089</v>
          </cell>
          <cell r="AO661">
            <v>-1196.327366700003</v>
          </cell>
          <cell r="AP661">
            <v>-1495.1143210100054</v>
          </cell>
          <cell r="AQ661">
            <v>-355.62593280000146</v>
          </cell>
          <cell r="AR661">
            <v>-17021.829069459927</v>
          </cell>
          <cell r="AS661">
            <v>-914.50479894999444</v>
          </cell>
          <cell r="AT661">
            <v>-1901.4342009699976</v>
          </cell>
          <cell r="AU661">
            <v>-973.87562099999923</v>
          </cell>
          <cell r="AV661">
            <v>-2807.5095979999896</v>
          </cell>
          <cell r="AW661">
            <v>-2145.919292000006</v>
          </cell>
          <cell r="AX661">
            <v>-2228.9399350000022</v>
          </cell>
          <cell r="AY661">
            <v>-106.46462693999638</v>
          </cell>
          <cell r="AZ661">
            <v>-421.13815500002238</v>
          </cell>
          <cell r="BA661">
            <v>-2406.726720000006</v>
          </cell>
          <cell r="BB661">
            <v>-1751.0242870999937</v>
          </cell>
          <cell r="BC661">
            <v>-792.00930250000238</v>
          </cell>
          <cell r="BD661">
            <v>-572.28253199999745</v>
          </cell>
          <cell r="BE661">
            <v>-17687.398144623265</v>
          </cell>
          <cell r="BF661">
            <v>-1003.8041916000038</v>
          </cell>
          <cell r="BG661">
            <v>-2063.5601060000045</v>
          </cell>
          <cell r="BH661">
            <v>-2100.5113600000041</v>
          </cell>
          <cell r="BI661">
            <v>-1813.5126414000115</v>
          </cell>
          <cell r="BJ661">
            <v>-2068.2997880000039</v>
          </cell>
          <cell r="BK661">
            <v>-2547.037307999999</v>
          </cell>
          <cell r="BL661">
            <v>-1062.6546969999908</v>
          </cell>
          <cell r="BM661">
            <v>-593.9400569999998</v>
          </cell>
          <cell r="BN661">
            <v>-931.57670950000465</v>
          </cell>
          <cell r="BO661">
            <v>-2148.0086740700062</v>
          </cell>
          <cell r="BP661">
            <v>-513.23816000000079</v>
          </cell>
          <cell r="BQ661">
            <v>-841.25445205299911</v>
          </cell>
          <cell r="BR661">
            <v>-16124.249236150179</v>
          </cell>
          <cell r="BS661">
            <v>-518.80545500000153</v>
          </cell>
          <cell r="BT661">
            <v>-2160.2599537999995</v>
          </cell>
          <cell r="BU661">
            <v>-1656.3634354000096</v>
          </cell>
          <cell r="BV661">
            <v>-1691.9546754000039</v>
          </cell>
          <cell r="BW661">
            <v>-2202.096636000002</v>
          </cell>
          <cell r="BX661">
            <v>-2219.0331629999855</v>
          </cell>
          <cell r="BY661">
            <v>-580.2581979999959</v>
          </cell>
          <cell r="BZ661">
            <v>-543.25051799998619</v>
          </cell>
          <cell r="CA661">
            <v>-1125.2110741500073</v>
          </cell>
          <cell r="CB661">
            <v>-2164.4721080000018</v>
          </cell>
          <cell r="CC661">
            <v>-125.82542300000205</v>
          </cell>
          <cell r="CD661">
            <v>-1136.7185963999946</v>
          </cell>
          <cell r="CE661">
            <v>-11482.20452164975</v>
          </cell>
          <cell r="CF661">
            <v>-619.35902199999691</v>
          </cell>
          <cell r="CG661">
            <v>-590.49743000000308</v>
          </cell>
          <cell r="CH661">
            <v>-384.56750499999907</v>
          </cell>
          <cell r="CI661">
            <v>-2352.1019884999987</v>
          </cell>
          <cell r="CJ661">
            <v>-1718.6863808500057</v>
          </cell>
          <cell r="CK661">
            <v>-2622.2772745999973</v>
          </cell>
          <cell r="CL661">
            <v>111.73179000001983</v>
          </cell>
          <cell r="CM661">
            <v>-666.97334570001112</v>
          </cell>
          <cell r="CN661">
            <v>-1240.5712869999988</v>
          </cell>
          <cell r="CO661">
            <v>-873.38772199999948</v>
          </cell>
          <cell r="CP661">
            <v>-281.13949199999479</v>
          </cell>
          <cell r="CQ661">
            <v>-244.37486399999761</v>
          </cell>
          <cell r="CR661">
            <v>-6450.4819880998693</v>
          </cell>
          <cell r="CS661">
            <v>-266.55876100000023</v>
          </cell>
          <cell r="CT661">
            <v>-297.66322000000218</v>
          </cell>
          <cell r="CU661">
            <v>-204.67069310000807</v>
          </cell>
          <cell r="CV661">
            <v>-1625.2549999999901</v>
          </cell>
          <cell r="CW661">
            <v>-983.71242599999823</v>
          </cell>
          <cell r="CX661">
            <v>-658.49273800000083</v>
          </cell>
          <cell r="CY661">
            <v>-383.42498599999817</v>
          </cell>
          <cell r="CZ661">
            <v>-310.9731900000188</v>
          </cell>
          <cell r="DA661">
            <v>-675.62816600000951</v>
          </cell>
          <cell r="DB661">
            <v>-880.04759800000465</v>
          </cell>
          <cell r="DC661">
            <v>0</v>
          </cell>
          <cell r="DD661">
            <v>-164.0552100000059</v>
          </cell>
          <cell r="DE661">
            <v>-4776.5672230198979</v>
          </cell>
          <cell r="DF661">
            <v>-18.777103919994261</v>
          </cell>
          <cell r="DG661">
            <v>-153.23445000000356</v>
          </cell>
          <cell r="DH661">
            <v>-485.43697650000104</v>
          </cell>
          <cell r="DI661">
            <v>-1112.8415269999969</v>
          </cell>
          <cell r="DJ661">
            <v>-337.13676100000157</v>
          </cell>
          <cell r="DK661">
            <v>-537.53692700000829</v>
          </cell>
          <cell r="DL661">
            <v>-498.94329900000594</v>
          </cell>
          <cell r="DM661">
            <v>-117.22022999997716</v>
          </cell>
          <cell r="DN661">
            <v>-755.99412600000505</v>
          </cell>
          <cell r="DO661">
            <v>-759.44582259999879</v>
          </cell>
          <cell r="DP661">
            <v>0</v>
          </cell>
          <cell r="DQ661">
            <v>0</v>
          </cell>
          <cell r="DR661">
            <v>-2338.8472285999451</v>
          </cell>
          <cell r="DS661">
            <v>0</v>
          </cell>
          <cell r="DT661">
            <v>0</v>
          </cell>
          <cell r="DU661">
            <v>-167.49250800001028</v>
          </cell>
          <cell r="DV661">
            <v>-378.01776800000516</v>
          </cell>
          <cell r="DW661">
            <v>-994.94438259999151</v>
          </cell>
          <cell r="DX661">
            <v>136.66873000000487</v>
          </cell>
          <cell r="DY661">
            <v>-426.21917399999802</v>
          </cell>
          <cell r="DZ661">
            <v>-21.693189999990864</v>
          </cell>
          <cell r="EA661">
            <v>-360.17298299999675</v>
          </cell>
          <cell r="EB661">
            <v>-126.97595300000103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-1109.1128004000057</v>
          </cell>
          <cell r="AF662">
            <v>0</v>
          </cell>
          <cell r="AG662">
            <v>0</v>
          </cell>
          <cell r="AH662">
            <v>-216.13433899999654</v>
          </cell>
          <cell r="AI662">
            <v>-1.0084599999972852</v>
          </cell>
          <cell r="AJ662">
            <v>-464.52646400000958</v>
          </cell>
          <cell r="AK662">
            <v>-262.54065999999875</v>
          </cell>
          <cell r="AL662">
            <v>95.740529999995488</v>
          </cell>
          <cell r="AM662">
            <v>-108.05035999999382</v>
          </cell>
          <cell r="AN662">
            <v>-77.505953999992926</v>
          </cell>
          <cell r="AO662">
            <v>-73.92953999999736</v>
          </cell>
          <cell r="AP662">
            <v>-1.1575534000003245</v>
          </cell>
          <cell r="AQ662">
            <v>0</v>
          </cell>
          <cell r="AR662">
            <v>-437.90635800000746</v>
          </cell>
          <cell r="AS662">
            <v>0</v>
          </cell>
          <cell r="AT662">
            <v>0</v>
          </cell>
          <cell r="AU662">
            <v>-80.305835999999545</v>
          </cell>
          <cell r="AV662">
            <v>-136.3510099999985</v>
          </cell>
          <cell r="AW662">
            <v>0</v>
          </cell>
          <cell r="AX662">
            <v>-5.287609999999404</v>
          </cell>
          <cell r="AY662">
            <v>-18.095186000005924</v>
          </cell>
          <cell r="AZ662">
            <v>-32.892989999993006</v>
          </cell>
          <cell r="BA662">
            <v>-16.66302999999607</v>
          </cell>
          <cell r="BB662">
            <v>-148.31069599999319</v>
          </cell>
          <cell r="BC662">
            <v>0</v>
          </cell>
          <cell r="BD662">
            <v>0</v>
          </cell>
          <cell r="BE662">
            <v>-270.95703699998558</v>
          </cell>
          <cell r="BF662">
            <v>0</v>
          </cell>
          <cell r="BG662">
            <v>0</v>
          </cell>
          <cell r="BH662">
            <v>-17.452619999996386</v>
          </cell>
          <cell r="BI662">
            <v>0</v>
          </cell>
          <cell r="BJ662">
            <v>0</v>
          </cell>
          <cell r="BK662">
            <v>0</v>
          </cell>
          <cell r="BL662">
            <v>-12.379390000001877</v>
          </cell>
          <cell r="BM662">
            <v>-172.5841400000063</v>
          </cell>
          <cell r="BN662">
            <v>-63.307806999990134</v>
          </cell>
          <cell r="BO662">
            <v>-5.2330799999981537</v>
          </cell>
          <cell r="BP662">
            <v>0</v>
          </cell>
          <cell r="BQ662">
            <v>0</v>
          </cell>
          <cell r="BR662">
            <v>-439.62043300003279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-13.128433000005316</v>
          </cell>
          <cell r="BZ662">
            <v>-123.73128000000725</v>
          </cell>
          <cell r="CA662">
            <v>-95.038300000000163</v>
          </cell>
          <cell r="CB662">
            <v>-207.72241999999824</v>
          </cell>
          <cell r="CC662">
            <v>0</v>
          </cell>
          <cell r="CD662">
            <v>0</v>
          </cell>
          <cell r="CE662">
            <v>-107.34883999999147</v>
          </cell>
          <cell r="CF662">
            <v>-0.67497000000003027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-29.277950000003329</v>
          </cell>
          <cell r="CM662">
            <v>-77.395919999995385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-38.964382000034675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-28.368121999999858</v>
          </cell>
          <cell r="DB662">
            <v>-10.596259999998438</v>
          </cell>
          <cell r="DC662">
            <v>0</v>
          </cell>
          <cell r="DD662">
            <v>0</v>
          </cell>
          <cell r="DE662">
            <v>29.852030370035209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47.327220370003488</v>
          </cell>
          <cell r="DO662">
            <v>-17.475189999997383</v>
          </cell>
          <cell r="DP662">
            <v>0</v>
          </cell>
          <cell r="DQ662">
            <v>0</v>
          </cell>
          <cell r="DR662">
            <v>-150.36997999995947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-32.691729999991367</v>
          </cell>
          <cell r="DZ662">
            <v>0</v>
          </cell>
          <cell r="EA662">
            <v>-117.67824999999721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-20546.650899998844</v>
          </cell>
          <cell r="AF665">
            <v>-477.17736000008881</v>
          </cell>
          <cell r="AG665">
            <v>-614.17449999996461</v>
          </cell>
          <cell r="AH665">
            <v>-4291.0086299999384</v>
          </cell>
          <cell r="AI665">
            <v>-6240.0894599999301</v>
          </cell>
          <cell r="AJ665">
            <v>-1354.2070999999996</v>
          </cell>
          <cell r="AK665">
            <v>-942.13870000001043</v>
          </cell>
          <cell r="AL665">
            <v>0</v>
          </cell>
          <cell r="AM665">
            <v>-300</v>
          </cell>
          <cell r="AN665">
            <v>0</v>
          </cell>
          <cell r="AO665">
            <v>-3962.4337499999674</v>
          </cell>
          <cell r="AP665">
            <v>-1406.5435999999754</v>
          </cell>
          <cell r="AQ665">
            <v>-958.87780000001658</v>
          </cell>
          <cell r="AR665">
            <v>-8346.362859999761</v>
          </cell>
          <cell r="AS665">
            <v>-151.69090000004508</v>
          </cell>
          <cell r="AT665">
            <v>0</v>
          </cell>
          <cell r="AU665">
            <v>-2897.1889300000621</v>
          </cell>
          <cell r="AV665">
            <v>-1093.7556999999797</v>
          </cell>
          <cell r="AW665">
            <v>-115.61540000000969</v>
          </cell>
          <cell r="AX665">
            <v>-700.0000299999956</v>
          </cell>
          <cell r="AY665">
            <v>-12.138700000010431</v>
          </cell>
          <cell r="AZ665">
            <v>0</v>
          </cell>
          <cell r="BA665">
            <v>-208.90069999999832</v>
          </cell>
          <cell r="BB665">
            <v>-3017.453300000052</v>
          </cell>
          <cell r="BC665">
            <v>-149.61919999995735</v>
          </cell>
          <cell r="BD665">
            <v>0</v>
          </cell>
          <cell r="BE665">
            <v>-3548.8854200020432</v>
          </cell>
          <cell r="BF665">
            <v>-395.20860000001267</v>
          </cell>
          <cell r="BG665">
            <v>0</v>
          </cell>
          <cell r="BH665">
            <v>-16.123599999933504</v>
          </cell>
          <cell r="BI665">
            <v>-888.71470000001136</v>
          </cell>
          <cell r="BJ665">
            <v>-356.88910000002943</v>
          </cell>
          <cell r="BK665">
            <v>0</v>
          </cell>
          <cell r="BL665">
            <v>-40.747099999978673</v>
          </cell>
          <cell r="BM665">
            <v>-218.68972999998368</v>
          </cell>
          <cell r="BN665">
            <v>-889.25299000000814</v>
          </cell>
          <cell r="BO665">
            <v>-543.25959999999031</v>
          </cell>
          <cell r="BP665">
            <v>0</v>
          </cell>
          <cell r="BQ665">
            <v>-200</v>
          </cell>
          <cell r="BR665">
            <v>-2963.8229999998584</v>
          </cell>
          <cell r="BS665">
            <v>-546.61210000002757</v>
          </cell>
          <cell r="BT665">
            <v>0</v>
          </cell>
          <cell r="BU665">
            <v>-199.99970000004396</v>
          </cell>
          <cell r="BV665">
            <v>-947.10620000003837</v>
          </cell>
          <cell r="BW665">
            <v>0</v>
          </cell>
          <cell r="BX665">
            <v>0</v>
          </cell>
          <cell r="BY665">
            <v>-108.44000000000233</v>
          </cell>
          <cell r="BZ665">
            <v>0</v>
          </cell>
          <cell r="CA665">
            <v>-362.66019999998389</v>
          </cell>
          <cell r="CB665">
            <v>-300</v>
          </cell>
          <cell r="CC665">
            <v>0</v>
          </cell>
          <cell r="CD665">
            <v>-499.00479999999516</v>
          </cell>
          <cell r="CE665">
            <v>-670.88159999810159</v>
          </cell>
          <cell r="CF665">
            <v>-100.0002000000095</v>
          </cell>
          <cell r="CG665">
            <v>0</v>
          </cell>
          <cell r="CH665">
            <v>-139.66629999992438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-49.525399999984074</v>
          </cell>
          <cell r="CO665">
            <v>-267.10110000008717</v>
          </cell>
          <cell r="CP665">
            <v>0</v>
          </cell>
          <cell r="CQ665">
            <v>-114.58860000001732</v>
          </cell>
          <cell r="CR665">
            <v>-120.53429999947548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-100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-20.53429999994114</v>
          </cell>
          <cell r="DC665">
            <v>0</v>
          </cell>
          <cell r="DD665">
            <v>0</v>
          </cell>
          <cell r="DE665">
            <v>-455.98160000052303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-100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-355.98159999994095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-18632.802448299713</v>
          </cell>
          <cell r="DF666">
            <v>-2298.5543450000114</v>
          </cell>
          <cell r="DG666">
            <v>-2626.7624659999856</v>
          </cell>
          <cell r="DH666">
            <v>-2470.1106250000303</v>
          </cell>
          <cell r="DI666">
            <v>-2077.7672005999484</v>
          </cell>
          <cell r="DJ666">
            <v>-1760.2815377000079</v>
          </cell>
          <cell r="DK666">
            <v>-1431.8083929999848</v>
          </cell>
          <cell r="DL666">
            <v>-320.35033499999554</v>
          </cell>
          <cell r="DM666">
            <v>-668.14236600001459</v>
          </cell>
          <cell r="DN666">
            <v>-1224.7023650000046</v>
          </cell>
          <cell r="DO666">
            <v>-1359.3735949999827</v>
          </cell>
          <cell r="DP666">
            <v>-858.71860999998171</v>
          </cell>
          <cell r="DQ666">
            <v>-1536.2306099999696</v>
          </cell>
          <cell r="DR666">
            <v>-8167.2853430001996</v>
          </cell>
          <cell r="DS666">
            <v>-161.54640999998082</v>
          </cell>
          <cell r="DT666">
            <v>0</v>
          </cell>
          <cell r="DU666">
            <v>-419.33341999998083</v>
          </cell>
          <cell r="DV666">
            <v>-559.980979999993</v>
          </cell>
          <cell r="DW666">
            <v>-520.52462799998466</v>
          </cell>
          <cell r="DX666">
            <v>-2240.6980060000205</v>
          </cell>
          <cell r="DY666">
            <v>-180.29753999999957</v>
          </cell>
          <cell r="DZ666">
            <v>-401.989659999992</v>
          </cell>
          <cell r="EA666">
            <v>-939.88847900001565</v>
          </cell>
          <cell r="EB666">
            <v>-1686.1885599999805</v>
          </cell>
          <cell r="EC666">
            <v>-1015.8489599999739</v>
          </cell>
          <cell r="ED666">
            <v>-40.988699999987148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-3.8492255000019213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-3.849225499999875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3">
          <cell r="A713" t="str">
            <v>Total IRP Resources</v>
          </cell>
          <cell r="F713">
            <v>-37735.851999999999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-37735.848000000027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-75471.704000000027</v>
          </cell>
          <cell r="S713">
            <v>-37735.852000000028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-37735.852000000014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-155070.21634186246</v>
          </cell>
          <cell r="AF713">
            <v>-16308.666204300011</v>
          </cell>
          <cell r="AG713">
            <v>-6840.7056812000228</v>
          </cell>
          <cell r="AH713">
            <v>-11401.149736930849</v>
          </cell>
          <cell r="AI713">
            <v>-15846.555721799843</v>
          </cell>
          <cell r="AJ713">
            <v>-17560.665475799935</v>
          </cell>
          <cell r="AK713">
            <v>-9827.6754441999365</v>
          </cell>
          <cell r="AL713">
            <v>-39263.668299000012</v>
          </cell>
          <cell r="AM713">
            <v>-5600.9984309000429</v>
          </cell>
          <cell r="AN713">
            <v>-7476.0921554998495</v>
          </cell>
          <cell r="AO713">
            <v>-10873.781324002892</v>
          </cell>
          <cell r="AP713">
            <v>-8476.535678310087</v>
          </cell>
          <cell r="AQ713">
            <v>-5593.7221899200231</v>
          </cell>
          <cell r="AR713">
            <v>-128113.38014285453</v>
          </cell>
          <cell r="AS713">
            <v>-15152.499238749966</v>
          </cell>
          <cell r="AT713">
            <v>-8341.5230280699907</v>
          </cell>
          <cell r="AU713">
            <v>-9491.8705186999869</v>
          </cell>
          <cell r="AV713">
            <v>-10179.822193300002</v>
          </cell>
          <cell r="AW713">
            <v>-10666.595036470098</v>
          </cell>
          <cell r="AX713">
            <v>-7083.083360069897</v>
          </cell>
          <cell r="AY713">
            <v>-39922.081159400055</v>
          </cell>
          <cell r="AZ713">
            <v>-2596.6920270000119</v>
          </cell>
          <cell r="BA713">
            <v>-6458.1212538001128</v>
          </cell>
          <cell r="BB713">
            <v>-8863.4319973359816</v>
          </cell>
          <cell r="BC713">
            <v>-4382.591267199954</v>
          </cell>
          <cell r="BD713">
            <v>-4975.0690627600998</v>
          </cell>
          <cell r="BE713">
            <v>-181935.06985967048</v>
          </cell>
          <cell r="BF713">
            <v>-11847.584679999854</v>
          </cell>
          <cell r="BG713">
            <v>-17583.441160100047</v>
          </cell>
          <cell r="BH713">
            <v>-7425.1976422898006</v>
          </cell>
          <cell r="BI713">
            <v>-9266.8908744000364</v>
          </cell>
          <cell r="BJ713">
            <v>-8956.0357477599755</v>
          </cell>
          <cell r="BK713">
            <v>-16886.294971099822</v>
          </cell>
          <cell r="BL713">
            <v>-23569.32030900009</v>
          </cell>
          <cell r="BM713">
            <v>-19896.214279799955</v>
          </cell>
          <cell r="BN713">
            <v>-33218.66070290003</v>
          </cell>
          <cell r="BO713">
            <v>-11851.915718470118</v>
          </cell>
          <cell r="BP713">
            <v>-9443.0392036000267</v>
          </cell>
          <cell r="BQ713">
            <v>-11990.474570252933</v>
          </cell>
          <cell r="BR713">
            <v>-185570.78093808517</v>
          </cell>
          <cell r="BS713">
            <v>-10502.855792500079</v>
          </cell>
          <cell r="BT713">
            <v>-16785.328926875838</v>
          </cell>
          <cell r="BU713">
            <v>-8673.6127791600302</v>
          </cell>
          <cell r="BV713">
            <v>-9810.7189361001365</v>
          </cell>
          <cell r="BW713">
            <v>-7114.4049509998877</v>
          </cell>
          <cell r="BX713">
            <v>-16579.710688099731</v>
          </cell>
          <cell r="BY713">
            <v>-23326.738339999923</v>
          </cell>
          <cell r="BZ713">
            <v>-26546.614308499964</v>
          </cell>
          <cell r="CA713">
            <v>-32941.73747615004</v>
          </cell>
          <cell r="CB713">
            <v>-10227.594690700062</v>
          </cell>
          <cell r="CC713">
            <v>-7435.2792490000138</v>
          </cell>
          <cell r="CD713">
            <v>-15626.184800000046</v>
          </cell>
          <cell r="CE713">
            <v>-188068.41067793965</v>
          </cell>
          <cell r="CF713">
            <v>-13914.077866549836</v>
          </cell>
          <cell r="CG713">
            <v>-16708.659515399951</v>
          </cell>
          <cell r="CH713">
            <v>-6172.8329322997015</v>
          </cell>
          <cell r="CI713">
            <v>-8311.3052292999346</v>
          </cell>
          <cell r="CJ713">
            <v>-6728.0742722500581</v>
          </cell>
          <cell r="CK713">
            <v>-18128.913353799842</v>
          </cell>
          <cell r="CL713">
            <v>-21951.340147000272</v>
          </cell>
          <cell r="CM713">
            <v>-22182.568911300041</v>
          </cell>
          <cell r="CN713">
            <v>-39712.722081999993</v>
          </cell>
          <cell r="CO713">
            <v>-13761.844779500039</v>
          </cell>
          <cell r="CP713">
            <v>-8619.6350208999356</v>
          </cell>
          <cell r="CQ713">
            <v>-11876.436567639932</v>
          </cell>
          <cell r="CR713">
            <v>-184648.69585840777</v>
          </cell>
          <cell r="CS713">
            <v>-12432.127184999874</v>
          </cell>
          <cell r="CT713">
            <v>-14735.326432999922</v>
          </cell>
          <cell r="CU713">
            <v>-6719.6369867599569</v>
          </cell>
          <cell r="CV713">
            <v>-9697.8078162996098</v>
          </cell>
          <cell r="CW713">
            <v>-5223.631209500134</v>
          </cell>
          <cell r="CX713">
            <v>-11518.55372700002</v>
          </cell>
          <cell r="CY713">
            <v>-23171.360117000062</v>
          </cell>
          <cell r="CZ713">
            <v>-33402.448225400178</v>
          </cell>
          <cell r="DA713">
            <v>-42016.54068379954</v>
          </cell>
          <cell r="DB713">
            <v>-12464.100503650261</v>
          </cell>
          <cell r="DC713">
            <v>-757.2148430000525</v>
          </cell>
          <cell r="DD713">
            <v>-12509.948127999902</v>
          </cell>
          <cell r="DE713">
            <v>-220322.53954310343</v>
          </cell>
          <cell r="DF713">
            <v>-18453.333232420031</v>
          </cell>
          <cell r="DG713">
            <v>-18670.241043000016</v>
          </cell>
          <cell r="DH713">
            <v>-12047.095310350182</v>
          </cell>
          <cell r="DI713">
            <v>-14370.699346600333</v>
          </cell>
          <cell r="DJ713">
            <v>-11638.295108700171</v>
          </cell>
          <cell r="DK713">
            <v>-16469.719842799706</v>
          </cell>
          <cell r="DL713">
            <v>-18476.144192899577</v>
          </cell>
          <cell r="DM713">
            <v>-27770.99753500009</v>
          </cell>
          <cell r="DN713">
            <v>-39707.211630630074</v>
          </cell>
          <cell r="DO713">
            <v>-18620.709236699855</v>
          </cell>
          <cell r="DP713">
            <v>-8723.6004879996181</v>
          </cell>
          <cell r="DQ713">
            <v>-15374.492576000048</v>
          </cell>
          <cell r="DR713">
            <v>-193589.04568596184</v>
          </cell>
          <cell r="DS713">
            <v>-12726.960145000136</v>
          </cell>
          <cell r="DT713">
            <v>-13464.805741999764</v>
          </cell>
          <cell r="DU713">
            <v>-6939.6616489600856</v>
          </cell>
          <cell r="DV713">
            <v>-7817.3565769998822</v>
          </cell>
          <cell r="DW713">
            <v>-5390.146414599847</v>
          </cell>
          <cell r="DX713">
            <v>-15438.189239999978</v>
          </cell>
          <cell r="DY713">
            <v>-22935.595707000233</v>
          </cell>
          <cell r="DZ713">
            <v>-29110.189254400088</v>
          </cell>
          <cell r="EA713">
            <v>-38212.983186999802</v>
          </cell>
          <cell r="EB713">
            <v>-14430.01741499966</v>
          </cell>
          <cell r="EC713">
            <v>-10286.839251999976</v>
          </cell>
          <cell r="ED713">
            <v>-16836.301102999831</v>
          </cell>
        </row>
        <row r="715">
          <cell r="A715" t="str">
            <v>Growth Station Resources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-236.82034099999998</v>
          </cell>
          <cell r="BF720">
            <v>0</v>
          </cell>
          <cell r="BG720">
            <v>0</v>
          </cell>
          <cell r="BH720">
            <v>0</v>
          </cell>
          <cell r="BI720">
            <v>-140.61901</v>
          </cell>
          <cell r="BJ720">
            <v>0</v>
          </cell>
          <cell r="BK720">
            <v>0</v>
          </cell>
          <cell r="BL720">
            <v>0.33572900000000061</v>
          </cell>
          <cell r="BM720">
            <v>0.55295999999998457</v>
          </cell>
          <cell r="BN720">
            <v>0</v>
          </cell>
          <cell r="BO720">
            <v>-97.09002000000001</v>
          </cell>
          <cell r="BP720">
            <v>0</v>
          </cell>
          <cell r="BQ720">
            <v>0</v>
          </cell>
          <cell r="BR720">
            <v>-194.18007599999999</v>
          </cell>
          <cell r="BS720">
            <v>0</v>
          </cell>
          <cell r="BT720">
            <v>0</v>
          </cell>
          <cell r="BU720">
            <v>0</v>
          </cell>
          <cell r="BV720">
            <v>-194.18007599999999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-3580.9088799999981</v>
          </cell>
          <cell r="CF720">
            <v>0</v>
          </cell>
          <cell r="CG720">
            <v>6.8539000000000101</v>
          </cell>
          <cell r="CH720">
            <v>-388.36014999999975</v>
          </cell>
          <cell r="CI720">
            <v>-3020.6198999999997</v>
          </cell>
          <cell r="CJ720">
            <v>-159.97693000000001</v>
          </cell>
          <cell r="CK720">
            <v>1.5824700000000007</v>
          </cell>
          <cell r="CL720">
            <v>-20.940999999999917</v>
          </cell>
          <cell r="CM720">
            <v>0.55272999999999683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-10278.694628999987</v>
          </cell>
          <cell r="CS720">
            <v>0</v>
          </cell>
          <cell r="CT720">
            <v>-30.589434000000001</v>
          </cell>
          <cell r="CU720">
            <v>-1200.5890950000003</v>
          </cell>
          <cell r="CV720">
            <v>-5521.6612999999998</v>
          </cell>
          <cell r="CW720">
            <v>-1663.2729000000004</v>
          </cell>
          <cell r="CX720">
            <v>-231.72630000000004</v>
          </cell>
          <cell r="CY720">
            <v>-165.82050000000027</v>
          </cell>
          <cell r="CZ720">
            <v>-93.327380000000176</v>
          </cell>
          <cell r="DA720">
            <v>-121.20968999999991</v>
          </cell>
          <cell r="DB720">
            <v>-827.4913499999999</v>
          </cell>
          <cell r="DC720">
            <v>-423.00667999999996</v>
          </cell>
          <cell r="DD720">
            <v>0</v>
          </cell>
          <cell r="DE720">
            <v>-2334.6570089999977</v>
          </cell>
          <cell r="DF720">
            <v>0</v>
          </cell>
          <cell r="DG720">
            <v>0</v>
          </cell>
          <cell r="DH720">
            <v>-194.18010000000004</v>
          </cell>
          <cell r="DI720">
            <v>-1059.8588</v>
          </cell>
          <cell r="DJ720">
            <v>-582.5385500000001</v>
          </cell>
          <cell r="DK720">
            <v>-114.21652</v>
          </cell>
          <cell r="DL720">
            <v>1.0066500000000076</v>
          </cell>
          <cell r="DM720">
            <v>-95.569594999999936</v>
          </cell>
          <cell r="DN720">
            <v>1.9697560000000038</v>
          </cell>
          <cell r="DO720">
            <v>-291.26984999999996</v>
          </cell>
          <cell r="DP720">
            <v>0</v>
          </cell>
          <cell r="DQ720">
            <v>0</v>
          </cell>
          <cell r="DR720">
            <v>-843.84530900000027</v>
          </cell>
          <cell r="DS720">
            <v>0</v>
          </cell>
          <cell r="DT720">
            <v>0</v>
          </cell>
          <cell r="DU720">
            <v>-97.089895000000013</v>
          </cell>
          <cell r="DV720">
            <v>-109.32022000000001</v>
          </cell>
          <cell r="DW720">
            <v>-170.01908000000003</v>
          </cell>
          <cell r="DX720">
            <v>0</v>
          </cell>
          <cell r="DY720">
            <v>0.67133000000001175</v>
          </cell>
          <cell r="DZ720">
            <v>-210.55808000000002</v>
          </cell>
          <cell r="EA720">
            <v>0</v>
          </cell>
          <cell r="EB720">
            <v>-257.52936399999999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-507.61278899999979</v>
          </cell>
          <cell r="CF721">
            <v>0</v>
          </cell>
          <cell r="CG721">
            <v>0</v>
          </cell>
          <cell r="CH721">
            <v>0</v>
          </cell>
          <cell r="CI721">
            <v>-384.07862999999998</v>
          </cell>
          <cell r="CJ721">
            <v>-65.328179000000006</v>
          </cell>
          <cell r="CK721">
            <v>0</v>
          </cell>
          <cell r="CL721">
            <v>-58.759200000000078</v>
          </cell>
          <cell r="CM721">
            <v>0.55322000000001026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-1912.8176480000002</v>
          </cell>
          <cell r="CS721">
            <v>0</v>
          </cell>
          <cell r="CT721">
            <v>0</v>
          </cell>
          <cell r="CU721">
            <v>-116.39900799999998</v>
          </cell>
          <cell r="CV721">
            <v>-456.78020000000015</v>
          </cell>
          <cell r="CW721">
            <v>-246.78195999999991</v>
          </cell>
          <cell r="CX721">
            <v>-121.44342999999998</v>
          </cell>
          <cell r="CY721">
            <v>-879.30280000000016</v>
          </cell>
          <cell r="CZ721">
            <v>2.2195000000000391</v>
          </cell>
          <cell r="DA721">
            <v>0</v>
          </cell>
          <cell r="DB721">
            <v>0</v>
          </cell>
          <cell r="DC721">
            <v>-94.329750000000004</v>
          </cell>
          <cell r="DD721">
            <v>0</v>
          </cell>
          <cell r="DE721">
            <v>-487.2475000000004</v>
          </cell>
          <cell r="DF721">
            <v>0</v>
          </cell>
          <cell r="DG721">
            <v>0</v>
          </cell>
          <cell r="DH721">
            <v>0</v>
          </cell>
          <cell r="DI721">
            <v>-274.49599999999998</v>
          </cell>
          <cell r="DJ721">
            <v>0</v>
          </cell>
          <cell r="DK721">
            <v>-60.099999999999994</v>
          </cell>
          <cell r="DL721">
            <v>-152.6515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-573.8231159999998</v>
          </cell>
          <cell r="DS721">
            <v>0</v>
          </cell>
          <cell r="DT721">
            <v>0</v>
          </cell>
          <cell r="DU721">
            <v>-86.049530000000004</v>
          </cell>
          <cell r="DV721">
            <v>-150.59741</v>
          </cell>
          <cell r="DW721">
            <v>-24.161006</v>
          </cell>
          <cell r="DX721">
            <v>0</v>
          </cell>
          <cell r="DY721">
            <v>-313.56777999999997</v>
          </cell>
          <cell r="DZ721">
            <v>0.55261000000001559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0.55248000000000275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0.55248000000000275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-288.10289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-288.10289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0.33584999999999354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0.33585000000002196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-105.333479</v>
          </cell>
          <cell r="DS722">
            <v>0</v>
          </cell>
          <cell r="DT722">
            <v>0</v>
          </cell>
          <cell r="DU722">
            <v>-12.800789</v>
          </cell>
          <cell r="DV722">
            <v>-17.740670000000001</v>
          </cell>
          <cell r="DW722">
            <v>0</v>
          </cell>
          <cell r="DX722">
            <v>0</v>
          </cell>
          <cell r="DY722">
            <v>-74.792019999999994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4">
          <cell r="A724" t="str">
            <v>Total Growth Station Resources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-236.82034099999998</v>
          </cell>
          <cell r="BF724">
            <v>0</v>
          </cell>
          <cell r="BG724">
            <v>0</v>
          </cell>
          <cell r="BH724">
            <v>0</v>
          </cell>
          <cell r="BI724">
            <v>-140.61901</v>
          </cell>
          <cell r="BJ724">
            <v>0</v>
          </cell>
          <cell r="BK724">
            <v>0</v>
          </cell>
          <cell r="BL724">
            <v>0.33572900000000061</v>
          </cell>
          <cell r="BM724">
            <v>0.55295999999998457</v>
          </cell>
          <cell r="BN724">
            <v>0</v>
          </cell>
          <cell r="BO724">
            <v>-97.09002000000001</v>
          </cell>
          <cell r="BP724">
            <v>0</v>
          </cell>
          <cell r="BQ724">
            <v>0</v>
          </cell>
          <cell r="BR724">
            <v>-194.18007599999999</v>
          </cell>
          <cell r="BS724">
            <v>0</v>
          </cell>
          <cell r="BT724">
            <v>0</v>
          </cell>
          <cell r="BU724">
            <v>0</v>
          </cell>
          <cell r="BV724">
            <v>-194.18007599999999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-4087.9691889999995</v>
          </cell>
          <cell r="CF724">
            <v>0</v>
          </cell>
          <cell r="CG724">
            <v>6.8539000000000669</v>
          </cell>
          <cell r="CH724">
            <v>-388.36014999999975</v>
          </cell>
          <cell r="CI724">
            <v>-3404.6985299999997</v>
          </cell>
          <cell r="CJ724">
            <v>-225.30510899999999</v>
          </cell>
          <cell r="CK724">
            <v>1.5824700000000007</v>
          </cell>
          <cell r="CL724">
            <v>-79.700199999999995</v>
          </cell>
          <cell r="CM724">
            <v>1.6584300000000667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-12479.615167000004</v>
          </cell>
          <cell r="CS724">
            <v>0</v>
          </cell>
          <cell r="CT724">
            <v>-30.589434000000001</v>
          </cell>
          <cell r="CU724">
            <v>-1316.9881030000001</v>
          </cell>
          <cell r="CV724">
            <v>-5978.4414999999972</v>
          </cell>
          <cell r="CW724">
            <v>-1910.0548600000002</v>
          </cell>
          <cell r="CX724">
            <v>-353.16972999999984</v>
          </cell>
          <cell r="CY724">
            <v>-1333.2261900000003</v>
          </cell>
          <cell r="CZ724">
            <v>-91.107880000000023</v>
          </cell>
          <cell r="DA724">
            <v>-121.20968999999991</v>
          </cell>
          <cell r="DB724">
            <v>-827.4913499999999</v>
          </cell>
          <cell r="DC724">
            <v>-517.33642999999984</v>
          </cell>
          <cell r="DD724">
            <v>0</v>
          </cell>
          <cell r="DE724">
            <v>-2821.5686589999996</v>
          </cell>
          <cell r="DF724">
            <v>0</v>
          </cell>
          <cell r="DG724">
            <v>0</v>
          </cell>
          <cell r="DH724">
            <v>-194.18010000000004</v>
          </cell>
          <cell r="DI724">
            <v>-1334.3548000000001</v>
          </cell>
          <cell r="DJ724">
            <v>-582.53854999999999</v>
          </cell>
          <cell r="DK724">
            <v>-174.31652</v>
          </cell>
          <cell r="DL724">
            <v>-151.30899999999986</v>
          </cell>
          <cell r="DM724">
            <v>-95.569594999999936</v>
          </cell>
          <cell r="DN724">
            <v>1.9697559999999896</v>
          </cell>
          <cell r="DO724">
            <v>-291.26984999999996</v>
          </cell>
          <cell r="DP724">
            <v>0</v>
          </cell>
          <cell r="DQ724">
            <v>0</v>
          </cell>
          <cell r="DR724">
            <v>-1523.0019040000006</v>
          </cell>
          <cell r="DS724">
            <v>0</v>
          </cell>
          <cell r="DT724">
            <v>0</v>
          </cell>
          <cell r="DU724">
            <v>-195.94021400000003</v>
          </cell>
          <cell r="DV724">
            <v>-277.65829999999994</v>
          </cell>
          <cell r="DW724">
            <v>-194.18008600000002</v>
          </cell>
          <cell r="DX724">
            <v>0</v>
          </cell>
          <cell r="DY724">
            <v>-387.68847000000005</v>
          </cell>
          <cell r="DZ724">
            <v>-210.00547000000006</v>
          </cell>
          <cell r="EA724">
            <v>0</v>
          </cell>
          <cell r="EB724">
            <v>-257.52936399999999</v>
          </cell>
          <cell r="EC724">
            <v>0</v>
          </cell>
          <cell r="ED724">
            <v>0</v>
          </cell>
        </row>
        <row r="725">
          <cell r="F725" t="str">
            <v>=</v>
          </cell>
          <cell r="G725" t="str">
            <v>=</v>
          </cell>
          <cell r="H725" t="str">
            <v>=</v>
          </cell>
          <cell r="I725" t="str">
            <v>=</v>
          </cell>
          <cell r="J725" t="str">
            <v>=</v>
          </cell>
          <cell r="K725" t="str">
            <v>=</v>
          </cell>
          <cell r="L725" t="str">
            <v>=</v>
          </cell>
          <cell r="M725" t="str">
            <v>=</v>
          </cell>
          <cell r="N725" t="str">
            <v>=</v>
          </cell>
          <cell r="O725" t="str">
            <v>=</v>
          </cell>
          <cell r="P725" t="str">
            <v>=</v>
          </cell>
          <cell r="Q725" t="str">
            <v>=</v>
          </cell>
          <cell r="R725" t="str">
            <v>=</v>
          </cell>
          <cell r="S725" t="str">
            <v>=</v>
          </cell>
          <cell r="T725" t="str">
            <v>=</v>
          </cell>
          <cell r="U725" t="str">
            <v>=</v>
          </cell>
          <cell r="V725" t="str">
            <v>=</v>
          </cell>
          <cell r="W725" t="str">
            <v>=</v>
          </cell>
          <cell r="X725" t="str">
            <v>=</v>
          </cell>
          <cell r="Y725" t="str">
            <v>=</v>
          </cell>
          <cell r="Z725" t="str">
            <v>=</v>
          </cell>
          <cell r="AA725" t="str">
            <v>=</v>
          </cell>
          <cell r="AB725" t="str">
            <v>=</v>
          </cell>
          <cell r="AC725" t="str">
            <v>=</v>
          </cell>
          <cell r="AD725" t="str">
            <v>=</v>
          </cell>
          <cell r="AE725" t="str">
            <v>=</v>
          </cell>
          <cell r="AF725" t="str">
            <v>=</v>
          </cell>
          <cell r="AG725" t="str">
            <v>=</v>
          </cell>
          <cell r="AH725" t="str">
            <v>=</v>
          </cell>
          <cell r="AI725" t="str">
            <v>=</v>
          </cell>
          <cell r="AJ725" t="str">
            <v>=</v>
          </cell>
          <cell r="AK725" t="str">
            <v>=</v>
          </cell>
          <cell r="AL725" t="str">
            <v>=</v>
          </cell>
          <cell r="AM725" t="str">
            <v>=</v>
          </cell>
          <cell r="AN725" t="str">
            <v>=</v>
          </cell>
          <cell r="AO725" t="str">
            <v>=</v>
          </cell>
          <cell r="AP725" t="str">
            <v>=</v>
          </cell>
          <cell r="AQ725" t="str">
            <v>=</v>
          </cell>
          <cell r="AR725" t="str">
            <v>=</v>
          </cell>
          <cell r="AS725" t="str">
            <v>=</v>
          </cell>
          <cell r="AT725" t="str">
            <v>=</v>
          </cell>
          <cell r="AU725" t="str">
            <v>=</v>
          </cell>
          <cell r="AV725" t="str">
            <v>=</v>
          </cell>
          <cell r="AW725" t="str">
            <v>=</v>
          </cell>
          <cell r="AX725" t="str">
            <v>=</v>
          </cell>
          <cell r="AY725" t="str">
            <v>=</v>
          </cell>
          <cell r="AZ725" t="str">
            <v>=</v>
          </cell>
          <cell r="BA725" t="str">
            <v>=</v>
          </cell>
          <cell r="BB725" t="str">
            <v>=</v>
          </cell>
          <cell r="BC725" t="str">
            <v>=</v>
          </cell>
          <cell r="BD725" t="str">
            <v>=</v>
          </cell>
          <cell r="BE725" t="str">
            <v>=</v>
          </cell>
          <cell r="BF725" t="str">
            <v>=</v>
          </cell>
          <cell r="BG725" t="str">
            <v>=</v>
          </cell>
          <cell r="BH725" t="str">
            <v>=</v>
          </cell>
          <cell r="BI725" t="str">
            <v>=</v>
          </cell>
          <cell r="BJ725" t="str">
            <v>=</v>
          </cell>
          <cell r="BK725" t="str">
            <v>=</v>
          </cell>
          <cell r="BL725" t="str">
            <v>=</v>
          </cell>
          <cell r="BM725" t="str">
            <v>=</v>
          </cell>
          <cell r="BN725" t="str">
            <v>=</v>
          </cell>
          <cell r="BO725" t="str">
            <v>=</v>
          </cell>
          <cell r="BP725" t="str">
            <v>=</v>
          </cell>
          <cell r="BQ725" t="str">
            <v>=</v>
          </cell>
          <cell r="BR725" t="str">
            <v>=</v>
          </cell>
          <cell r="BS725" t="str">
            <v>=</v>
          </cell>
          <cell r="BT725" t="str">
            <v>=</v>
          </cell>
          <cell r="BU725" t="str">
            <v>=</v>
          </cell>
          <cell r="BV725" t="str">
            <v>=</v>
          </cell>
          <cell r="BW725" t="str">
            <v>=</v>
          </cell>
          <cell r="BX725" t="str">
            <v>=</v>
          </cell>
          <cell r="BY725" t="str">
            <v>=</v>
          </cell>
          <cell r="BZ725" t="str">
            <v>=</v>
          </cell>
          <cell r="CA725" t="str">
            <v>=</v>
          </cell>
          <cell r="CB725" t="str">
            <v>=</v>
          </cell>
          <cell r="CC725" t="str">
            <v>=</v>
          </cell>
          <cell r="CD725" t="str">
            <v>=</v>
          </cell>
          <cell r="CE725" t="str">
            <v>=</v>
          </cell>
          <cell r="CF725" t="str">
            <v>=</v>
          </cell>
          <cell r="CG725" t="str">
            <v>=</v>
          </cell>
          <cell r="CH725" t="str">
            <v>=</v>
          </cell>
          <cell r="CI725" t="str">
            <v>=</v>
          </cell>
          <cell r="CJ725" t="str">
            <v>=</v>
          </cell>
          <cell r="CK725" t="str">
            <v>=</v>
          </cell>
          <cell r="CL725" t="str">
            <v>=</v>
          </cell>
          <cell r="CM725" t="str">
            <v>=</v>
          </cell>
          <cell r="CN725" t="str">
            <v>=</v>
          </cell>
          <cell r="CO725" t="str">
            <v>=</v>
          </cell>
          <cell r="CP725" t="str">
            <v>=</v>
          </cell>
          <cell r="CQ725" t="str">
            <v>=</v>
          </cell>
          <cell r="CR725" t="str">
            <v>=</v>
          </cell>
          <cell r="CS725" t="str">
            <v>=</v>
          </cell>
          <cell r="CT725" t="str">
            <v>=</v>
          </cell>
          <cell r="CU725" t="str">
            <v>=</v>
          </cell>
          <cell r="CV725" t="str">
            <v>=</v>
          </cell>
          <cell r="CW725" t="str">
            <v>=</v>
          </cell>
          <cell r="CX725" t="str">
            <v>=</v>
          </cell>
          <cell r="CY725" t="str">
            <v>=</v>
          </cell>
          <cell r="CZ725" t="str">
            <v>=</v>
          </cell>
          <cell r="DA725" t="str">
            <v>=</v>
          </cell>
          <cell r="DB725" t="str">
            <v>=</v>
          </cell>
          <cell r="DC725" t="str">
            <v>=</v>
          </cell>
          <cell r="DD725" t="str">
            <v>=</v>
          </cell>
          <cell r="DE725" t="str">
            <v>=</v>
          </cell>
          <cell r="DF725" t="str">
            <v>=</v>
          </cell>
          <cell r="DG725" t="str">
            <v>=</v>
          </cell>
          <cell r="DH725" t="str">
            <v>=</v>
          </cell>
          <cell r="DI725" t="str">
            <v>=</v>
          </cell>
          <cell r="DJ725" t="str">
            <v>=</v>
          </cell>
          <cell r="DK725" t="str">
            <v>=</v>
          </cell>
          <cell r="DL725" t="str">
            <v>=</v>
          </cell>
          <cell r="DM725" t="str">
            <v>=</v>
          </cell>
          <cell r="DN725" t="str">
            <v>=</v>
          </cell>
          <cell r="DO725" t="str">
            <v>=</v>
          </cell>
          <cell r="DP725" t="str">
            <v>=</v>
          </cell>
          <cell r="DQ725" t="str">
            <v>=</v>
          </cell>
          <cell r="DR725" t="str">
            <v>=</v>
          </cell>
          <cell r="DS725" t="str">
            <v>=</v>
          </cell>
          <cell r="DT725" t="str">
            <v>=</v>
          </cell>
          <cell r="DU725" t="str">
            <v>=</v>
          </cell>
          <cell r="DV725" t="str">
            <v>=</v>
          </cell>
          <cell r="DW725" t="str">
            <v>=</v>
          </cell>
          <cell r="DX725" t="str">
            <v>=</v>
          </cell>
          <cell r="DY725" t="str">
            <v>=</v>
          </cell>
          <cell r="DZ725" t="str">
            <v>=</v>
          </cell>
          <cell r="EA725" t="str">
            <v>=</v>
          </cell>
          <cell r="EB725" t="str">
            <v>=</v>
          </cell>
          <cell r="EC725" t="str">
            <v>=</v>
          </cell>
          <cell r="ED725" t="str">
            <v>=</v>
          </cell>
        </row>
        <row r="726">
          <cell r="A726" t="str">
            <v>Total Resources</v>
          </cell>
          <cell r="F726">
            <v>-7879.1402888000011</v>
          </cell>
          <cell r="G726">
            <v>3322.455006999895</v>
          </cell>
          <cell r="H726">
            <v>4775.5644070003182</v>
          </cell>
          <cell r="I726">
            <v>3666.4342307988554</v>
          </cell>
          <cell r="J726">
            <v>2768.1613926002756</v>
          </cell>
          <cell r="K726">
            <v>3517.4148292997852</v>
          </cell>
          <cell r="L726">
            <v>983.86891909968108</v>
          </cell>
          <cell r="M726">
            <v>4488.1897750003263</v>
          </cell>
          <cell r="N726">
            <v>3860.8113730996847</v>
          </cell>
          <cell r="O726">
            <v>4289.6444960990921</v>
          </cell>
          <cell r="P726">
            <v>6162.9886265993118</v>
          </cell>
          <cell r="Q726">
            <v>8254.0730462986976</v>
          </cell>
          <cell r="R726">
            <v>23306.809024222195</v>
          </cell>
          <cell r="S726">
            <v>-29249.305423899554</v>
          </cell>
          <cell r="T726">
            <v>4080.1411708993837</v>
          </cell>
          <cell r="U726">
            <v>5140.4388490002602</v>
          </cell>
          <cell r="V726">
            <v>4399.9952120501548</v>
          </cell>
          <cell r="W726">
            <v>5147.599963998422</v>
          </cell>
          <cell r="X726">
            <v>3246.6965522002429</v>
          </cell>
          <cell r="Y726">
            <v>749.98549776989967</v>
          </cell>
          <cell r="Z726">
            <v>4759.4959615003318</v>
          </cell>
          <cell r="AA726">
            <v>2279.328571700491</v>
          </cell>
          <cell r="AB726">
            <v>4518.7705653021112</v>
          </cell>
          <cell r="AC726">
            <v>6557.9874702002853</v>
          </cell>
          <cell r="AD726">
            <v>11675.674633501098</v>
          </cell>
          <cell r="AE726">
            <v>37236.076582744718</v>
          </cell>
          <cell r="AF726">
            <v>745.98888524435461</v>
          </cell>
          <cell r="AG726">
            <v>3519.8076667506248</v>
          </cell>
          <cell r="AH726">
            <v>3276.887327009812</v>
          </cell>
          <cell r="AI726">
            <v>3030.7560796318576</v>
          </cell>
          <cell r="AJ726">
            <v>4250.2371856709942</v>
          </cell>
          <cell r="AK726">
            <v>3902.4617287209257</v>
          </cell>
          <cell r="AL726">
            <v>339.86616260092705</v>
          </cell>
          <cell r="AM726">
            <v>2923.5413501504809</v>
          </cell>
          <cell r="AN726">
            <v>2124.2282752310857</v>
          </cell>
          <cell r="AO726">
            <v>5372.9647014467046</v>
          </cell>
          <cell r="AP726">
            <v>3475.0672586206347</v>
          </cell>
          <cell r="AQ726">
            <v>4274.2699616709724</v>
          </cell>
          <cell r="AR726">
            <v>68306.148996561766</v>
          </cell>
          <cell r="AS726">
            <v>2951.3876993097365</v>
          </cell>
          <cell r="AT726">
            <v>5394.8840581802651</v>
          </cell>
          <cell r="AU726">
            <v>6546.4801469100639</v>
          </cell>
          <cell r="AV726">
            <v>6773.2826754590496</v>
          </cell>
          <cell r="AW726">
            <v>8546.7402678411454</v>
          </cell>
          <cell r="AX726">
            <v>5782.6610923707485</v>
          </cell>
          <cell r="AY726">
            <v>2268.716250310652</v>
          </cell>
          <cell r="AZ726">
            <v>8230.3666669996455</v>
          </cell>
          <cell r="BA726">
            <v>4042.1821519210935</v>
          </cell>
          <cell r="BB726">
            <v>7563.3248644834384</v>
          </cell>
          <cell r="BC726">
            <v>5849.8430342087522</v>
          </cell>
          <cell r="BD726">
            <v>4356.2800885410979</v>
          </cell>
          <cell r="BE726">
            <v>70441.778285712004</v>
          </cell>
          <cell r="BF726">
            <v>3114.2087603546679</v>
          </cell>
          <cell r="BG726">
            <v>4837.6078370502219</v>
          </cell>
          <cell r="BH726">
            <v>10367.150985909626</v>
          </cell>
          <cell r="BI726">
            <v>8169.4533071992919</v>
          </cell>
          <cell r="BJ726">
            <v>10528.263678879477</v>
          </cell>
          <cell r="BK726">
            <v>5447.5965528599918</v>
          </cell>
          <cell r="BL726">
            <v>2772.6287595992908</v>
          </cell>
          <cell r="BM726">
            <v>3969.0262869298458</v>
          </cell>
          <cell r="BN726">
            <v>812.55784975085407</v>
          </cell>
          <cell r="BO726">
            <v>7867.0282475892454</v>
          </cell>
          <cell r="BP726">
            <v>7006.9001651993021</v>
          </cell>
          <cell r="BQ726">
            <v>5549.3558543864638</v>
          </cell>
          <cell r="BR726">
            <v>70457.209817960858</v>
          </cell>
          <cell r="BS726">
            <v>7303.9477664083242</v>
          </cell>
          <cell r="BT726">
            <v>5964.8441610252485</v>
          </cell>
          <cell r="BU726">
            <v>7697.5792959406972</v>
          </cell>
          <cell r="BV726">
            <v>8740.313545354642</v>
          </cell>
          <cell r="BW726">
            <v>9019.193080060184</v>
          </cell>
          <cell r="BX726">
            <v>5021.8585996590555</v>
          </cell>
          <cell r="BY726">
            <v>1740.6162833198905</v>
          </cell>
          <cell r="BZ726">
            <v>3800.2423646999523</v>
          </cell>
          <cell r="CA726">
            <v>897.7992561487481</v>
          </cell>
          <cell r="CB726">
            <v>8448.1355949705467</v>
          </cell>
          <cell r="CC726">
            <v>5948.0124077405781</v>
          </cell>
          <cell r="CD726">
            <v>5874.6674626208842</v>
          </cell>
          <cell r="CE726">
            <v>74786.498511224985</v>
          </cell>
          <cell r="CF726">
            <v>4879.9086612099782</v>
          </cell>
          <cell r="CG726">
            <v>5750.8515730015934</v>
          </cell>
          <cell r="CH726">
            <v>9378.0644136006013</v>
          </cell>
          <cell r="CI726">
            <v>7913.2439655605704</v>
          </cell>
          <cell r="CJ726">
            <v>8353.9163034912199</v>
          </cell>
          <cell r="CK726">
            <v>4251.5508431000635</v>
          </cell>
          <cell r="CL726">
            <v>3216.4932801984251</v>
          </cell>
          <cell r="CM726">
            <v>5686.1419016597793</v>
          </cell>
          <cell r="CN726">
            <v>2398.6108320597559</v>
          </cell>
          <cell r="CO726">
            <v>9724.709680499509</v>
          </cell>
          <cell r="CP726">
            <v>6908.1056865211576</v>
          </cell>
          <cell r="CQ726">
            <v>6324.9013703130186</v>
          </cell>
          <cell r="CR726">
            <v>88004.736818626523</v>
          </cell>
          <cell r="CS726">
            <v>6942.6615143083036</v>
          </cell>
          <cell r="CT726">
            <v>5384.4238253794611</v>
          </cell>
          <cell r="CU726">
            <v>9485.1973802810535</v>
          </cell>
          <cell r="CV726">
            <v>9059.1317119989544</v>
          </cell>
          <cell r="CW726">
            <v>10179.203198499978</v>
          </cell>
          <cell r="CX726">
            <v>8267.0424378803</v>
          </cell>
          <cell r="CY726">
            <v>5692.1019429005682</v>
          </cell>
          <cell r="CZ726">
            <v>4001.2865621997043</v>
          </cell>
          <cell r="DA726">
            <v>2934.4147051703185</v>
          </cell>
          <cell r="DB726">
            <v>10448.701426549815</v>
          </cell>
          <cell r="DC726">
            <v>10084.37377455458</v>
          </cell>
          <cell r="DD726">
            <v>5526.1983389006928</v>
          </cell>
          <cell r="DE726">
            <v>73970.619842067361</v>
          </cell>
          <cell r="DF726">
            <v>4830.4469374679029</v>
          </cell>
          <cell r="DG726">
            <v>5493.470490379259</v>
          </cell>
          <cell r="DH726">
            <v>9039.0592671195045</v>
          </cell>
          <cell r="DI726">
            <v>8564.7686598403379</v>
          </cell>
          <cell r="DJ726">
            <v>8726.613245010376</v>
          </cell>
          <cell r="DK726">
            <v>4609.4758764710277</v>
          </cell>
          <cell r="DL726">
            <v>6180.099722571671</v>
          </cell>
          <cell r="DM726">
            <v>4050.2792145386338</v>
          </cell>
          <cell r="DN726">
            <v>2400.2520442297682</v>
          </cell>
          <cell r="DO726">
            <v>8463.0667101815343</v>
          </cell>
          <cell r="DP726">
            <v>6295.7637253804132</v>
          </cell>
          <cell r="DQ726">
            <v>5317.3239488787949</v>
          </cell>
          <cell r="DR726">
            <v>59882.724966555834</v>
          </cell>
          <cell r="DS726">
            <v>2721.0528021994978</v>
          </cell>
          <cell r="DT726">
            <v>3805.569591300562</v>
          </cell>
          <cell r="DU726">
            <v>7725.2890209993348</v>
          </cell>
          <cell r="DV726">
            <v>7203.6008548708633</v>
          </cell>
          <cell r="DW726">
            <v>7611.4346137903631</v>
          </cell>
          <cell r="DX726">
            <v>6546.6919580800459</v>
          </cell>
          <cell r="DY726">
            <v>2777.5694534638897</v>
          </cell>
          <cell r="DZ726">
            <v>3033.5258654998615</v>
          </cell>
          <cell r="EA726">
            <v>1212.6577217001468</v>
          </cell>
          <cell r="EB726">
            <v>6222.0925870481879</v>
          </cell>
          <cell r="EC726">
            <v>6269.8472657501698</v>
          </cell>
          <cell r="ED726">
            <v>4753.393231860362</v>
          </cell>
        </row>
        <row r="727">
          <cell r="F727" t="str">
            <v>=</v>
          </cell>
          <cell r="G727" t="str">
            <v>=</v>
          </cell>
          <cell r="H727" t="str">
            <v>=</v>
          </cell>
          <cell r="I727" t="str">
            <v>=</v>
          </cell>
          <cell r="J727" t="str">
            <v>=</v>
          </cell>
          <cell r="K727" t="str">
            <v>=</v>
          </cell>
          <cell r="L727" t="str">
            <v>=</v>
          </cell>
          <cell r="M727" t="str">
            <v>=</v>
          </cell>
          <cell r="N727" t="str">
            <v>=</v>
          </cell>
          <cell r="O727" t="str">
            <v>=</v>
          </cell>
          <cell r="P727" t="str">
            <v>=</v>
          </cell>
          <cell r="Q727" t="str">
            <v>=</v>
          </cell>
          <cell r="R727" t="str">
            <v>=</v>
          </cell>
          <cell r="S727" t="str">
            <v>=</v>
          </cell>
          <cell r="T727" t="str">
            <v>=</v>
          </cell>
          <cell r="U727" t="str">
            <v>=</v>
          </cell>
          <cell r="V727" t="str">
            <v>=</v>
          </cell>
          <cell r="W727" t="str">
            <v>=</v>
          </cell>
          <cell r="X727" t="str">
            <v>=</v>
          </cell>
          <cell r="Y727" t="str">
            <v>=</v>
          </cell>
          <cell r="Z727" t="str">
            <v>=</v>
          </cell>
          <cell r="AA727" t="str">
            <v>=</v>
          </cell>
          <cell r="AB727" t="str">
            <v>=</v>
          </cell>
          <cell r="AC727" t="str">
            <v>=</v>
          </cell>
          <cell r="AD727" t="str">
            <v>=</v>
          </cell>
          <cell r="AE727" t="str">
            <v>=</v>
          </cell>
          <cell r="AF727" t="str">
            <v>=</v>
          </cell>
          <cell r="AG727" t="str">
            <v>=</v>
          </cell>
          <cell r="AH727" t="str">
            <v>=</v>
          </cell>
          <cell r="AI727" t="str">
            <v>=</v>
          </cell>
          <cell r="AJ727" t="str">
            <v>=</v>
          </cell>
          <cell r="AK727" t="str">
            <v>=</v>
          </cell>
          <cell r="AL727" t="str">
            <v>=</v>
          </cell>
          <cell r="AM727" t="str">
            <v>=</v>
          </cell>
          <cell r="AN727" t="str">
            <v>=</v>
          </cell>
          <cell r="AO727" t="str">
            <v>=</v>
          </cell>
          <cell r="AP727" t="str">
            <v>=</v>
          </cell>
          <cell r="AQ727" t="str">
            <v>=</v>
          </cell>
          <cell r="AR727" t="str">
            <v>=</v>
          </cell>
          <cell r="AS727" t="str">
            <v>=</v>
          </cell>
          <cell r="AT727" t="str">
            <v>=</v>
          </cell>
          <cell r="AU727" t="str">
            <v>=</v>
          </cell>
          <cell r="AV727" t="str">
            <v>=</v>
          </cell>
          <cell r="AW727" t="str">
            <v>=</v>
          </cell>
          <cell r="AX727" t="str">
            <v>=</v>
          </cell>
          <cell r="AY727" t="str">
            <v>=</v>
          </cell>
          <cell r="AZ727" t="str">
            <v>=</v>
          </cell>
          <cell r="BA727" t="str">
            <v>=</v>
          </cell>
          <cell r="BB727" t="str">
            <v>=</v>
          </cell>
          <cell r="BC727" t="str">
            <v>=</v>
          </cell>
          <cell r="BD727" t="str">
            <v>=</v>
          </cell>
          <cell r="BE727" t="str">
            <v>=</v>
          </cell>
          <cell r="BF727" t="str">
            <v>=</v>
          </cell>
          <cell r="BG727" t="str">
            <v>=</v>
          </cell>
          <cell r="BH727" t="str">
            <v>=</v>
          </cell>
          <cell r="BI727" t="str">
            <v>=</v>
          </cell>
          <cell r="BJ727" t="str">
            <v>=</v>
          </cell>
          <cell r="BK727" t="str">
            <v>=</v>
          </cell>
          <cell r="BL727" t="str">
            <v>=</v>
          </cell>
          <cell r="BM727" t="str">
            <v>=</v>
          </cell>
          <cell r="BN727" t="str">
            <v>=</v>
          </cell>
          <cell r="BO727" t="str">
            <v>=</v>
          </cell>
          <cell r="BP727" t="str">
            <v>=</v>
          </cell>
          <cell r="BQ727" t="str">
            <v>=</v>
          </cell>
          <cell r="BR727" t="str">
            <v>=</v>
          </cell>
          <cell r="BS727" t="str">
            <v>=</v>
          </cell>
          <cell r="BT727" t="str">
            <v>=</v>
          </cell>
          <cell r="BU727" t="str">
            <v>=</v>
          </cell>
          <cell r="BV727" t="str">
            <v>=</v>
          </cell>
          <cell r="BW727" t="str">
            <v>=</v>
          </cell>
          <cell r="BX727" t="str">
            <v>=</v>
          </cell>
          <cell r="BY727" t="str">
            <v>=</v>
          </cell>
          <cell r="BZ727" t="str">
            <v>=</v>
          </cell>
          <cell r="CA727" t="str">
            <v>=</v>
          </cell>
          <cell r="CB727" t="str">
            <v>=</v>
          </cell>
          <cell r="CC727" t="str">
            <v>=</v>
          </cell>
          <cell r="CD727" t="str">
            <v>=</v>
          </cell>
          <cell r="CE727" t="str">
            <v>=</v>
          </cell>
          <cell r="CF727" t="str">
            <v>=</v>
          </cell>
          <cell r="CG727" t="str">
            <v>=</v>
          </cell>
          <cell r="CH727" t="str">
            <v>=</v>
          </cell>
          <cell r="CI727" t="str">
            <v>=</v>
          </cell>
          <cell r="CJ727" t="str">
            <v>=</v>
          </cell>
          <cell r="CK727" t="str">
            <v>=</v>
          </cell>
          <cell r="CL727" t="str">
            <v>=</v>
          </cell>
          <cell r="CM727" t="str">
            <v>=</v>
          </cell>
          <cell r="CN727" t="str">
            <v>=</v>
          </cell>
          <cell r="CO727" t="str">
            <v>=</v>
          </cell>
          <cell r="CP727" t="str">
            <v>=</v>
          </cell>
          <cell r="CQ727" t="str">
            <v>=</v>
          </cell>
          <cell r="CR727" t="str">
            <v>=</v>
          </cell>
          <cell r="CS727" t="str">
            <v>=</v>
          </cell>
          <cell r="CT727" t="str">
            <v>=</v>
          </cell>
          <cell r="CU727" t="str">
            <v>=</v>
          </cell>
          <cell r="CV727" t="str">
            <v>=</v>
          </cell>
          <cell r="CW727" t="str">
            <v>=</v>
          </cell>
          <cell r="CX727" t="str">
            <v>=</v>
          </cell>
          <cell r="CY727" t="str">
            <v>=</v>
          </cell>
          <cell r="CZ727" t="str">
            <v>=</v>
          </cell>
          <cell r="DA727" t="str">
            <v>=</v>
          </cell>
          <cell r="DB727" t="str">
            <v>=</v>
          </cell>
          <cell r="DC727" t="str">
            <v>=</v>
          </cell>
          <cell r="DD727" t="str">
            <v>=</v>
          </cell>
          <cell r="DE727" t="str">
            <v>=</v>
          </cell>
          <cell r="DF727" t="str">
            <v>=</v>
          </cell>
          <cell r="DG727" t="str">
            <v>=</v>
          </cell>
          <cell r="DH727" t="str">
            <v>=</v>
          </cell>
          <cell r="DI727" t="str">
            <v>=</v>
          </cell>
          <cell r="DJ727" t="str">
            <v>=</v>
          </cell>
          <cell r="DK727" t="str">
            <v>=</v>
          </cell>
          <cell r="DL727" t="str">
            <v>=</v>
          </cell>
          <cell r="DM727" t="str">
            <v>=</v>
          </cell>
          <cell r="DN727" t="str">
            <v>=</v>
          </cell>
          <cell r="DO727" t="str">
            <v>=</v>
          </cell>
          <cell r="DP727" t="str">
            <v>=</v>
          </cell>
          <cell r="DQ727" t="str">
            <v>=</v>
          </cell>
          <cell r="DR727" t="str">
            <v>=</v>
          </cell>
          <cell r="DS727" t="str">
            <v>=</v>
          </cell>
          <cell r="DT727" t="str">
            <v>=</v>
          </cell>
          <cell r="DU727" t="str">
            <v>=</v>
          </cell>
          <cell r="DV727" t="str">
            <v>=</v>
          </cell>
          <cell r="DW727" t="str">
            <v>=</v>
          </cell>
          <cell r="DX727" t="str">
            <v>=</v>
          </cell>
          <cell r="DY727" t="str">
            <v>=</v>
          </cell>
          <cell r="DZ727" t="str">
            <v>=</v>
          </cell>
          <cell r="EA727" t="str">
            <v>=</v>
          </cell>
          <cell r="EB727" t="str">
            <v>=</v>
          </cell>
          <cell r="EC727" t="str">
            <v>=</v>
          </cell>
          <cell r="ED727" t="str">
            <v>=</v>
          </cell>
        </row>
        <row r="728"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F728" t="str">
            <v/>
          </cell>
          <cell r="BG728" t="str">
            <v/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  <cell r="CA728" t="str">
            <v/>
          </cell>
          <cell r="CB728" t="str">
            <v/>
          </cell>
          <cell r="CC728" t="str">
            <v/>
          </cell>
          <cell r="CD728" t="str">
            <v/>
          </cell>
          <cell r="CE728" t="str">
            <v/>
          </cell>
          <cell r="CF728" t="str">
            <v/>
          </cell>
          <cell r="CG728" t="str">
            <v/>
          </cell>
          <cell r="CH728" t="str">
            <v/>
          </cell>
          <cell r="CI728" t="str">
            <v/>
          </cell>
          <cell r="CJ728" t="str">
            <v/>
          </cell>
          <cell r="CK728" t="str">
            <v/>
          </cell>
          <cell r="CL728" t="str">
            <v/>
          </cell>
          <cell r="CM728" t="str">
            <v/>
          </cell>
          <cell r="CN728" t="str">
            <v/>
          </cell>
          <cell r="CO728" t="str">
            <v/>
          </cell>
          <cell r="CP728" t="str">
            <v/>
          </cell>
          <cell r="CQ728" t="str">
            <v/>
          </cell>
          <cell r="CR728" t="str">
            <v/>
          </cell>
          <cell r="CS728" t="str">
            <v/>
          </cell>
          <cell r="CT728" t="str">
            <v/>
          </cell>
          <cell r="CU728" t="str">
            <v/>
          </cell>
          <cell r="CV728" t="str">
            <v/>
          </cell>
          <cell r="CW728" t="str">
            <v/>
          </cell>
          <cell r="CX728" t="str">
            <v/>
          </cell>
          <cell r="CY728" t="str">
            <v/>
          </cell>
          <cell r="CZ728" t="str">
            <v/>
          </cell>
          <cell r="DA728" t="str">
            <v/>
          </cell>
          <cell r="DB728" t="str">
            <v/>
          </cell>
          <cell r="DC728" t="str">
            <v/>
          </cell>
          <cell r="DD728" t="str">
            <v/>
          </cell>
          <cell r="DE728" t="str">
            <v/>
          </cell>
          <cell r="DF728" t="str">
            <v/>
          </cell>
          <cell r="DG728" t="str">
            <v/>
          </cell>
          <cell r="DH728" t="str">
            <v/>
          </cell>
          <cell r="DI728" t="str">
            <v/>
          </cell>
          <cell r="DJ728" t="str">
            <v/>
          </cell>
          <cell r="DK728" t="str">
            <v/>
          </cell>
          <cell r="DL728" t="str">
            <v/>
          </cell>
          <cell r="DM728" t="str">
            <v/>
          </cell>
          <cell r="DN728" t="str">
            <v/>
          </cell>
          <cell r="DO728" t="str">
            <v/>
          </cell>
          <cell r="DP728" t="str">
            <v/>
          </cell>
          <cell r="DQ728" t="str">
            <v/>
          </cell>
          <cell r="DR728" t="str">
            <v/>
          </cell>
          <cell r="DS728" t="str">
            <v/>
          </cell>
          <cell r="DT728" t="str">
            <v/>
          </cell>
          <cell r="DU728" t="str">
            <v/>
          </cell>
          <cell r="DV728" t="str">
            <v/>
          </cell>
          <cell r="DW728" t="str">
            <v/>
          </cell>
          <cell r="DX728" t="str">
            <v/>
          </cell>
          <cell r="DY728" t="str">
            <v/>
          </cell>
          <cell r="DZ728" t="str">
            <v/>
          </cell>
          <cell r="EA728" t="str">
            <v/>
          </cell>
          <cell r="EB728" t="str">
            <v/>
          </cell>
          <cell r="EC728" t="str">
            <v/>
          </cell>
          <cell r="ED728" t="str">
            <v/>
          </cell>
        </row>
        <row r="729"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F729" t="str">
            <v/>
          </cell>
          <cell r="BG729" t="str">
            <v/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  <cell r="CA729" t="str">
            <v/>
          </cell>
          <cell r="CB729" t="str">
            <v/>
          </cell>
          <cell r="CC729" t="str">
            <v/>
          </cell>
          <cell r="CD729" t="str">
            <v/>
          </cell>
          <cell r="CE729" t="str">
            <v/>
          </cell>
          <cell r="CF729" t="str">
            <v/>
          </cell>
          <cell r="CG729" t="str">
            <v/>
          </cell>
          <cell r="CH729" t="str">
            <v/>
          </cell>
          <cell r="CI729" t="str">
            <v/>
          </cell>
          <cell r="CJ729" t="str">
            <v/>
          </cell>
          <cell r="CK729" t="str">
            <v/>
          </cell>
          <cell r="CL729" t="str">
            <v/>
          </cell>
          <cell r="CM729" t="str">
            <v/>
          </cell>
          <cell r="CN729" t="str">
            <v/>
          </cell>
          <cell r="CO729" t="str">
            <v/>
          </cell>
          <cell r="CP729" t="str">
            <v/>
          </cell>
          <cell r="CQ729" t="str">
            <v/>
          </cell>
          <cell r="CR729" t="str">
            <v/>
          </cell>
          <cell r="CS729" t="str">
            <v/>
          </cell>
          <cell r="CT729" t="str">
            <v/>
          </cell>
          <cell r="CU729" t="str">
            <v/>
          </cell>
          <cell r="CV729" t="str">
            <v/>
          </cell>
          <cell r="CW729" t="str">
            <v/>
          </cell>
          <cell r="CX729" t="str">
            <v/>
          </cell>
          <cell r="CY729" t="str">
            <v/>
          </cell>
          <cell r="CZ729" t="str">
            <v/>
          </cell>
          <cell r="DA729" t="str">
            <v/>
          </cell>
          <cell r="DB729" t="str">
            <v/>
          </cell>
          <cell r="DC729" t="str">
            <v/>
          </cell>
          <cell r="DD729" t="str">
            <v/>
          </cell>
          <cell r="DE729" t="str">
            <v/>
          </cell>
          <cell r="DF729" t="str">
            <v/>
          </cell>
          <cell r="DG729" t="str">
            <v/>
          </cell>
          <cell r="DH729" t="str">
            <v/>
          </cell>
          <cell r="DI729" t="str">
            <v/>
          </cell>
          <cell r="DJ729" t="str">
            <v/>
          </cell>
          <cell r="DK729" t="str">
            <v/>
          </cell>
          <cell r="DL729" t="str">
            <v/>
          </cell>
          <cell r="DM729" t="str">
            <v/>
          </cell>
          <cell r="DN729" t="str">
            <v/>
          </cell>
          <cell r="DO729" t="str">
            <v/>
          </cell>
          <cell r="DP729" t="str">
            <v/>
          </cell>
          <cell r="DQ729" t="str">
            <v/>
          </cell>
          <cell r="DR729" t="str">
            <v/>
          </cell>
          <cell r="DS729" t="str">
            <v/>
          </cell>
          <cell r="DT729" t="str">
            <v/>
          </cell>
          <cell r="DU729" t="str">
            <v/>
          </cell>
          <cell r="DV729" t="str">
            <v/>
          </cell>
          <cell r="DW729" t="str">
            <v/>
          </cell>
          <cell r="DX729" t="str">
            <v/>
          </cell>
          <cell r="DY729" t="str">
            <v/>
          </cell>
          <cell r="DZ729" t="str">
            <v/>
          </cell>
          <cell r="EA729" t="str">
            <v/>
          </cell>
          <cell r="EB729" t="str">
            <v/>
          </cell>
          <cell r="EC729" t="str">
            <v/>
          </cell>
          <cell r="ED729" t="str">
            <v/>
          </cell>
        </row>
        <row r="730">
          <cell r="J730" t="str">
            <v>"The Rack"</v>
          </cell>
          <cell r="W730" t="str">
            <v>"The Rack"</v>
          </cell>
          <cell r="AJ730" t="str">
            <v>"The Rack"</v>
          </cell>
          <cell r="AW730" t="str">
            <v>"The Rack"</v>
          </cell>
          <cell r="BJ730" t="str">
            <v>"The Rack"</v>
          </cell>
          <cell r="BW730" t="str">
            <v>"The Rack"</v>
          </cell>
          <cell r="CJ730" t="str">
            <v>"The Rack"</v>
          </cell>
          <cell r="CW730" t="str">
            <v>"The Rack"</v>
          </cell>
          <cell r="DJ730" t="str">
            <v>"The Rack"</v>
          </cell>
          <cell r="DW730" t="str">
            <v>"The Rack"</v>
          </cell>
        </row>
        <row r="732">
          <cell r="A732" t="str">
            <v>Fuel Burned  (MMBtu)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-2623.6000000000931</v>
          </cell>
          <cell r="G734">
            <v>-3650.6799999999348</v>
          </cell>
          <cell r="H734">
            <v>-3796.4499999999534</v>
          </cell>
          <cell r="I734">
            <v>-8761.1999999999534</v>
          </cell>
          <cell r="J734">
            <v>-1002.0199999999022</v>
          </cell>
          <cell r="K734">
            <v>-4009.7100000001956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-2500.9599999999627</v>
          </cell>
          <cell r="Q734">
            <v>-266</v>
          </cell>
          <cell r="R734">
            <v>-33998.339999999851</v>
          </cell>
          <cell r="S734">
            <v>-955.18999999994412</v>
          </cell>
          <cell r="T734">
            <v>-5558.1800000000512</v>
          </cell>
          <cell r="U734">
            <v>-4332.3399999999674</v>
          </cell>
          <cell r="V734">
            <v>-11618.330000000075</v>
          </cell>
          <cell r="W734">
            <v>-4079.9300000000512</v>
          </cell>
          <cell r="X734">
            <v>-2252.6300000000047</v>
          </cell>
          <cell r="Y734">
            <v>-570.95999999996275</v>
          </cell>
          <cell r="Z734">
            <v>-602.89999999990687</v>
          </cell>
          <cell r="AA734">
            <v>-865.77000000001863</v>
          </cell>
          <cell r="AB734">
            <v>-308.23000000003958</v>
          </cell>
          <cell r="AC734">
            <v>-2853.8800000001211</v>
          </cell>
          <cell r="AD734">
            <v>0</v>
          </cell>
          <cell r="AE734">
            <v>-100915.22000000067</v>
          </cell>
          <cell r="AF734">
            <v>-7100.0600000000559</v>
          </cell>
          <cell r="AG734">
            <v>-13967.159999999916</v>
          </cell>
          <cell r="AH734">
            <v>-11633.380000000005</v>
          </cell>
          <cell r="AI734">
            <v>-10667.260000000009</v>
          </cell>
          <cell r="AJ734">
            <v>-12432.280000000028</v>
          </cell>
          <cell r="AK734">
            <v>-7961.1999999999534</v>
          </cell>
          <cell r="AL734">
            <v>-3472.7199999999721</v>
          </cell>
          <cell r="AM734">
            <v>-2817.5300000000279</v>
          </cell>
          <cell r="AN734">
            <v>-8240.8699999999953</v>
          </cell>
          <cell r="AO734">
            <v>-5556.7799999999697</v>
          </cell>
          <cell r="AP734">
            <v>-9889.9200000000419</v>
          </cell>
          <cell r="AQ734">
            <v>-7176.0600000000559</v>
          </cell>
          <cell r="AR734">
            <v>-70407.559999998659</v>
          </cell>
          <cell r="AS734">
            <v>-4613.6000000000931</v>
          </cell>
          <cell r="AT734">
            <v>-3162.5100000000093</v>
          </cell>
          <cell r="AU734">
            <v>-8691.8999999999069</v>
          </cell>
          <cell r="AV734">
            <v>-14310.050000000047</v>
          </cell>
          <cell r="AW734">
            <v>-8899.7299999999814</v>
          </cell>
          <cell r="AX734">
            <v>-4701.3000000000466</v>
          </cell>
          <cell r="AY734">
            <v>-931.96999999997206</v>
          </cell>
          <cell r="AZ734">
            <v>-4887.7600000000093</v>
          </cell>
          <cell r="BA734">
            <v>-5541.7599999998929</v>
          </cell>
          <cell r="BB734">
            <v>-5639.9099999999162</v>
          </cell>
          <cell r="BC734">
            <v>-4115.4799999999814</v>
          </cell>
          <cell r="BD734">
            <v>-4911.5900000000838</v>
          </cell>
          <cell r="BE734">
            <v>-69540.790000002831</v>
          </cell>
          <cell r="BF734">
            <v>-4845.8699999999953</v>
          </cell>
          <cell r="BG734">
            <v>-7865</v>
          </cell>
          <cell r="BH734">
            <v>-7797.839999999851</v>
          </cell>
          <cell r="BI734">
            <v>-5672.9199999999255</v>
          </cell>
          <cell r="BJ734">
            <v>-4622.75</v>
          </cell>
          <cell r="BK734">
            <v>-8200.3100000000559</v>
          </cell>
          <cell r="BL734">
            <v>-3031.0900000000838</v>
          </cell>
          <cell r="BM734">
            <v>-7127.7900000000373</v>
          </cell>
          <cell r="BN734">
            <v>-5605.5299999999115</v>
          </cell>
          <cell r="BO734">
            <v>-2552.1500000000815</v>
          </cell>
          <cell r="BP734">
            <v>-4951.3800000001211</v>
          </cell>
          <cell r="BQ734">
            <v>-7268.160000000149</v>
          </cell>
          <cell r="BR734">
            <v>-57207.919999998063</v>
          </cell>
          <cell r="BS734">
            <v>-8019.5300000000279</v>
          </cell>
          <cell r="BT734">
            <v>-2576.1200000001118</v>
          </cell>
          <cell r="BU734">
            <v>-5190.640000000014</v>
          </cell>
          <cell r="BV734">
            <v>-5714.890000000014</v>
          </cell>
          <cell r="BW734">
            <v>-3029.0900000000838</v>
          </cell>
          <cell r="BX734">
            <v>-5134.3800000000047</v>
          </cell>
          <cell r="BY734">
            <v>-1924.4100000000326</v>
          </cell>
          <cell r="BZ734">
            <v>-3495.5</v>
          </cell>
          <cell r="CA734">
            <v>-7774.3199999999488</v>
          </cell>
          <cell r="CB734">
            <v>-3305.1199999999953</v>
          </cell>
          <cell r="CC734">
            <v>-4641.9299999999348</v>
          </cell>
          <cell r="CD734">
            <v>-6401.9900000001071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-13352.819999999832</v>
          </cell>
          <cell r="G735">
            <v>-5548.4100000000326</v>
          </cell>
          <cell r="H735">
            <v>-4887</v>
          </cell>
          <cell r="I735">
            <v>-7744.5899999999674</v>
          </cell>
          <cell r="J735">
            <v>-3778.5899999999674</v>
          </cell>
          <cell r="K735">
            <v>-16050.810000000056</v>
          </cell>
          <cell r="L735">
            <v>-2121.4600000001956</v>
          </cell>
          <cell r="M735">
            <v>-5477.5500000000466</v>
          </cell>
          <cell r="N735">
            <v>-8725.1399999998976</v>
          </cell>
          <cell r="O735">
            <v>-11295.229999999981</v>
          </cell>
          <cell r="P735">
            <v>-6252.0300000000861</v>
          </cell>
          <cell r="Q735">
            <v>-13150.260000000009</v>
          </cell>
          <cell r="R735">
            <v>-70416.419999999925</v>
          </cell>
          <cell r="S735">
            <v>-6133.0700000000652</v>
          </cell>
          <cell r="T735">
            <v>-7571.6900000000605</v>
          </cell>
          <cell r="U735">
            <v>-9689.6899999999441</v>
          </cell>
          <cell r="V735">
            <v>-6919.6299999999464</v>
          </cell>
          <cell r="W735">
            <v>-2360.75</v>
          </cell>
          <cell r="X735">
            <v>-2695.3699999999953</v>
          </cell>
          <cell r="Y735">
            <v>-5296.7799999999697</v>
          </cell>
          <cell r="Z735">
            <v>-6295.710000000021</v>
          </cell>
          <cell r="AA735">
            <v>-5532.6599999999744</v>
          </cell>
          <cell r="AB735">
            <v>-6700.5899999999674</v>
          </cell>
          <cell r="AC735">
            <v>-5006.5700000000652</v>
          </cell>
          <cell r="AD735">
            <v>-6213.9100000000326</v>
          </cell>
          <cell r="AE735">
            <v>-59508.636000001803</v>
          </cell>
          <cell r="AF735">
            <v>-3771.0100000000093</v>
          </cell>
          <cell r="AG735">
            <v>-3314.0400000000373</v>
          </cell>
          <cell r="AH735">
            <v>-6880.7600000000093</v>
          </cell>
          <cell r="AI735">
            <v>-4377.4100000000326</v>
          </cell>
          <cell r="AJ735">
            <v>-3959.1760000000359</v>
          </cell>
          <cell r="AK735">
            <v>-2939.4699999999721</v>
          </cell>
          <cell r="AL735">
            <v>-4511.2999999999884</v>
          </cell>
          <cell r="AM735">
            <v>-2580.5</v>
          </cell>
          <cell r="AN735">
            <v>-8161.25</v>
          </cell>
          <cell r="AO735">
            <v>-11132.300000000047</v>
          </cell>
          <cell r="AP735">
            <v>-3323.1500000000233</v>
          </cell>
          <cell r="AQ735">
            <v>-4558.2700000000768</v>
          </cell>
          <cell r="AR735">
            <v>-62461.209999999963</v>
          </cell>
          <cell r="AS735">
            <v>-7080.7199999999721</v>
          </cell>
          <cell r="AT735">
            <v>-3235.6000000000349</v>
          </cell>
          <cell r="AU735">
            <v>-5263.6400000000722</v>
          </cell>
          <cell r="AV735">
            <v>-5466.359999999986</v>
          </cell>
          <cell r="AW735">
            <v>-4468.890000000014</v>
          </cell>
          <cell r="AX735">
            <v>-8213.2099999999627</v>
          </cell>
          <cell r="AY735">
            <v>-4604.3099999999395</v>
          </cell>
          <cell r="AZ735">
            <v>-5777.2800000000279</v>
          </cell>
          <cell r="BA735">
            <v>-4975.9699999999721</v>
          </cell>
          <cell r="BB735">
            <v>-3589.859999999986</v>
          </cell>
          <cell r="BC735">
            <v>-4815.6699999999837</v>
          </cell>
          <cell r="BD735">
            <v>-4969.7000000000698</v>
          </cell>
          <cell r="BE735">
            <v>-72934.129999998026</v>
          </cell>
          <cell r="BF735">
            <v>-12485.539999999979</v>
          </cell>
          <cell r="BG735">
            <v>-8662</v>
          </cell>
          <cell r="BH735">
            <v>-2054.0799999999872</v>
          </cell>
          <cell r="BI735">
            <v>-741.19000000000233</v>
          </cell>
          <cell r="BJ735">
            <v>-8465.2000000000116</v>
          </cell>
          <cell r="BK735">
            <v>-6450.8199999999488</v>
          </cell>
          <cell r="BL735">
            <v>-6264.0900000000256</v>
          </cell>
          <cell r="BM735">
            <v>-3762.3300000000163</v>
          </cell>
          <cell r="BN735">
            <v>-3540.6899999999441</v>
          </cell>
          <cell r="BO735">
            <v>-5173.0899999999674</v>
          </cell>
          <cell r="BP735">
            <v>-5728.7799999999697</v>
          </cell>
          <cell r="BQ735">
            <v>-9606.320000000007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-5660.5</v>
          </cell>
          <cell r="G736">
            <v>-4460.7599999997765</v>
          </cell>
          <cell r="H736">
            <v>-5573.2400000002235</v>
          </cell>
          <cell r="I736">
            <v>-9768.0399999991059</v>
          </cell>
          <cell r="J736">
            <v>-9507.8400000007823</v>
          </cell>
          <cell r="K736">
            <v>-3120.179999999702</v>
          </cell>
          <cell r="L736">
            <v>-284.95000000018626</v>
          </cell>
          <cell r="M736">
            <v>0</v>
          </cell>
          <cell r="N736">
            <v>0</v>
          </cell>
          <cell r="O736">
            <v>0</v>
          </cell>
          <cell r="P736">
            <v>-233.33999999985099</v>
          </cell>
          <cell r="Q736">
            <v>-707.29999999981374</v>
          </cell>
          <cell r="R736">
            <v>-70308.240000002086</v>
          </cell>
          <cell r="S736">
            <v>-3260.6999999992549</v>
          </cell>
          <cell r="T736">
            <v>-6738.4900000002235</v>
          </cell>
          <cell r="U736">
            <v>-10046.340000000317</v>
          </cell>
          <cell r="V736">
            <v>-12305.660000000149</v>
          </cell>
          <cell r="W736">
            <v>-12831.740000000224</v>
          </cell>
          <cell r="X736">
            <v>-12050.339999999851</v>
          </cell>
          <cell r="Y736">
            <v>-2612.5599999995902</v>
          </cell>
          <cell r="Z736">
            <v>-1359</v>
          </cell>
          <cell r="AA736">
            <v>-2461</v>
          </cell>
          <cell r="AB736">
            <v>-3763.0999999996275</v>
          </cell>
          <cell r="AC736">
            <v>-1155.1000000000931</v>
          </cell>
          <cell r="AD736">
            <v>-1724.2099999999627</v>
          </cell>
          <cell r="AE736">
            <v>-316484.50000000745</v>
          </cell>
          <cell r="AF736">
            <v>-18925.099999999627</v>
          </cell>
          <cell r="AG736">
            <v>-24418.340000000782</v>
          </cell>
          <cell r="AH736">
            <v>-22195.040000000037</v>
          </cell>
          <cell r="AI736">
            <v>-40832.710000000428</v>
          </cell>
          <cell r="AJ736">
            <v>-41456.040000000037</v>
          </cell>
          <cell r="AK736">
            <v>-29121.779999999329</v>
          </cell>
          <cell r="AL736">
            <v>-10143.599999999627</v>
          </cell>
          <cell r="AM736">
            <v>-12925.549999998882</v>
          </cell>
          <cell r="AN736">
            <v>-41986.269999999553</v>
          </cell>
          <cell r="AO736">
            <v>-34427.609999999404</v>
          </cell>
          <cell r="AP736">
            <v>-30638.549999999814</v>
          </cell>
          <cell r="AQ736">
            <v>-9413.910000000149</v>
          </cell>
          <cell r="AR736">
            <v>-269235.98000000417</v>
          </cell>
          <cell r="AS736">
            <v>-25097.559999998659</v>
          </cell>
          <cell r="AT736">
            <v>-13013.839999999851</v>
          </cell>
          <cell r="AU736">
            <v>-11762.240000000224</v>
          </cell>
          <cell r="AV736">
            <v>-37446.85999999987</v>
          </cell>
          <cell r="AW736">
            <v>-43354.740000000224</v>
          </cell>
          <cell r="AX736">
            <v>-32991.419999999925</v>
          </cell>
          <cell r="AY736">
            <v>-12472.650000000373</v>
          </cell>
          <cell r="AZ736">
            <v>-12804.850000000559</v>
          </cell>
          <cell r="BA736">
            <v>-34688.259999999776</v>
          </cell>
          <cell r="BB736">
            <v>-20959.139999999665</v>
          </cell>
          <cell r="BC736">
            <v>-18458.760000000242</v>
          </cell>
          <cell r="BD736">
            <v>-6185.660000000149</v>
          </cell>
          <cell r="BE736">
            <v>-197847.06000000238</v>
          </cell>
          <cell r="BF736">
            <v>-23903.55999999959</v>
          </cell>
          <cell r="BG736">
            <v>-18975.099999999627</v>
          </cell>
          <cell r="BH736">
            <v>-16177.820000000298</v>
          </cell>
          <cell r="BI736">
            <v>-19311.900000000838</v>
          </cell>
          <cell r="BJ736">
            <v>-18925.350000000559</v>
          </cell>
          <cell r="BK736">
            <v>-23014.680000000633</v>
          </cell>
          <cell r="BL736">
            <v>-7726.4599999999627</v>
          </cell>
          <cell r="BM736">
            <v>-14841.709999999963</v>
          </cell>
          <cell r="BN736">
            <v>-19551.540000000037</v>
          </cell>
          <cell r="BO736">
            <v>-12728.25</v>
          </cell>
          <cell r="BP736">
            <v>-14430.360000000335</v>
          </cell>
          <cell r="BQ736">
            <v>-8260.3300000000745</v>
          </cell>
          <cell r="BR736">
            <v>-224076.05999999493</v>
          </cell>
          <cell r="BS736">
            <v>-27183.75</v>
          </cell>
          <cell r="BT736">
            <v>-22396.489999999292</v>
          </cell>
          <cell r="BU736">
            <v>-12725.44000000041</v>
          </cell>
          <cell r="BV736">
            <v>-23828.739999999758</v>
          </cell>
          <cell r="BW736">
            <v>-18140.229999999981</v>
          </cell>
          <cell r="BX736">
            <v>-28699.320000000298</v>
          </cell>
          <cell r="BY736">
            <v>-11141.699999999255</v>
          </cell>
          <cell r="BZ736">
            <v>-6908.5999999996275</v>
          </cell>
          <cell r="CA736">
            <v>-21994.270000000484</v>
          </cell>
          <cell r="CB736">
            <v>-22248.80999999959</v>
          </cell>
          <cell r="CC736">
            <v>-16281.810000000522</v>
          </cell>
          <cell r="CD736">
            <v>-12526.899999999441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-6874.0599999999977</v>
          </cell>
          <cell r="G737">
            <v>-8653.4399999999441</v>
          </cell>
          <cell r="H737">
            <v>-1538.5040000000154</v>
          </cell>
          <cell r="I737">
            <v>-1309.4599999999627</v>
          </cell>
          <cell r="J737">
            <v>-567.11999999999534</v>
          </cell>
          <cell r="K737">
            <v>-3197.75</v>
          </cell>
          <cell r="L737">
            <v>-2867.4000000000233</v>
          </cell>
          <cell r="M737">
            <v>-5649.0800000000163</v>
          </cell>
          <cell r="N737">
            <v>-4588.0100000000093</v>
          </cell>
          <cell r="O737">
            <v>-3071.6900000000023</v>
          </cell>
          <cell r="P737">
            <v>0</v>
          </cell>
          <cell r="Q737">
            <v>0</v>
          </cell>
          <cell r="R737">
            <v>-285.58000000007451</v>
          </cell>
          <cell r="S737">
            <v>0</v>
          </cell>
          <cell r="T737">
            <v>0</v>
          </cell>
          <cell r="U737">
            <v>-80.60999999998603</v>
          </cell>
          <cell r="V737">
            <v>0</v>
          </cell>
          <cell r="W737">
            <v>-147.90000000002328</v>
          </cell>
          <cell r="X737">
            <v>0</v>
          </cell>
          <cell r="Y737">
            <v>0</v>
          </cell>
          <cell r="Z737">
            <v>-57.069999999948777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-135.36000000033528</v>
          </cell>
          <cell r="AF737">
            <v>0</v>
          </cell>
          <cell r="AG737">
            <v>0</v>
          </cell>
          <cell r="AH737">
            <v>-21.230000000039581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-114.13000000000466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-220.72999999998137</v>
          </cell>
          <cell r="AS737">
            <v>0</v>
          </cell>
          <cell r="AT737">
            <v>-113.60999999998603</v>
          </cell>
          <cell r="AU737">
            <v>-14.150000000023283</v>
          </cell>
          <cell r="AV737">
            <v>-92.96999999997206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-4687.6899999990128</v>
          </cell>
          <cell r="BF737">
            <v>-562.39000000001397</v>
          </cell>
          <cell r="BG737">
            <v>-656.09600000001956</v>
          </cell>
          <cell r="BH737">
            <v>-476.63000000000466</v>
          </cell>
          <cell r="BI737">
            <v>-174.90999999997439</v>
          </cell>
          <cell r="BJ737">
            <v>-481.02499999996508</v>
          </cell>
          <cell r="BK737">
            <v>16.114999999990687</v>
          </cell>
          <cell r="BL737">
            <v>-316.53999999997905</v>
          </cell>
          <cell r="BM737">
            <v>-169.77000000001863</v>
          </cell>
          <cell r="BN737">
            <v>-208.45000000001164</v>
          </cell>
          <cell r="BO737">
            <v>-208.4440000000177</v>
          </cell>
          <cell r="BP737">
            <v>-253.38000000000466</v>
          </cell>
          <cell r="BQ737">
            <v>-1196.1700000000419</v>
          </cell>
          <cell r="BR737">
            <v>-16771.995999999344</v>
          </cell>
          <cell r="BS737">
            <v>-4307.679999999993</v>
          </cell>
          <cell r="BT737">
            <v>-1687.5300000000279</v>
          </cell>
          <cell r="BU737">
            <v>-482.77999999996973</v>
          </cell>
          <cell r="BV737">
            <v>-648.42999999999302</v>
          </cell>
          <cell r="BW737">
            <v>-651.48499999998603</v>
          </cell>
          <cell r="BX737">
            <v>0</v>
          </cell>
          <cell r="BY737">
            <v>-1046.8999999999651</v>
          </cell>
          <cell r="BZ737">
            <v>-963.82000000000698</v>
          </cell>
          <cell r="CA737">
            <v>-702.40999999997439</v>
          </cell>
          <cell r="CB737">
            <v>-1425.4110000000219</v>
          </cell>
          <cell r="CC737">
            <v>-2615.6699999999837</v>
          </cell>
          <cell r="CD737">
            <v>-2239.8800000000629</v>
          </cell>
          <cell r="CE737">
            <v>-28973.633999998681</v>
          </cell>
          <cell r="CF737">
            <v>-1976.0600000000559</v>
          </cell>
          <cell r="CG737">
            <v>-587.47999999998137</v>
          </cell>
          <cell r="CH737">
            <v>-2678.335000000021</v>
          </cell>
          <cell r="CI737">
            <v>-1414.3649999999907</v>
          </cell>
          <cell r="CJ737">
            <v>-1348.7600000000093</v>
          </cell>
          <cell r="CK737">
            <v>-334.15000000002328</v>
          </cell>
          <cell r="CL737">
            <v>-5603.3099999999977</v>
          </cell>
          <cell r="CM737">
            <v>-2897.2299999999814</v>
          </cell>
          <cell r="CN737">
            <v>-1427.9400000000023</v>
          </cell>
          <cell r="CO737">
            <v>-4357.0840000000317</v>
          </cell>
          <cell r="CP737">
            <v>-3006.1600000000326</v>
          </cell>
          <cell r="CQ737">
            <v>-3342.7600000000093</v>
          </cell>
          <cell r="CR737">
            <v>-41417.999999999069</v>
          </cell>
          <cell r="CS737">
            <v>-5233.5400000000373</v>
          </cell>
          <cell r="CT737">
            <v>-3091.2799999999697</v>
          </cell>
          <cell r="CU737">
            <v>-2072.1600000000326</v>
          </cell>
          <cell r="CV737">
            <v>-1260.0800000000163</v>
          </cell>
          <cell r="CW737">
            <v>-2940.1100000000442</v>
          </cell>
          <cell r="CX737">
            <v>-5716.9899999999325</v>
          </cell>
          <cell r="CY737">
            <v>-2870.8099999999977</v>
          </cell>
          <cell r="CZ737">
            <v>-3170.6900000000023</v>
          </cell>
          <cell r="DA737">
            <v>-2354.2799999999115</v>
          </cell>
          <cell r="DB737">
            <v>-2170.5000000000582</v>
          </cell>
          <cell r="DC737">
            <v>-5989.7299999999814</v>
          </cell>
          <cell r="DD737">
            <v>-4547.8299999999581</v>
          </cell>
          <cell r="DE737">
            <v>-45552.459999999963</v>
          </cell>
          <cell r="DF737">
            <v>-3801.6900000000023</v>
          </cell>
          <cell r="DG737">
            <v>-2348.8499999999767</v>
          </cell>
          <cell r="DH737">
            <v>-2671.8099999999977</v>
          </cell>
          <cell r="DI737">
            <v>-2055.210000000021</v>
          </cell>
          <cell r="DJ737">
            <v>-2686.3699999999953</v>
          </cell>
          <cell r="DK737">
            <v>-2459.3800000000047</v>
          </cell>
          <cell r="DL737">
            <v>-6614.6800000000512</v>
          </cell>
          <cell r="DM737">
            <v>-3415.8800000000047</v>
          </cell>
          <cell r="DN737">
            <v>-4370.6199999999371</v>
          </cell>
          <cell r="DO737">
            <v>-2387.3300000000163</v>
          </cell>
          <cell r="DP737">
            <v>-8062</v>
          </cell>
          <cell r="DQ737">
            <v>-4678.6399999999558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-75599.599999999627</v>
          </cell>
          <cell r="G738">
            <v>-110054.10000000056</v>
          </cell>
          <cell r="H738">
            <v>-108875.00000000093</v>
          </cell>
          <cell r="I738">
            <v>-120207.45000000019</v>
          </cell>
          <cell r="J738">
            <v>-189142.70000000019</v>
          </cell>
          <cell r="K738">
            <v>-115140.59999999963</v>
          </cell>
          <cell r="L738">
            <v>-21687.699999999255</v>
          </cell>
          <cell r="M738">
            <v>-29864.099999999627</v>
          </cell>
          <cell r="N738">
            <v>-85406.300000000745</v>
          </cell>
          <cell r="O738">
            <v>-131577.5</v>
          </cell>
          <cell r="P738">
            <v>-155158.79999999888</v>
          </cell>
          <cell r="Q738">
            <v>-118336.29999999981</v>
          </cell>
          <cell r="R738">
            <v>-1691996.599999994</v>
          </cell>
          <cell r="S738">
            <v>-175835.09999999963</v>
          </cell>
          <cell r="T738">
            <v>-124099.40000000037</v>
          </cell>
          <cell r="U738">
            <v>-128704.5</v>
          </cell>
          <cell r="V738">
            <v>-120854.45999999996</v>
          </cell>
          <cell r="W738">
            <v>-181098.44000000041</v>
          </cell>
          <cell r="X738">
            <v>-202348.30000000075</v>
          </cell>
          <cell r="Y738">
            <v>-75961</v>
          </cell>
          <cell r="Z738">
            <v>-92774.100000000559</v>
          </cell>
          <cell r="AA738">
            <v>-144795.80000000075</v>
          </cell>
          <cell r="AB738">
            <v>-208012.89999999944</v>
          </cell>
          <cell r="AC738">
            <v>-142827.79999999981</v>
          </cell>
          <cell r="AD738">
            <v>-94684.799999999814</v>
          </cell>
          <cell r="AE738">
            <v>-1447689.2499999925</v>
          </cell>
          <cell r="AF738">
            <v>-200543.55999999959</v>
          </cell>
          <cell r="AG738">
            <v>-100299.39999999944</v>
          </cell>
          <cell r="AH738">
            <v>-90525.899999999907</v>
          </cell>
          <cell r="AI738">
            <v>-65748.500000000466</v>
          </cell>
          <cell r="AJ738">
            <v>-95874.19000000041</v>
          </cell>
          <cell r="AK738">
            <v>-133993.90000000037</v>
          </cell>
          <cell r="AL738">
            <v>-77174.600000000559</v>
          </cell>
          <cell r="AM738">
            <v>-134776.39999999944</v>
          </cell>
          <cell r="AN738">
            <v>-100442.40000000037</v>
          </cell>
          <cell r="AO738">
            <v>-119597.20000000019</v>
          </cell>
          <cell r="AP738">
            <v>-161265.40000000037</v>
          </cell>
          <cell r="AQ738">
            <v>-167447.79999999981</v>
          </cell>
          <cell r="AR738">
            <v>-1376858.1000000089</v>
          </cell>
          <cell r="AS738">
            <v>-140854.20000000019</v>
          </cell>
          <cell r="AT738">
            <v>-136127.64000000013</v>
          </cell>
          <cell r="AU738">
            <v>-95232.100000000093</v>
          </cell>
          <cell r="AV738">
            <v>-50655.560000000056</v>
          </cell>
          <cell r="AW738">
            <v>-59773.789999999572</v>
          </cell>
          <cell r="AX738">
            <v>-117828.31000000006</v>
          </cell>
          <cell r="AY738">
            <v>-81937.000000000931</v>
          </cell>
          <cell r="AZ738">
            <v>-122823.90000000037</v>
          </cell>
          <cell r="BA738">
            <v>-125312.69999999925</v>
          </cell>
          <cell r="BB738">
            <v>-109261.60000000056</v>
          </cell>
          <cell r="BC738">
            <v>-170863.19999999925</v>
          </cell>
          <cell r="BD738">
            <v>-166188.10000000056</v>
          </cell>
          <cell r="BE738">
            <v>-1479298.3099999875</v>
          </cell>
          <cell r="BF738">
            <v>-182220.95999999996</v>
          </cell>
          <cell r="BG738">
            <v>-116343.40000000037</v>
          </cell>
          <cell r="BH738">
            <v>-94102.399999999907</v>
          </cell>
          <cell r="BI738">
            <v>-48827.75</v>
          </cell>
          <cell r="BJ738">
            <v>-104958.34000000032</v>
          </cell>
          <cell r="BK738">
            <v>-124524.76000000024</v>
          </cell>
          <cell r="BL738">
            <v>-137713.70000000019</v>
          </cell>
          <cell r="BM738">
            <v>-101081.90000000037</v>
          </cell>
          <cell r="BN738">
            <v>-92442.799999999814</v>
          </cell>
          <cell r="BO738">
            <v>-120107.5</v>
          </cell>
          <cell r="BP738">
            <v>-187632.59999999963</v>
          </cell>
          <cell r="BQ738">
            <v>-169342.20000000019</v>
          </cell>
          <cell r="BR738">
            <v>-1445249.75</v>
          </cell>
          <cell r="BS738">
            <v>-191280.79999999981</v>
          </cell>
          <cell r="BT738">
            <v>-109852.35000000056</v>
          </cell>
          <cell r="BU738">
            <v>-81278.810000000056</v>
          </cell>
          <cell r="BV738">
            <v>-70053.339999999851</v>
          </cell>
          <cell r="BW738">
            <v>-109016.33999999985</v>
          </cell>
          <cell r="BX738">
            <v>-118948.91000000015</v>
          </cell>
          <cell r="BY738">
            <v>-139287.40000000037</v>
          </cell>
          <cell r="BZ738">
            <v>-97491.599999999627</v>
          </cell>
          <cell r="CA738">
            <v>-90947.100000000559</v>
          </cell>
          <cell r="CB738">
            <v>-125421.20000000019</v>
          </cell>
          <cell r="CC738">
            <v>-156774.79999999981</v>
          </cell>
          <cell r="CD738">
            <v>-154897.10000000056</v>
          </cell>
          <cell r="CE738">
            <v>-1197374.3100000024</v>
          </cell>
          <cell r="CF738">
            <v>-169048.00000000093</v>
          </cell>
          <cell r="CG738">
            <v>-123448.09999999963</v>
          </cell>
          <cell r="CH738">
            <v>-64839.099999999627</v>
          </cell>
          <cell r="CI738">
            <v>-37359.899999999907</v>
          </cell>
          <cell r="CJ738">
            <v>-138977.10999999987</v>
          </cell>
          <cell r="CK738">
            <v>-114450.20000000019</v>
          </cell>
          <cell r="CL738">
            <v>-88125.699999999255</v>
          </cell>
          <cell r="CM738">
            <v>-61011.700000000186</v>
          </cell>
          <cell r="CN738">
            <v>-69575.700000000186</v>
          </cell>
          <cell r="CO738">
            <v>-110294</v>
          </cell>
          <cell r="CP738">
            <v>-102001.60000000056</v>
          </cell>
          <cell r="CQ738">
            <v>-118243.20000000019</v>
          </cell>
          <cell r="CR738">
            <v>-1020371.7600000054</v>
          </cell>
          <cell r="CS738">
            <v>-156306.80000000075</v>
          </cell>
          <cell r="CT738">
            <v>-128109.90000000037</v>
          </cell>
          <cell r="CU738">
            <v>-82772.899999999441</v>
          </cell>
          <cell r="CV738">
            <v>-25887.25</v>
          </cell>
          <cell r="CW738">
            <v>-100838.90999999968</v>
          </cell>
          <cell r="CX738">
            <v>-78873.400000000373</v>
          </cell>
          <cell r="CY738">
            <v>-60563.200000000186</v>
          </cell>
          <cell r="CZ738">
            <v>-32071.799999998882</v>
          </cell>
          <cell r="DA738">
            <v>-63532.199999999255</v>
          </cell>
          <cell r="DB738">
            <v>-110255.39999999944</v>
          </cell>
          <cell r="DC738">
            <v>-72062.700000000186</v>
          </cell>
          <cell r="DD738">
            <v>-109097.30000000075</v>
          </cell>
          <cell r="DE738">
            <v>-1097626.1900000051</v>
          </cell>
          <cell r="DF738">
            <v>-149796.89999999944</v>
          </cell>
          <cell r="DG738">
            <v>-98984.400000000373</v>
          </cell>
          <cell r="DH738">
            <v>-52038.799999999814</v>
          </cell>
          <cell r="DI738">
            <v>-39050.899999999907</v>
          </cell>
          <cell r="DJ738">
            <v>-155111.69000000041</v>
          </cell>
          <cell r="DK738">
            <v>-95962.799999999814</v>
          </cell>
          <cell r="DL738">
            <v>-74731.899999999441</v>
          </cell>
          <cell r="DM738">
            <v>-35357.900000000373</v>
          </cell>
          <cell r="DN738">
            <v>-54033.599999999627</v>
          </cell>
          <cell r="DO738">
            <v>-92861.5</v>
          </cell>
          <cell r="DP738">
            <v>-131505.20000000112</v>
          </cell>
          <cell r="DQ738">
            <v>-118190.59999999963</v>
          </cell>
          <cell r="DR738">
            <v>-1229314.7899999991</v>
          </cell>
          <cell r="DS738">
            <v>-149832.59999999963</v>
          </cell>
          <cell r="DT738">
            <v>-129723.69999999925</v>
          </cell>
          <cell r="DU738">
            <v>-54587.100000000559</v>
          </cell>
          <cell r="DV738">
            <v>-59381.350000000093</v>
          </cell>
          <cell r="DW738">
            <v>-181886.1400000006</v>
          </cell>
          <cell r="DX738">
            <v>-83075</v>
          </cell>
          <cell r="DY738">
            <v>-62950.100000000559</v>
          </cell>
          <cell r="DZ738">
            <v>-59168.799999998882</v>
          </cell>
          <cell r="EA738">
            <v>-66408.700000000186</v>
          </cell>
          <cell r="EB738">
            <v>-104077.80000000075</v>
          </cell>
          <cell r="EC738">
            <v>-131484.60000000056</v>
          </cell>
          <cell r="ED738">
            <v>-146738.90000000037</v>
          </cell>
        </row>
        <row r="739">
          <cell r="F739">
            <v>-15740.5</v>
          </cell>
          <cell r="G739">
            <v>-42763.400000000373</v>
          </cell>
          <cell r="H739">
            <v>-68227</v>
          </cell>
          <cell r="I739">
            <v>-86020.799999999814</v>
          </cell>
          <cell r="J739">
            <v>-114878.60000000056</v>
          </cell>
          <cell r="K739">
            <v>-46706.299999999814</v>
          </cell>
          <cell r="L739">
            <v>-11316.700000000186</v>
          </cell>
          <cell r="M739">
            <v>-11997.099999999627</v>
          </cell>
          <cell r="N739">
            <v>-8749.5999999996275</v>
          </cell>
          <cell r="O739">
            <v>-51101.799999999814</v>
          </cell>
          <cell r="P739">
            <v>-39182.899999999441</v>
          </cell>
          <cell r="Q739">
            <v>-34666.299999999814</v>
          </cell>
          <cell r="R739">
            <v>-675587.90000000596</v>
          </cell>
          <cell r="S739">
            <v>-50673.299999999814</v>
          </cell>
          <cell r="T739">
            <v>-44687.399999999441</v>
          </cell>
          <cell r="U739">
            <v>-64827.799999999814</v>
          </cell>
          <cell r="V739">
            <v>-106030.59999999963</v>
          </cell>
          <cell r="W739">
            <v>-132007.59999999963</v>
          </cell>
          <cell r="X739">
            <v>-95598.299999999814</v>
          </cell>
          <cell r="Y739">
            <v>-9825.4000000003725</v>
          </cell>
          <cell r="Z739">
            <v>-8286</v>
          </cell>
          <cell r="AA739">
            <v>-24158.400000000373</v>
          </cell>
          <cell r="AB739">
            <v>-55306.399999999441</v>
          </cell>
          <cell r="AC739">
            <v>-44142.5</v>
          </cell>
          <cell r="AD739">
            <v>-40044.200000000186</v>
          </cell>
          <cell r="AE739">
            <v>-1154444.1999999806</v>
          </cell>
          <cell r="AF739">
            <v>-139608.20000000019</v>
          </cell>
          <cell r="AG739">
            <v>-142655.5</v>
          </cell>
          <cell r="AH739">
            <v>-125161.5</v>
          </cell>
          <cell r="AI739">
            <v>-77246.900000000373</v>
          </cell>
          <cell r="AJ739">
            <v>-127997.70000000019</v>
          </cell>
          <cell r="AK739">
            <v>-99682.799999999814</v>
          </cell>
          <cell r="AL739">
            <v>-28559.700000000186</v>
          </cell>
          <cell r="AM739">
            <v>-42967.099999999627</v>
          </cell>
          <cell r="AN739">
            <v>-50020.899999999907</v>
          </cell>
          <cell r="AO739">
            <v>-86875.699999999721</v>
          </cell>
          <cell r="AP739">
            <v>-110920.60000000009</v>
          </cell>
          <cell r="AQ739">
            <v>-122747.59999999963</v>
          </cell>
          <cell r="AR739">
            <v>-1064141.1000000015</v>
          </cell>
          <cell r="AS739">
            <v>-162968.40000000037</v>
          </cell>
          <cell r="AT739">
            <v>-95846.400000000373</v>
          </cell>
          <cell r="AU739">
            <v>-94818</v>
          </cell>
          <cell r="AV739">
            <v>-84805.200000000186</v>
          </cell>
          <cell r="AW739">
            <v>-102639.09999999963</v>
          </cell>
          <cell r="AX739">
            <v>-85439.099999999627</v>
          </cell>
          <cell r="AY739">
            <v>-23992.799999999814</v>
          </cell>
          <cell r="AZ739">
            <v>-36739.799999999814</v>
          </cell>
          <cell r="BA739">
            <v>-73805.700000000652</v>
          </cell>
          <cell r="BB739">
            <v>-87584.999999999534</v>
          </cell>
          <cell r="BC739">
            <v>-79708</v>
          </cell>
          <cell r="BD739">
            <v>-135793.60000000056</v>
          </cell>
          <cell r="BE739">
            <v>-769574.70000001043</v>
          </cell>
          <cell r="BF739">
            <v>-149525.5</v>
          </cell>
          <cell r="BG739">
            <v>-73389.799999999814</v>
          </cell>
          <cell r="BH739">
            <v>-72487.799999999814</v>
          </cell>
          <cell r="BI739">
            <v>-39708.399999999907</v>
          </cell>
          <cell r="BJ739">
            <v>-49422.5</v>
          </cell>
          <cell r="BK739">
            <v>-59495.39999999851</v>
          </cell>
          <cell r="BL739">
            <v>-26711.799999999814</v>
          </cell>
          <cell r="BM739">
            <v>-43358.899999999441</v>
          </cell>
          <cell r="BN739">
            <v>-45951.200000000186</v>
          </cell>
          <cell r="BO739">
            <v>-68863.5</v>
          </cell>
          <cell r="BP739">
            <v>-41781.400000000373</v>
          </cell>
          <cell r="BQ739">
            <v>-98878.5</v>
          </cell>
          <cell r="BR739">
            <v>-759912.49999999255</v>
          </cell>
          <cell r="BS739">
            <v>-110576.89999999944</v>
          </cell>
          <cell r="BT739">
            <v>-81319.600000000559</v>
          </cell>
          <cell r="BU739">
            <v>-82656</v>
          </cell>
          <cell r="BV739">
            <v>-33963.000000000931</v>
          </cell>
          <cell r="BW739">
            <v>-62525.099999999627</v>
          </cell>
          <cell r="BX739">
            <v>-68206.299999999814</v>
          </cell>
          <cell r="BY739">
            <v>-29227</v>
          </cell>
          <cell r="BZ739">
            <v>-33631.900000000373</v>
          </cell>
          <cell r="CA739">
            <v>-39927.799999998882</v>
          </cell>
          <cell r="CB739">
            <v>-76056.499999999534</v>
          </cell>
          <cell r="CC739">
            <v>-44771.400000000373</v>
          </cell>
          <cell r="CD739">
            <v>-97051</v>
          </cell>
          <cell r="CE739">
            <v>-539647.90000000596</v>
          </cell>
          <cell r="CF739">
            <v>-72484.799999999814</v>
          </cell>
          <cell r="CG739">
            <v>-42443.900000000373</v>
          </cell>
          <cell r="CH739">
            <v>-60425.299999999814</v>
          </cell>
          <cell r="CI739">
            <v>-46940.799999999814</v>
          </cell>
          <cell r="CJ739">
            <v>-38558.200000000186</v>
          </cell>
          <cell r="CK739">
            <v>-47666</v>
          </cell>
          <cell r="CL739">
            <v>-16374</v>
          </cell>
          <cell r="CM739">
            <v>-24234</v>
          </cell>
          <cell r="CN739">
            <v>-27489.399999999441</v>
          </cell>
          <cell r="CO739">
            <v>-43610.200000000186</v>
          </cell>
          <cell r="CP739">
            <v>-48114.799999999814</v>
          </cell>
          <cell r="CQ739">
            <v>-71306.5</v>
          </cell>
          <cell r="CR739">
            <v>-472925.70000000298</v>
          </cell>
          <cell r="CS739">
            <v>-68264.200000000186</v>
          </cell>
          <cell r="CT739">
            <v>-39151.900000000373</v>
          </cell>
          <cell r="CU739">
            <v>-47384</v>
          </cell>
          <cell r="CV739">
            <v>-34835.5</v>
          </cell>
          <cell r="CW739">
            <v>-42123.300000000279</v>
          </cell>
          <cell r="CX739">
            <v>-69130.200000000186</v>
          </cell>
          <cell r="CY739">
            <v>-12599.900000000373</v>
          </cell>
          <cell r="CZ739">
            <v>-23284</v>
          </cell>
          <cell r="DA739">
            <v>-21206.400000000373</v>
          </cell>
          <cell r="DB739">
            <v>-31894.400000000373</v>
          </cell>
          <cell r="DC739">
            <v>-37715.399999999441</v>
          </cell>
          <cell r="DD739">
            <v>-45336.5</v>
          </cell>
          <cell r="DE739">
            <v>-651709.40000000596</v>
          </cell>
          <cell r="DF739">
            <v>-98641.400000000373</v>
          </cell>
          <cell r="DG739">
            <v>-70855.900000000373</v>
          </cell>
          <cell r="DH739">
            <v>-82017.400000000373</v>
          </cell>
          <cell r="DI739">
            <v>-42455.299999999814</v>
          </cell>
          <cell r="DJ739">
            <v>-32652.299999999814</v>
          </cell>
          <cell r="DK739">
            <v>-56379.899999999441</v>
          </cell>
          <cell r="DL739">
            <v>-31228.900000000373</v>
          </cell>
          <cell r="DM739">
            <v>-20296.5</v>
          </cell>
          <cell r="DN739">
            <v>-38509.800000000745</v>
          </cell>
          <cell r="DO739">
            <v>-47304.399999999441</v>
          </cell>
          <cell r="DP739">
            <v>-56031.799999999814</v>
          </cell>
          <cell r="DQ739">
            <v>-75335.799999999814</v>
          </cell>
          <cell r="DR739">
            <v>-643091.09999998659</v>
          </cell>
          <cell r="DS739">
            <v>-78045.5</v>
          </cell>
          <cell r="DT739">
            <v>-51179.299999999814</v>
          </cell>
          <cell r="DU739">
            <v>-73933.799999999814</v>
          </cell>
          <cell r="DV739">
            <v>-58590.399999999441</v>
          </cell>
          <cell r="DW739">
            <v>-43856.700000000186</v>
          </cell>
          <cell r="DX739">
            <v>-63898.700000000186</v>
          </cell>
          <cell r="DY739">
            <v>-25677</v>
          </cell>
          <cell r="DZ739">
            <v>-22981.200000000186</v>
          </cell>
          <cell r="EA739">
            <v>-43700.299999999814</v>
          </cell>
          <cell r="EB739">
            <v>-61315.599999999627</v>
          </cell>
          <cell r="EC739">
            <v>-67444.099999999627</v>
          </cell>
          <cell r="ED739">
            <v>-52468.5</v>
          </cell>
        </row>
        <row r="740">
          <cell r="F740">
            <v>-174414.45999999903</v>
          </cell>
          <cell r="G740">
            <v>-156380.74000000115</v>
          </cell>
          <cell r="H740">
            <v>-182048.09999999963</v>
          </cell>
          <cell r="I740">
            <v>-101131.91000000015</v>
          </cell>
          <cell r="J740">
            <v>-91241.990000000224</v>
          </cell>
          <cell r="K740">
            <v>-194318.14999999944</v>
          </cell>
          <cell r="L740">
            <v>-138952.70000000019</v>
          </cell>
          <cell r="M740">
            <v>-269416.30000000075</v>
          </cell>
          <cell r="N740">
            <v>-224178.13999999966</v>
          </cell>
          <cell r="O740">
            <v>-216169.61000000034</v>
          </cell>
          <cell r="P740">
            <v>-191671.70000000019</v>
          </cell>
          <cell r="Q740">
            <v>-166648.15000000037</v>
          </cell>
          <cell r="R740">
            <v>-1986688.5300000012</v>
          </cell>
          <cell r="S740">
            <v>-188831.16000000015</v>
          </cell>
          <cell r="T740">
            <v>-164974.17999999877</v>
          </cell>
          <cell r="U740">
            <v>-186182.58999999892</v>
          </cell>
          <cell r="V740">
            <v>-136653.12999999989</v>
          </cell>
          <cell r="W740">
            <v>-67045.020000000484</v>
          </cell>
          <cell r="X740">
            <v>-77786.209999999963</v>
          </cell>
          <cell r="Y740">
            <v>-157524.0999999987</v>
          </cell>
          <cell r="Z740">
            <v>-261490.80000000075</v>
          </cell>
          <cell r="AA740">
            <v>-208466.83999999985</v>
          </cell>
          <cell r="AB740">
            <v>-177673.49999999953</v>
          </cell>
          <cell r="AC740">
            <v>-186463.79999999981</v>
          </cell>
          <cell r="AD740">
            <v>-173597.20000000019</v>
          </cell>
          <cell r="AE740">
            <v>-1063592.6499999985</v>
          </cell>
          <cell r="AF740">
            <v>-76150.860000000335</v>
          </cell>
          <cell r="AG740">
            <v>-79791.799999999814</v>
          </cell>
          <cell r="AH740">
            <v>-94062.750000000466</v>
          </cell>
          <cell r="AI740">
            <v>-89747.140000000596</v>
          </cell>
          <cell r="AJ740">
            <v>-17470.90000000014</v>
          </cell>
          <cell r="AK740">
            <v>-32442.200000000186</v>
          </cell>
          <cell r="AL740">
            <v>-99644.100000000093</v>
          </cell>
          <cell r="AM740">
            <v>-140728.5</v>
          </cell>
          <cell r="AN740">
            <v>-115881.23999999976</v>
          </cell>
          <cell r="AO740">
            <v>-93583.620000000112</v>
          </cell>
          <cell r="AP740">
            <v>-86577.199999999721</v>
          </cell>
          <cell r="AQ740">
            <v>-137512.33999999985</v>
          </cell>
          <cell r="AR740">
            <v>-1109045.4800000042</v>
          </cell>
          <cell r="AS740">
            <v>-92991.449999999721</v>
          </cell>
          <cell r="AT740">
            <v>-75034.299999999814</v>
          </cell>
          <cell r="AU740">
            <v>-58465.460000000428</v>
          </cell>
          <cell r="AV740">
            <v>-74829.60999999987</v>
          </cell>
          <cell r="AW740">
            <v>-32293.780000000028</v>
          </cell>
          <cell r="AX740">
            <v>-53405.600000000093</v>
          </cell>
          <cell r="AY740">
            <v>-101402.5</v>
          </cell>
          <cell r="AZ740">
            <v>-136754.9000000013</v>
          </cell>
          <cell r="BA740">
            <v>-136043.59999999963</v>
          </cell>
          <cell r="BB740">
            <v>-125981.84000000032</v>
          </cell>
          <cell r="BC740">
            <v>-95984.399999999907</v>
          </cell>
          <cell r="BD740">
            <v>-125858.0400000005</v>
          </cell>
          <cell r="BE740">
            <v>-946060.6099999994</v>
          </cell>
          <cell r="BF740">
            <v>-62305.679999999702</v>
          </cell>
          <cell r="BG740">
            <v>-56839.120000000112</v>
          </cell>
          <cell r="BH740">
            <v>-94316.989999999758</v>
          </cell>
          <cell r="BI740">
            <v>-73538.30999999959</v>
          </cell>
          <cell r="BJ740">
            <v>-20256.440000000177</v>
          </cell>
          <cell r="BK740">
            <v>-33220.370000000112</v>
          </cell>
          <cell r="BL740">
            <v>-78290.550000000279</v>
          </cell>
          <cell r="BM740">
            <v>-122174.5</v>
          </cell>
          <cell r="BN740">
            <v>-77910.550000000279</v>
          </cell>
          <cell r="BO740">
            <v>-113592.60000000009</v>
          </cell>
          <cell r="BP740">
            <v>-100320.5</v>
          </cell>
          <cell r="BQ740">
            <v>-113294.99999999953</v>
          </cell>
          <cell r="BR740">
            <v>-1014884.75</v>
          </cell>
          <cell r="BS740">
            <v>-89087.300000000279</v>
          </cell>
          <cell r="BT740">
            <v>-57179.600000000093</v>
          </cell>
          <cell r="BU740">
            <v>-91512.899999999907</v>
          </cell>
          <cell r="BV740">
            <v>-68020.240000000224</v>
          </cell>
          <cell r="BW740">
            <v>-36415.029999999795</v>
          </cell>
          <cell r="BX740">
            <v>-48034.979999999516</v>
          </cell>
          <cell r="BY740">
            <v>-101066.50000000047</v>
          </cell>
          <cell r="BZ740">
            <v>-110508.5</v>
          </cell>
          <cell r="CA740">
            <v>-81169.599999999627</v>
          </cell>
          <cell r="CB740">
            <v>-115151.89999999991</v>
          </cell>
          <cell r="CC740">
            <v>-115303.40000000037</v>
          </cell>
          <cell r="CD740">
            <v>-101434.80000000028</v>
          </cell>
          <cell r="CE740">
            <v>-1168853.6499999985</v>
          </cell>
          <cell r="CF740">
            <v>-125628.29999999981</v>
          </cell>
          <cell r="CG740">
            <v>-86272.700000000186</v>
          </cell>
          <cell r="CH740">
            <v>-92372.399999999441</v>
          </cell>
          <cell r="CI740">
            <v>-62259</v>
          </cell>
          <cell r="CJ740">
            <v>-66249.600000000093</v>
          </cell>
          <cell r="CK740">
            <v>-91347.300000000279</v>
          </cell>
          <cell r="CL740">
            <v>-114114.40000000037</v>
          </cell>
          <cell r="CM740">
            <v>-82994.5</v>
          </cell>
          <cell r="CN740">
            <v>-53365.350000000093</v>
          </cell>
          <cell r="CO740">
            <v>-96376.5</v>
          </cell>
          <cell r="CP740">
            <v>-152320.5</v>
          </cell>
          <cell r="CQ740">
            <v>-145553.09999999963</v>
          </cell>
          <cell r="CR740">
            <v>-691124.05000000075</v>
          </cell>
          <cell r="CS740">
            <v>-76124.399999999907</v>
          </cell>
          <cell r="CT740">
            <v>-42886.199999999721</v>
          </cell>
          <cell r="CU740">
            <v>-55503.100000000093</v>
          </cell>
          <cell r="CV740">
            <v>-67810.600000000093</v>
          </cell>
          <cell r="CW740">
            <v>-48846.489999999991</v>
          </cell>
          <cell r="CX740">
            <v>-53612.90000000014</v>
          </cell>
          <cell r="CY740">
            <v>-44843.600000000093</v>
          </cell>
          <cell r="CZ740">
            <v>-49516.399999999907</v>
          </cell>
          <cell r="DA740">
            <v>-15321.660000000149</v>
          </cell>
          <cell r="DB740">
            <v>-46521.399999999907</v>
          </cell>
          <cell r="DC740">
            <v>-95153.600000000093</v>
          </cell>
          <cell r="DD740">
            <v>-94983.700000000186</v>
          </cell>
          <cell r="DE740">
            <v>-547262.88000000268</v>
          </cell>
          <cell r="DF740">
            <v>-57191.040000000037</v>
          </cell>
          <cell r="DG740">
            <v>-26607.5</v>
          </cell>
          <cell r="DH740">
            <v>-52663.800000000279</v>
          </cell>
          <cell r="DI740">
            <v>-46680.889999999898</v>
          </cell>
          <cell r="DJ740">
            <v>-28164.939999999944</v>
          </cell>
          <cell r="DK740">
            <v>-30062.800000000047</v>
          </cell>
          <cell r="DL740">
            <v>-63499</v>
          </cell>
          <cell r="DM740">
            <v>-68742.399999999907</v>
          </cell>
          <cell r="DN740">
            <v>-40403.310000000056</v>
          </cell>
          <cell r="DO740">
            <v>-37917.600000000093</v>
          </cell>
          <cell r="DP740">
            <v>-49705.799999999814</v>
          </cell>
          <cell r="DQ740">
            <v>-45623.799999999814</v>
          </cell>
          <cell r="DR740">
            <v>-620774.10999999568</v>
          </cell>
          <cell r="DS740">
            <v>-62370.200000000186</v>
          </cell>
          <cell r="DT740">
            <v>-26433.299999999814</v>
          </cell>
          <cell r="DU740">
            <v>-61883.700000000186</v>
          </cell>
          <cell r="DV740">
            <v>-72281.25</v>
          </cell>
          <cell r="DW740">
            <v>-14577.260000000009</v>
          </cell>
          <cell r="DX740">
            <v>-40601</v>
          </cell>
          <cell r="DY740">
            <v>-86364.200000000186</v>
          </cell>
          <cell r="DZ740">
            <v>-65287.5</v>
          </cell>
          <cell r="EA740">
            <v>-43897.5</v>
          </cell>
          <cell r="EB740">
            <v>-54851.799999999814</v>
          </cell>
          <cell r="EC740">
            <v>-38683.399999999441</v>
          </cell>
          <cell r="ED740">
            <v>-53543</v>
          </cell>
        </row>
        <row r="741">
          <cell r="F741">
            <v>-56967.790000000037</v>
          </cell>
          <cell r="G741">
            <v>-88924.699999999953</v>
          </cell>
          <cell r="H741">
            <v>-22496.650000000023</v>
          </cell>
          <cell r="I741">
            <v>-15188.530000000028</v>
          </cell>
          <cell r="J741">
            <v>-9149.2600000000093</v>
          </cell>
          <cell r="K741">
            <v>-16498.119999999995</v>
          </cell>
          <cell r="L741">
            <v>-31289.939999999944</v>
          </cell>
          <cell r="M741">
            <v>-46442.899999999907</v>
          </cell>
          <cell r="N741">
            <v>-45200.539999999921</v>
          </cell>
          <cell r="O741">
            <v>-27461.300000000047</v>
          </cell>
          <cell r="P741">
            <v>-30593.619999999995</v>
          </cell>
          <cell r="Q741">
            <v>-61493.929999999935</v>
          </cell>
          <cell r="R741">
            <v>-264704.77999999933</v>
          </cell>
          <cell r="S741">
            <v>-40200.039999999921</v>
          </cell>
          <cell r="T741">
            <v>-34251.780000000028</v>
          </cell>
          <cell r="U741">
            <v>-27947.120000000112</v>
          </cell>
          <cell r="V741">
            <v>-4533.9500000000698</v>
          </cell>
          <cell r="W741">
            <v>-5667.1000000000931</v>
          </cell>
          <cell r="X741">
            <v>-8962.6599999999162</v>
          </cell>
          <cell r="Y741">
            <v>-9397.1699999999255</v>
          </cell>
          <cell r="Z741">
            <v>-34127.270000000019</v>
          </cell>
          <cell r="AA741">
            <v>-27910.499999999884</v>
          </cell>
          <cell r="AB741">
            <v>-11319.819999999949</v>
          </cell>
          <cell r="AC741">
            <v>-25383.860000000102</v>
          </cell>
          <cell r="AD741">
            <v>-35003.510000000126</v>
          </cell>
          <cell r="AE741">
            <v>-199884.49000000022</v>
          </cell>
          <cell r="AF741">
            <v>-9851.9200000000419</v>
          </cell>
          <cell r="AG741">
            <v>-31558.039999999921</v>
          </cell>
          <cell r="AH741">
            <v>-8837.5999999998603</v>
          </cell>
          <cell r="AI741">
            <v>-3208.1499999999069</v>
          </cell>
          <cell r="AJ741">
            <v>-717.52000000001863</v>
          </cell>
          <cell r="AK741">
            <v>-5081.6099999998696</v>
          </cell>
          <cell r="AL741">
            <v>-15291.899999999907</v>
          </cell>
          <cell r="AM741">
            <v>-52122.169999999925</v>
          </cell>
          <cell r="AN741">
            <v>-21990.230000000098</v>
          </cell>
          <cell r="AO741">
            <v>-14152.699999999953</v>
          </cell>
          <cell r="AP741">
            <v>-18667.050000000047</v>
          </cell>
          <cell r="AQ741">
            <v>-18405.59999999986</v>
          </cell>
          <cell r="AR741">
            <v>-212232.20999999903</v>
          </cell>
          <cell r="AS741">
            <v>-13614.560000000056</v>
          </cell>
          <cell r="AT741">
            <v>-31366.930000000051</v>
          </cell>
          <cell r="AU741">
            <v>-16871.409999999916</v>
          </cell>
          <cell r="AV741">
            <v>-6606.4799999999814</v>
          </cell>
          <cell r="AW741">
            <v>-2363.5299999999697</v>
          </cell>
          <cell r="AX741">
            <v>-10897.29999999993</v>
          </cell>
          <cell r="AY741">
            <v>-23999.540000000037</v>
          </cell>
          <cell r="AZ741">
            <v>-19736.199999999953</v>
          </cell>
          <cell r="BA741">
            <v>-29375.699999999953</v>
          </cell>
          <cell r="BB741">
            <v>-15035.420000000042</v>
          </cell>
          <cell r="BC741">
            <v>-19812.640000000014</v>
          </cell>
          <cell r="BD741">
            <v>-22552.5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-465.5999999998603</v>
          </cell>
          <cell r="G742">
            <v>-2012.4000000001397</v>
          </cell>
          <cell r="H742">
            <v>-1143.3000000000466</v>
          </cell>
          <cell r="I742">
            <v>-5586.8000000000466</v>
          </cell>
          <cell r="J742">
            <v>-5077</v>
          </cell>
          <cell r="K742">
            <v>-4871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-128.29999999981374</v>
          </cell>
          <cell r="Q742">
            <v>-114.79999999981374</v>
          </cell>
          <cell r="R742">
            <v>-39092.70000000298</v>
          </cell>
          <cell r="S742">
            <v>-2647.1000000000931</v>
          </cell>
          <cell r="T742">
            <v>-1986.6999999999534</v>
          </cell>
          <cell r="U742">
            <v>-3604.6000000000931</v>
          </cell>
          <cell r="V742">
            <v>-7159</v>
          </cell>
          <cell r="W742">
            <v>-9621.7999999998137</v>
          </cell>
          <cell r="X742">
            <v>-4469</v>
          </cell>
          <cell r="Y742">
            <v>-1395.7999999998137</v>
          </cell>
          <cell r="Z742">
            <v>-1479.6000000000931</v>
          </cell>
          <cell r="AA742">
            <v>-3259.2999999998137</v>
          </cell>
          <cell r="AB742">
            <v>-2355.7000000001863</v>
          </cell>
          <cell r="AC742">
            <v>-1114.1000000000931</v>
          </cell>
          <cell r="AD742">
            <v>0</v>
          </cell>
          <cell r="AE742">
            <v>-106186.79999999702</v>
          </cell>
          <cell r="AF742">
            <v>-7219.1999999999534</v>
          </cell>
          <cell r="AG742">
            <v>-5785.8999999999069</v>
          </cell>
          <cell r="AH742">
            <v>-4646.1000000000931</v>
          </cell>
          <cell r="AI742">
            <v>-14306.399999999907</v>
          </cell>
          <cell r="AJ742">
            <v>-14064.100000000093</v>
          </cell>
          <cell r="AK742">
            <v>-18720</v>
          </cell>
          <cell r="AL742">
            <v>-7470.5</v>
          </cell>
          <cell r="AM742">
            <v>-7464.6000000000931</v>
          </cell>
          <cell r="AN742">
            <v>-14448.799999999814</v>
          </cell>
          <cell r="AO742">
            <v>-7577.5</v>
          </cell>
          <cell r="AP742">
            <v>-1990.6999999999534</v>
          </cell>
          <cell r="AQ742">
            <v>-2493</v>
          </cell>
          <cell r="AR742">
            <v>-71236.999999992549</v>
          </cell>
          <cell r="AS742">
            <v>-1059.1999999999534</v>
          </cell>
          <cell r="AT742">
            <v>-2929.5</v>
          </cell>
          <cell r="AU742">
            <v>-3728.1000000000931</v>
          </cell>
          <cell r="AV742">
            <v>-17843</v>
          </cell>
          <cell r="AW742">
            <v>-16910.100000000093</v>
          </cell>
          <cell r="AX742">
            <v>-9487.5</v>
          </cell>
          <cell r="AY742">
            <v>-595.5</v>
          </cell>
          <cell r="AZ742">
            <v>-589.5</v>
          </cell>
          <cell r="BA742">
            <v>-7978.8000000000466</v>
          </cell>
          <cell r="BB742">
            <v>-5537.8000000000466</v>
          </cell>
          <cell r="BC742">
            <v>-510.69999999995343</v>
          </cell>
          <cell r="BD742">
            <v>-4067.2999999998137</v>
          </cell>
          <cell r="BE742">
            <v>-70436</v>
          </cell>
          <cell r="BF742">
            <v>-4664.4000000001397</v>
          </cell>
          <cell r="BG742">
            <v>-4228.6999999999534</v>
          </cell>
          <cell r="BH742">
            <v>-5397.8000000000466</v>
          </cell>
          <cell r="BI742">
            <v>-5313.8000000000466</v>
          </cell>
          <cell r="BJ742">
            <v>-10796.199999999953</v>
          </cell>
          <cell r="BK742">
            <v>-9525.5</v>
          </cell>
          <cell r="BL742">
            <v>-4050</v>
          </cell>
          <cell r="BM742">
            <v>-3878.8999999999069</v>
          </cell>
          <cell r="BN742">
            <v>-8311.3999999999069</v>
          </cell>
          <cell r="BO742">
            <v>-10963.5</v>
          </cell>
          <cell r="BP742">
            <v>-1338</v>
          </cell>
          <cell r="BQ742">
            <v>-1967.8000000000466</v>
          </cell>
          <cell r="BR742">
            <v>-59614.89999999851</v>
          </cell>
          <cell r="BS742">
            <v>-4150.8999999999069</v>
          </cell>
          <cell r="BT742">
            <v>-4631.3000000000466</v>
          </cell>
          <cell r="BU742">
            <v>-2272.8000000000466</v>
          </cell>
          <cell r="BV742">
            <v>-4447.8000000000466</v>
          </cell>
          <cell r="BW742">
            <v>-7565.9000000001397</v>
          </cell>
          <cell r="BX742">
            <v>-7719.3000000000466</v>
          </cell>
          <cell r="BY742">
            <v>-5887.7999999998137</v>
          </cell>
          <cell r="BZ742">
            <v>-4918.5</v>
          </cell>
          <cell r="CA742">
            <v>-8634.7000000001863</v>
          </cell>
          <cell r="CB742">
            <v>-3463.9000000001397</v>
          </cell>
          <cell r="CC742">
            <v>-1452.5</v>
          </cell>
          <cell r="CD742">
            <v>-4469.5</v>
          </cell>
          <cell r="CE742">
            <v>-76141.40000000596</v>
          </cell>
          <cell r="CF742">
            <v>-9971.5</v>
          </cell>
          <cell r="CG742">
            <v>-3284.6000000000931</v>
          </cell>
          <cell r="CH742">
            <v>-4771.9000000001397</v>
          </cell>
          <cell r="CI742">
            <v>-4955.1000000000931</v>
          </cell>
          <cell r="CJ742">
            <v>-10298.199999999953</v>
          </cell>
          <cell r="CK742">
            <v>-10221.90000000014</v>
          </cell>
          <cell r="CL742">
            <v>-3604</v>
          </cell>
          <cell r="CM742">
            <v>-3950.1000000000931</v>
          </cell>
          <cell r="CN742">
            <v>-3979.1999999999534</v>
          </cell>
          <cell r="CO742">
            <v>-10416.199999999953</v>
          </cell>
          <cell r="CP742">
            <v>-7515.7000000001863</v>
          </cell>
          <cell r="CQ742">
            <v>-3173</v>
          </cell>
          <cell r="CR742">
            <v>-71214</v>
          </cell>
          <cell r="CS742">
            <v>-9293</v>
          </cell>
          <cell r="CT742">
            <v>-8275.8999999999069</v>
          </cell>
          <cell r="CU742">
            <v>-6928</v>
          </cell>
          <cell r="CV742">
            <v>-2513.1999999999534</v>
          </cell>
          <cell r="CW742">
            <v>-7481.8999999999069</v>
          </cell>
          <cell r="CX742">
            <v>-9728.1000000000931</v>
          </cell>
          <cell r="CY742">
            <v>-3009.1000000000931</v>
          </cell>
          <cell r="CZ742">
            <v>-4705</v>
          </cell>
          <cell r="DA742">
            <v>-1115</v>
          </cell>
          <cell r="DB742">
            <v>-9513.2999999998137</v>
          </cell>
          <cell r="DC742">
            <v>-4962.6000000000931</v>
          </cell>
          <cell r="DD742">
            <v>-3688.9000000001397</v>
          </cell>
          <cell r="DE742">
            <v>-124158.5</v>
          </cell>
          <cell r="DF742">
            <v>-10980</v>
          </cell>
          <cell r="DG742">
            <v>-23913.600000000093</v>
          </cell>
          <cell r="DH742">
            <v>-4619.8000000000466</v>
          </cell>
          <cell r="DI742">
            <v>-11343</v>
          </cell>
          <cell r="DJ742">
            <v>-12956.700000000186</v>
          </cell>
          <cell r="DK742">
            <v>-12448.699999999953</v>
          </cell>
          <cell r="DL742">
            <v>-7171.5999999998603</v>
          </cell>
          <cell r="DM742">
            <v>-4325.7999999998137</v>
          </cell>
          <cell r="DN742">
            <v>-4487.1000000000931</v>
          </cell>
          <cell r="DO742">
            <v>-15241.09999999986</v>
          </cell>
          <cell r="DP742">
            <v>-9695.6000000000931</v>
          </cell>
          <cell r="DQ742">
            <v>-6975.5</v>
          </cell>
          <cell r="DR742">
            <v>-99322.500000003725</v>
          </cell>
          <cell r="DS742">
            <v>-14809.200000000186</v>
          </cell>
          <cell r="DT742">
            <v>-15143.699999999953</v>
          </cell>
          <cell r="DU742">
            <v>-6396.1999999999534</v>
          </cell>
          <cell r="DV742">
            <v>-5617.8000000000466</v>
          </cell>
          <cell r="DW742">
            <v>-12005.5</v>
          </cell>
          <cell r="DX742">
            <v>-9668</v>
          </cell>
          <cell r="DY742">
            <v>-2020.5999999998603</v>
          </cell>
          <cell r="DZ742">
            <v>-3611.6999999999534</v>
          </cell>
          <cell r="EA742">
            <v>-9451</v>
          </cell>
          <cell r="EB742">
            <v>-8532.1999999999534</v>
          </cell>
          <cell r="EC742">
            <v>-8537.1999999999534</v>
          </cell>
          <cell r="ED742">
            <v>-3529.4000000001397</v>
          </cell>
        </row>
        <row r="744">
          <cell r="F744">
            <v>1903.2000000001863</v>
          </cell>
          <cell r="G744">
            <v>-3531.5999999999767</v>
          </cell>
          <cell r="H744">
            <v>-5781.8000000000466</v>
          </cell>
          <cell r="I744">
            <v>-12685.739999999991</v>
          </cell>
          <cell r="J744">
            <v>-8548.1999999999534</v>
          </cell>
          <cell r="K744">
            <v>-10057.600000000093</v>
          </cell>
          <cell r="L744">
            <v>-12746.600000000093</v>
          </cell>
          <cell r="M744">
            <v>-26636.300000000047</v>
          </cell>
          <cell r="N744">
            <v>-38146</v>
          </cell>
          <cell r="O744">
            <v>-28887.399999999907</v>
          </cell>
          <cell r="P744">
            <v>-5985.1000000000931</v>
          </cell>
          <cell r="Q744">
            <v>-2910.8999999999069</v>
          </cell>
          <cell r="R744">
            <v>-130474.40000000224</v>
          </cell>
          <cell r="S744">
            <v>-1001.8999999999069</v>
          </cell>
          <cell r="T744">
            <v>-1320.2999999999302</v>
          </cell>
          <cell r="U744">
            <v>-17756.899999999907</v>
          </cell>
          <cell r="V744">
            <v>-8795.3000000000466</v>
          </cell>
          <cell r="W744">
            <v>-8245.1999999999534</v>
          </cell>
          <cell r="X744">
            <v>0</v>
          </cell>
          <cell r="Y744">
            <v>2025.2999999998137</v>
          </cell>
          <cell r="Z744">
            <v>-8350.2999999998137</v>
          </cell>
          <cell r="AA744">
            <v>-38110.199999999953</v>
          </cell>
          <cell r="AB744">
            <v>-30592.5</v>
          </cell>
          <cell r="AC744">
            <v>-17633.600000000093</v>
          </cell>
          <cell r="AD744">
            <v>-693.5</v>
          </cell>
          <cell r="AE744">
            <v>-148896.04999999702</v>
          </cell>
          <cell r="AF744">
            <v>1913.1000000000931</v>
          </cell>
          <cell r="AG744">
            <v>-2392.75</v>
          </cell>
          <cell r="AH744">
            <v>-16896.600000000093</v>
          </cell>
          <cell r="AI744">
            <v>-9563</v>
          </cell>
          <cell r="AJ744">
            <v>-13364</v>
          </cell>
          <cell r="AK744">
            <v>-13312.600000000093</v>
          </cell>
          <cell r="AL744">
            <v>-3892.9000000001397</v>
          </cell>
          <cell r="AM744">
            <v>-23298</v>
          </cell>
          <cell r="AN744">
            <v>-24579.100000000093</v>
          </cell>
          <cell r="AO744">
            <v>-25910.699999999953</v>
          </cell>
          <cell r="AP744">
            <v>-13656.800000000047</v>
          </cell>
          <cell r="AQ744">
            <v>-3942.6999999999534</v>
          </cell>
          <cell r="AR744">
            <v>-83159.359999999404</v>
          </cell>
          <cell r="AS744">
            <v>-1635.6000000000931</v>
          </cell>
          <cell r="AT744">
            <v>-4275.8600000001024</v>
          </cell>
          <cell r="AU744">
            <v>-5152.3000000000466</v>
          </cell>
          <cell r="AV744">
            <v>-7719.6000000000931</v>
          </cell>
          <cell r="AW744">
            <v>0</v>
          </cell>
          <cell r="AX744">
            <v>-3090.4000000000233</v>
          </cell>
          <cell r="AY744">
            <v>-3295.8999999999069</v>
          </cell>
          <cell r="AZ744">
            <v>-10110</v>
          </cell>
          <cell r="BA744">
            <v>-8153.3999999999069</v>
          </cell>
          <cell r="BB744">
            <v>-21625.799999999814</v>
          </cell>
          <cell r="BC744">
            <v>-11654.099999999977</v>
          </cell>
          <cell r="BD744">
            <v>-6446.4000000001397</v>
          </cell>
          <cell r="BE744">
            <v>-69635.189999995753</v>
          </cell>
          <cell r="BF744">
            <v>-8988.7000000001863</v>
          </cell>
          <cell r="BG744">
            <v>-4739.1600000000326</v>
          </cell>
          <cell r="BH744">
            <v>-2392</v>
          </cell>
          <cell r="BI744">
            <v>0</v>
          </cell>
          <cell r="BJ744">
            <v>0</v>
          </cell>
          <cell r="BK744">
            <v>0</v>
          </cell>
          <cell r="BL744">
            <v>-1739.1899999999441</v>
          </cell>
          <cell r="BM744">
            <v>-11292.5</v>
          </cell>
          <cell r="BN744">
            <v>-7776.4000000001397</v>
          </cell>
          <cell r="BO744">
            <v>-18932</v>
          </cell>
          <cell r="BP744">
            <v>-7205.9399999999441</v>
          </cell>
          <cell r="BQ744">
            <v>-6569.3000000000466</v>
          </cell>
          <cell r="BR744">
            <v>-50732.189999999478</v>
          </cell>
          <cell r="BS744">
            <v>-3037.3000000000466</v>
          </cell>
          <cell r="BT744">
            <v>-2774.5999999999767</v>
          </cell>
          <cell r="BU744">
            <v>-1644.25</v>
          </cell>
          <cell r="BV744">
            <v>0</v>
          </cell>
          <cell r="BW744">
            <v>0</v>
          </cell>
          <cell r="BX744">
            <v>0</v>
          </cell>
          <cell r="BY744">
            <v>-3601.5399999999208</v>
          </cell>
          <cell r="BZ744">
            <v>-9005.8000000000466</v>
          </cell>
          <cell r="CA744">
            <v>-6916.8000000000466</v>
          </cell>
          <cell r="CB744">
            <v>-15441.899999999907</v>
          </cell>
          <cell r="CC744">
            <v>0</v>
          </cell>
          <cell r="CD744">
            <v>-8310</v>
          </cell>
          <cell r="CE744">
            <v>-50783.560000000522</v>
          </cell>
          <cell r="CF744">
            <v>-7095.5999999998603</v>
          </cell>
          <cell r="CG744">
            <v>-2240.2000000001863</v>
          </cell>
          <cell r="CH744">
            <v>-379.05999999999767</v>
          </cell>
          <cell r="CI744">
            <v>0</v>
          </cell>
          <cell r="CJ744">
            <v>0</v>
          </cell>
          <cell r="CK744">
            <v>0</v>
          </cell>
          <cell r="CL744">
            <v>-6215.3000000000466</v>
          </cell>
          <cell r="CM744">
            <v>-5618.2999999998137</v>
          </cell>
          <cell r="CN744">
            <v>-4971</v>
          </cell>
          <cell r="CO744">
            <v>-16284.700000000186</v>
          </cell>
          <cell r="CP744">
            <v>-2392.1999999999534</v>
          </cell>
          <cell r="CQ744">
            <v>-5587.1999999999534</v>
          </cell>
          <cell r="CR744">
            <v>-63871.130000004545</v>
          </cell>
          <cell r="CS744">
            <v>-15935.700000000186</v>
          </cell>
          <cell r="CT744">
            <v>-5383</v>
          </cell>
          <cell r="CU744">
            <v>-2041.0299999999697</v>
          </cell>
          <cell r="CV744">
            <v>0</v>
          </cell>
          <cell r="CW744">
            <v>0</v>
          </cell>
          <cell r="CX744">
            <v>0</v>
          </cell>
          <cell r="CY744">
            <v>-5098.7000000000698</v>
          </cell>
          <cell r="CZ744">
            <v>-3919.7999999998137</v>
          </cell>
          <cell r="DA744">
            <v>-6316.1999999999534</v>
          </cell>
          <cell r="DB744">
            <v>-12111</v>
          </cell>
          <cell r="DC744">
            <v>0</v>
          </cell>
          <cell r="DD744">
            <v>-13065.699999999721</v>
          </cell>
          <cell r="DE744">
            <v>-65587.26999999769</v>
          </cell>
          <cell r="DF744">
            <v>-10332</v>
          </cell>
          <cell r="DG744">
            <v>-1573.8999999999069</v>
          </cell>
          <cell r="DH744">
            <v>-2148.9199999999837</v>
          </cell>
          <cell r="DI744">
            <v>0</v>
          </cell>
          <cell r="DJ744">
            <v>0</v>
          </cell>
          <cell r="DK744">
            <v>0</v>
          </cell>
          <cell r="DL744">
            <v>-10869.550000000047</v>
          </cell>
          <cell r="DM744">
            <v>-12323.799999999814</v>
          </cell>
          <cell r="DN744">
            <v>-9791.8000000000466</v>
          </cell>
          <cell r="DO744">
            <v>-13050</v>
          </cell>
          <cell r="DP744">
            <v>0</v>
          </cell>
          <cell r="DQ744">
            <v>-5497.3000000000466</v>
          </cell>
          <cell r="DR744">
            <v>-45752.140000000596</v>
          </cell>
          <cell r="DS744">
            <v>-3352.1000000000931</v>
          </cell>
          <cell r="DT744">
            <v>-2269.2399999999907</v>
          </cell>
          <cell r="DU744">
            <v>-656.90000000002328</v>
          </cell>
          <cell r="DV744">
            <v>0</v>
          </cell>
          <cell r="DW744">
            <v>0</v>
          </cell>
          <cell r="DX744">
            <v>0</v>
          </cell>
          <cell r="DY744">
            <v>-10082.199999999953</v>
          </cell>
          <cell r="DZ744">
            <v>-10364.299999999814</v>
          </cell>
          <cell r="EA744">
            <v>-9202.3999999999069</v>
          </cell>
          <cell r="EB744">
            <v>-4021</v>
          </cell>
          <cell r="EC744">
            <v>0</v>
          </cell>
          <cell r="ED744">
            <v>-5804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-17241.130000000121</v>
          </cell>
          <cell r="G746">
            <v>-11606.63599999994</v>
          </cell>
          <cell r="H746">
            <v>-14018.600000000093</v>
          </cell>
          <cell r="I746">
            <v>-17135.919999999925</v>
          </cell>
          <cell r="J746">
            <v>-10940.207999999868</v>
          </cell>
          <cell r="K746">
            <v>-27821.050000000047</v>
          </cell>
          <cell r="L746">
            <v>-12797.590000000317</v>
          </cell>
          <cell r="M746">
            <v>-12642.114000000292</v>
          </cell>
          <cell r="N746">
            <v>-31882.939999999944</v>
          </cell>
          <cell r="O746">
            <v>-19601.865000000224</v>
          </cell>
          <cell r="P746">
            <v>-25139.389999999898</v>
          </cell>
          <cell r="Q746">
            <v>-18309.866000000155</v>
          </cell>
          <cell r="R746">
            <v>-191915.77899999917</v>
          </cell>
          <cell r="S746">
            <v>-27728.75</v>
          </cell>
          <cell r="T746">
            <v>-26295.466999999946</v>
          </cell>
          <cell r="U746">
            <v>-15801.950000000186</v>
          </cell>
          <cell r="V746">
            <v>-11531.852999999886</v>
          </cell>
          <cell r="W746">
            <v>-11034.469999999972</v>
          </cell>
          <cell r="X746">
            <v>-9255.3799999998882</v>
          </cell>
          <cell r="Y746">
            <v>-6115.9799999999814</v>
          </cell>
          <cell r="Z746">
            <v>-12942.65000000014</v>
          </cell>
          <cell r="AA746">
            <v>-18180.830000000075</v>
          </cell>
          <cell r="AB746">
            <v>-7549.2799999997951</v>
          </cell>
          <cell r="AC746">
            <v>-19038.580000000075</v>
          </cell>
          <cell r="AD746">
            <v>-26440.589000000153</v>
          </cell>
          <cell r="AE746">
            <v>-144429.64100000262</v>
          </cell>
          <cell r="AF746">
            <v>-6049.9899999997579</v>
          </cell>
          <cell r="AG746">
            <v>-11222.506000000052</v>
          </cell>
          <cell r="AH746">
            <v>-13027.868999999948</v>
          </cell>
          <cell r="AI746">
            <v>-16476.324000000022</v>
          </cell>
          <cell r="AJ746">
            <v>-5683.3100000000559</v>
          </cell>
          <cell r="AK746">
            <v>-11514.570000000065</v>
          </cell>
          <cell r="AL746">
            <v>-6765.8599999998696</v>
          </cell>
          <cell r="AM746">
            <v>-11235.39000000013</v>
          </cell>
          <cell r="AN746">
            <v>-20920.75</v>
          </cell>
          <cell r="AO746">
            <v>-19196.160000000149</v>
          </cell>
          <cell r="AP746">
            <v>-9760.4150000000373</v>
          </cell>
          <cell r="AQ746">
            <v>-12576.496999999974</v>
          </cell>
          <cell r="AR746">
            <v>-112239.89499999769</v>
          </cell>
          <cell r="AS746">
            <v>-8515.6260000001639</v>
          </cell>
          <cell r="AT746">
            <v>-8496.3350000000792</v>
          </cell>
          <cell r="AU746">
            <v>-11963.530999999726</v>
          </cell>
          <cell r="AV746">
            <v>-2538.0799999999872</v>
          </cell>
          <cell r="AW746">
            <v>-5774.4439999999013</v>
          </cell>
          <cell r="AX746">
            <v>-16443.415999999968</v>
          </cell>
          <cell r="AY746">
            <v>-3359.6199999996461</v>
          </cell>
          <cell r="AZ746">
            <v>-12611.712999999989</v>
          </cell>
          <cell r="BA746">
            <v>-16140.340000000084</v>
          </cell>
          <cell r="BB746">
            <v>-4733.0060000000522</v>
          </cell>
          <cell r="BC746">
            <v>-10811.753999999957</v>
          </cell>
          <cell r="BD746">
            <v>-10852.030000000028</v>
          </cell>
          <cell r="BE746">
            <v>-102503.20500000007</v>
          </cell>
          <cell r="BF746">
            <v>-5108.8879999998026</v>
          </cell>
          <cell r="BG746">
            <v>-5429.6130000000121</v>
          </cell>
          <cell r="BH746">
            <v>0</v>
          </cell>
          <cell r="BI746">
            <v>0</v>
          </cell>
          <cell r="BJ746">
            <v>-1393.6820000000007</v>
          </cell>
          <cell r="BK746">
            <v>-12242.212999999989</v>
          </cell>
          <cell r="BL746">
            <v>-22914.68200000003</v>
          </cell>
          <cell r="BM746">
            <v>-15750.821999999927</v>
          </cell>
          <cell r="BN746">
            <v>-15317.360000000102</v>
          </cell>
          <cell r="BO746">
            <v>-4218.9099999999744</v>
          </cell>
          <cell r="BP746">
            <v>-7350.7380000001285</v>
          </cell>
          <cell r="BQ746">
            <v>-12776.29700000002</v>
          </cell>
          <cell r="BR746">
            <v>-87479.379999998957</v>
          </cell>
          <cell r="BS746">
            <v>-5216.1739999999991</v>
          </cell>
          <cell r="BT746">
            <v>-2618.3170000002719</v>
          </cell>
          <cell r="BU746">
            <v>-2185.0799999999872</v>
          </cell>
          <cell r="BV746">
            <v>0</v>
          </cell>
          <cell r="BW746">
            <v>-60.585999999995693</v>
          </cell>
          <cell r="BX746">
            <v>-8661.6959999997634</v>
          </cell>
          <cell r="BY746">
            <v>-22903.135000000009</v>
          </cell>
          <cell r="BZ746">
            <v>-12119.939000000013</v>
          </cell>
          <cell r="CA746">
            <v>-16140.499999999767</v>
          </cell>
          <cell r="CB746">
            <v>-5368.8000000000466</v>
          </cell>
          <cell r="CC746">
            <v>-6173.7129999999888</v>
          </cell>
          <cell r="CD746">
            <v>-6031.4399999999441</v>
          </cell>
          <cell r="CE746">
            <v>-107108.29299999774</v>
          </cell>
          <cell r="CF746">
            <v>-10982.530000000261</v>
          </cell>
          <cell r="CG746">
            <v>-4785.7660000000615</v>
          </cell>
          <cell r="CH746">
            <v>-626.83600000001024</v>
          </cell>
          <cell r="CI746">
            <v>0</v>
          </cell>
          <cell r="CJ746">
            <v>-1271.7699999999895</v>
          </cell>
          <cell r="CK746">
            <v>-10630.15000000014</v>
          </cell>
          <cell r="CL746">
            <v>-30838.519999999786</v>
          </cell>
          <cell r="CM746">
            <v>-11312.862999999896</v>
          </cell>
          <cell r="CN746">
            <v>-11271.90000000014</v>
          </cell>
          <cell r="CO746">
            <v>-4939.9900000002235</v>
          </cell>
          <cell r="CP746">
            <v>-3125.6349999997765</v>
          </cell>
          <cell r="CQ746">
            <v>-17322.332999999868</v>
          </cell>
          <cell r="CR746">
            <v>-105876.32799999975</v>
          </cell>
          <cell r="CS746">
            <v>-13258.804999999935</v>
          </cell>
          <cell r="CT746">
            <v>-5040.1460000001825</v>
          </cell>
          <cell r="CU746">
            <v>-619.07399999999325</v>
          </cell>
          <cell r="CV746">
            <v>0</v>
          </cell>
          <cell r="CW746">
            <v>0</v>
          </cell>
          <cell r="CX746">
            <v>-11887.60999999987</v>
          </cell>
          <cell r="CY746">
            <v>-23213.989999999991</v>
          </cell>
          <cell r="CZ746">
            <v>-14618.245000000112</v>
          </cell>
          <cell r="DA746">
            <v>-15870.550000000047</v>
          </cell>
          <cell r="DB746">
            <v>-5990.9309999998659</v>
          </cell>
          <cell r="DC746">
            <v>-2908.9270000000251</v>
          </cell>
          <cell r="DD746">
            <v>-12468.049999999814</v>
          </cell>
          <cell r="DE746">
            <v>-125732.08550000004</v>
          </cell>
          <cell r="DF746">
            <v>-18740.48900000006</v>
          </cell>
          <cell r="DG746">
            <v>-5664.9850000001024</v>
          </cell>
          <cell r="DH746">
            <v>-1843.4444999999832</v>
          </cell>
          <cell r="DI746">
            <v>0</v>
          </cell>
          <cell r="DJ746">
            <v>0</v>
          </cell>
          <cell r="DK746">
            <v>-11178.951000000117</v>
          </cell>
          <cell r="DL746">
            <v>-26826.329999999842</v>
          </cell>
          <cell r="DM746">
            <v>-19291.736999999965</v>
          </cell>
          <cell r="DN746">
            <v>-17280.665999999736</v>
          </cell>
          <cell r="DO746">
            <v>-6911.403999999864</v>
          </cell>
          <cell r="DP746">
            <v>-11043.133000000147</v>
          </cell>
          <cell r="DQ746">
            <v>-6950.9459999999963</v>
          </cell>
          <cell r="DR746">
            <v>-116538.33200000226</v>
          </cell>
          <cell r="DS746">
            <v>-15870.07399999979</v>
          </cell>
          <cell r="DT746">
            <v>-5514.6239999998361</v>
          </cell>
          <cell r="DU746">
            <v>-4226.9130000000587</v>
          </cell>
          <cell r="DV746">
            <v>-377.54999999998836</v>
          </cell>
          <cell r="DW746">
            <v>0</v>
          </cell>
          <cell r="DX746">
            <v>-10855.35800000024</v>
          </cell>
          <cell r="DY746">
            <v>-25142.745000000112</v>
          </cell>
          <cell r="DZ746">
            <v>-13726.954999999842</v>
          </cell>
          <cell r="EA746">
            <v>-11567.100000000093</v>
          </cell>
          <cell r="EB746">
            <v>-4362.2100000001956</v>
          </cell>
          <cell r="EC746">
            <v>-13574.932999999728</v>
          </cell>
          <cell r="ED746">
            <v>-11319.869999999879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-13.410000000149012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-13.410000000032596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-64.009999999776483</v>
          </cell>
          <cell r="AF747">
            <v>-32.549999999988358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-31.460000000020955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-343.89500000001863</v>
          </cell>
          <cell r="AS747">
            <v>0</v>
          </cell>
          <cell r="AT747">
            <v>0</v>
          </cell>
          <cell r="AU747">
            <v>0</v>
          </cell>
          <cell r="AV747">
            <v>-343.89500000000407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22.930000000167638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22.930000000022119</v>
          </cell>
          <cell r="CB747">
            <v>0</v>
          </cell>
          <cell r="CC747">
            <v>0</v>
          </cell>
          <cell r="CD747">
            <v>0</v>
          </cell>
          <cell r="CE747">
            <v>0.56000000005587935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0.55999999999767169</v>
          </cell>
          <cell r="CO747">
            <v>0</v>
          </cell>
          <cell r="CP747">
            <v>0</v>
          </cell>
          <cell r="CQ747">
            <v>0</v>
          </cell>
          <cell r="CR747">
            <v>3.8800000001210719</v>
          </cell>
          <cell r="CS747">
            <v>0</v>
          </cell>
          <cell r="CT747">
            <v>1.6600000000034925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0.46000000002095476</v>
          </cell>
          <cell r="DA747">
            <v>1.7599999999802094</v>
          </cell>
          <cell r="DB747">
            <v>0</v>
          </cell>
          <cell r="DC747">
            <v>0</v>
          </cell>
          <cell r="DD747">
            <v>0</v>
          </cell>
          <cell r="DE747">
            <v>5.6499999999068677</v>
          </cell>
          <cell r="DF747">
            <v>0</v>
          </cell>
          <cell r="DG747">
            <v>5.4700000000011642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0.17999999999301508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15.279000000096858</v>
          </cell>
          <cell r="DS747">
            <v>0</v>
          </cell>
          <cell r="DT747">
            <v>14.168999999994412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0.14999999999417923</v>
          </cell>
          <cell r="EA747">
            <v>0.96000000002095476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-1689.1210000000137</v>
          </cell>
          <cell r="G748">
            <v>-3389.2880000000005</v>
          </cell>
          <cell r="H748">
            <v>-994.13899999999558</v>
          </cell>
          <cell r="I748">
            <v>-4392.9210000000021</v>
          </cell>
          <cell r="J748">
            <v>-3933.4419999999955</v>
          </cell>
          <cell r="K748">
            <v>-4548.4050000000279</v>
          </cell>
          <cell r="L748">
            <v>-1727.179999999993</v>
          </cell>
          <cell r="M748">
            <v>-7697.6199999999953</v>
          </cell>
          <cell r="N748">
            <v>-8270.4400000000023</v>
          </cell>
          <cell r="O748">
            <v>-5480.1949999999488</v>
          </cell>
          <cell r="P748">
            <v>-5854.5799999999872</v>
          </cell>
          <cell r="Q748">
            <v>-3143.8739999999816</v>
          </cell>
          <cell r="R748">
            <v>-62104.889999999199</v>
          </cell>
          <cell r="S748">
            <v>-1295.460999999952</v>
          </cell>
          <cell r="T748">
            <v>-1780.3420000000042</v>
          </cell>
          <cell r="U748">
            <v>-1132.8399999999674</v>
          </cell>
          <cell r="V748">
            <v>-4663.1279999999679</v>
          </cell>
          <cell r="W748">
            <v>-2433.7020000000193</v>
          </cell>
          <cell r="X748">
            <v>-6013.2799999999697</v>
          </cell>
          <cell r="Y748">
            <v>-8229.1700000000419</v>
          </cell>
          <cell r="Z748">
            <v>-15174</v>
          </cell>
          <cell r="AA748">
            <v>-9515.820000000007</v>
          </cell>
          <cell r="AB748">
            <v>-7330.4559999999474</v>
          </cell>
          <cell r="AC748">
            <v>-2792.0519999999669</v>
          </cell>
          <cell r="AD748">
            <v>-1744.6389999999956</v>
          </cell>
          <cell r="AE748">
            <v>-43987.549000000115</v>
          </cell>
          <cell r="AF748">
            <v>-23.420000000012806</v>
          </cell>
          <cell r="AG748">
            <v>-3039.890000000014</v>
          </cell>
          <cell r="AH748">
            <v>-3037.2530000000261</v>
          </cell>
          <cell r="AI748">
            <v>-2140.0010000000184</v>
          </cell>
          <cell r="AJ748">
            <v>-3928.3030000000144</v>
          </cell>
          <cell r="AK748">
            <v>-1923.6089999999967</v>
          </cell>
          <cell r="AL748">
            <v>-9587.9899999999325</v>
          </cell>
          <cell r="AM748">
            <v>-8097.1300000000047</v>
          </cell>
          <cell r="AN748">
            <v>-7438.1060000000289</v>
          </cell>
          <cell r="AO748">
            <v>-3269.3489999999874</v>
          </cell>
          <cell r="AP748">
            <v>-949.31400000001304</v>
          </cell>
          <cell r="AQ748">
            <v>-553.18399999997928</v>
          </cell>
          <cell r="AR748">
            <v>-27549.277999999933</v>
          </cell>
          <cell r="AS748">
            <v>-160.7949999999837</v>
          </cell>
          <cell r="AT748">
            <v>-5495.3120000000054</v>
          </cell>
          <cell r="AU748">
            <v>-2532.4310000000114</v>
          </cell>
          <cell r="AV748">
            <v>-4406.9569999999949</v>
          </cell>
          <cell r="AW748">
            <v>-2388.519999999975</v>
          </cell>
          <cell r="AX748">
            <v>-3043.2999999999884</v>
          </cell>
          <cell r="AY748">
            <v>-2260.4459999999963</v>
          </cell>
          <cell r="AZ748">
            <v>-1451.6120000000228</v>
          </cell>
          <cell r="BA748">
            <v>-2207.4800000000105</v>
          </cell>
          <cell r="BB748">
            <v>-2397.5300000000134</v>
          </cell>
          <cell r="BC748">
            <v>-772.90599999998813</v>
          </cell>
          <cell r="BD748">
            <v>-431.9890000000014</v>
          </cell>
          <cell r="BE748">
            <v>-434.03000000002794</v>
          </cell>
          <cell r="BF748">
            <v>0</v>
          </cell>
          <cell r="BG748">
            <v>-43.26500000001397</v>
          </cell>
          <cell r="BH748">
            <v>-71.829999999987194</v>
          </cell>
          <cell r="BI748">
            <v>-49.22899999999936</v>
          </cell>
          <cell r="BJ748">
            <v>0</v>
          </cell>
          <cell r="BK748">
            <v>19.205000000001746</v>
          </cell>
          <cell r="BL748">
            <v>1.3260000000009313</v>
          </cell>
          <cell r="BM748">
            <v>11.230999999999767</v>
          </cell>
          <cell r="BN748">
            <v>24.48399999999674</v>
          </cell>
          <cell r="BO748">
            <v>-9.2330000000074506</v>
          </cell>
          <cell r="BP748">
            <v>-18.544999999998254</v>
          </cell>
          <cell r="BQ748">
            <v>-298.17399999999907</v>
          </cell>
          <cell r="BR748">
            <v>-801.75599999981932</v>
          </cell>
          <cell r="BS748">
            <v>-500.76799999998184</v>
          </cell>
          <cell r="BT748">
            <v>-8.5020000000076834</v>
          </cell>
          <cell r="BU748">
            <v>-56.044999999998254</v>
          </cell>
          <cell r="BV748">
            <v>-25.02100000000064</v>
          </cell>
          <cell r="BW748">
            <v>0</v>
          </cell>
          <cell r="BX748">
            <v>6.6370000000024447</v>
          </cell>
          <cell r="BY748">
            <v>4.2249999999767169</v>
          </cell>
          <cell r="BZ748">
            <v>16.135999999998603</v>
          </cell>
          <cell r="CA748">
            <v>83.489000000001397</v>
          </cell>
          <cell r="CB748">
            <v>-114.2039999999979</v>
          </cell>
          <cell r="CC748">
            <v>-113.99300000001676</v>
          </cell>
          <cell r="CD748">
            <v>-93.709999999991851</v>
          </cell>
          <cell r="CE748">
            <v>-2462.1469999998808</v>
          </cell>
          <cell r="CF748">
            <v>-78.312000000005355</v>
          </cell>
          <cell r="CG748">
            <v>-22.032999999995809</v>
          </cell>
          <cell r="CH748">
            <v>-384.17199999999139</v>
          </cell>
          <cell r="CI748">
            <v>-144.8640000000014</v>
          </cell>
          <cell r="CJ748">
            <v>0</v>
          </cell>
          <cell r="CK748">
            <v>7.8809999999939464</v>
          </cell>
          <cell r="CL748">
            <v>1.2140000000363216</v>
          </cell>
          <cell r="CM748">
            <v>-390.20699999999488</v>
          </cell>
          <cell r="CN748">
            <v>38.599999999976717</v>
          </cell>
          <cell r="CO748">
            <v>-578.87399999998161</v>
          </cell>
          <cell r="CP748">
            <v>-789.8750000000291</v>
          </cell>
          <cell r="CQ748">
            <v>-121.50499999997555</v>
          </cell>
          <cell r="CR748">
            <v>-1179.2069999999367</v>
          </cell>
          <cell r="CS748">
            <v>-409.95699999999488</v>
          </cell>
          <cell r="CT748">
            <v>-79.98499999998603</v>
          </cell>
          <cell r="CU748">
            <v>-293.51800000001094</v>
          </cell>
          <cell r="CV748">
            <v>0</v>
          </cell>
          <cell r="CW748">
            <v>0</v>
          </cell>
          <cell r="CX748">
            <v>29.668000000005122</v>
          </cell>
          <cell r="CY748">
            <v>4.757999999972526</v>
          </cell>
          <cell r="CZ748">
            <v>-22.529999999969732</v>
          </cell>
          <cell r="DA748">
            <v>162.28600000002189</v>
          </cell>
          <cell r="DB748">
            <v>-31.097000000008848</v>
          </cell>
          <cell r="DC748">
            <v>-472.39400000001478</v>
          </cell>
          <cell r="DD748">
            <v>-66.437999999994645</v>
          </cell>
          <cell r="DE748">
            <v>-827.63300000014715</v>
          </cell>
          <cell r="DF748">
            <v>3.6820000000298023</v>
          </cell>
          <cell r="DG748">
            <v>39.683999999979278</v>
          </cell>
          <cell r="DH748">
            <v>-67.245999999999185</v>
          </cell>
          <cell r="DI748">
            <v>-24.838999999992666</v>
          </cell>
          <cell r="DJ748">
            <v>0</v>
          </cell>
          <cell r="DK748">
            <v>0</v>
          </cell>
          <cell r="DL748">
            <v>0.16500000000814907</v>
          </cell>
          <cell r="DM748">
            <v>-307.52700000000186</v>
          </cell>
          <cell r="DN748">
            <v>68.380000000004657</v>
          </cell>
          <cell r="DO748">
            <v>4.2409999999945285</v>
          </cell>
          <cell r="DP748">
            <v>-421.12900000000081</v>
          </cell>
          <cell r="DQ748">
            <v>-123.04399999999441</v>
          </cell>
          <cell r="DR748">
            <v>-3042.2749999999069</v>
          </cell>
          <cell r="DS748">
            <v>-16.689000000013039</v>
          </cell>
          <cell r="DT748">
            <v>51.173000000009779</v>
          </cell>
          <cell r="DU748">
            <v>-168.62200000000303</v>
          </cell>
          <cell r="DV748">
            <v>2.0690000000031432</v>
          </cell>
          <cell r="DW748">
            <v>0</v>
          </cell>
          <cell r="DX748">
            <v>12.834999999977299</v>
          </cell>
          <cell r="DY748">
            <v>3.0370000000111759</v>
          </cell>
          <cell r="DZ748">
            <v>-1221.2840000000142</v>
          </cell>
          <cell r="EA748">
            <v>-1330.9639999999781</v>
          </cell>
          <cell r="EB748">
            <v>-83.940999999991618</v>
          </cell>
          <cell r="EC748">
            <v>-251.11799999998766</v>
          </cell>
          <cell r="ED748">
            <v>-38.771000000007916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-3708.8199999999488</v>
          </cell>
          <cell r="J749">
            <v>-67.740000000005239</v>
          </cell>
          <cell r="K749">
            <v>-664.29999999998836</v>
          </cell>
          <cell r="L749">
            <v>0</v>
          </cell>
          <cell r="M749">
            <v>0</v>
          </cell>
          <cell r="N749">
            <v>0</v>
          </cell>
          <cell r="O749">
            <v>-7221.75</v>
          </cell>
          <cell r="P749">
            <v>-4399.9000000000233</v>
          </cell>
          <cell r="Q749">
            <v>-6025.2999999999302</v>
          </cell>
          <cell r="R749">
            <v>-11505.270000000019</v>
          </cell>
          <cell r="S749">
            <v>0</v>
          </cell>
          <cell r="T749">
            <v>0</v>
          </cell>
          <cell r="U749">
            <v>0</v>
          </cell>
          <cell r="V749">
            <v>-860.03000000002794</v>
          </cell>
          <cell r="W749">
            <v>-957.86999999999534</v>
          </cell>
          <cell r="X749">
            <v>-220.11999999999534</v>
          </cell>
          <cell r="Y749">
            <v>0</v>
          </cell>
          <cell r="Z749">
            <v>0</v>
          </cell>
          <cell r="AA749">
            <v>0</v>
          </cell>
          <cell r="AB749">
            <v>-1217.3000000000466</v>
          </cell>
          <cell r="AC749">
            <v>-3740.4499999999534</v>
          </cell>
          <cell r="AD749">
            <v>-4509.5</v>
          </cell>
          <cell r="AE749">
            <v>-12989.715000000317</v>
          </cell>
          <cell r="AF749">
            <v>0</v>
          </cell>
          <cell r="AG749">
            <v>0</v>
          </cell>
          <cell r="AH749">
            <v>0</v>
          </cell>
          <cell r="AI749">
            <v>-3297.7999999999884</v>
          </cell>
          <cell r="AJ749">
            <v>-774.56499999997322</v>
          </cell>
          <cell r="AK749">
            <v>-1994.2000000000116</v>
          </cell>
          <cell r="AL749">
            <v>0</v>
          </cell>
          <cell r="AM749">
            <v>0</v>
          </cell>
          <cell r="AN749">
            <v>0</v>
          </cell>
          <cell r="AO749">
            <v>-2113.75</v>
          </cell>
          <cell r="AP749">
            <v>-2062.25</v>
          </cell>
          <cell r="AQ749">
            <v>-2747.1500000000233</v>
          </cell>
          <cell r="AR749">
            <v>-13878.004999999888</v>
          </cell>
          <cell r="AS749">
            <v>0</v>
          </cell>
          <cell r="AT749">
            <v>0</v>
          </cell>
          <cell r="AU749">
            <v>0</v>
          </cell>
          <cell r="AV749">
            <v>-3215.6550000000279</v>
          </cell>
          <cell r="AW749">
            <v>0</v>
          </cell>
          <cell r="AX749">
            <v>-553.16999999999825</v>
          </cell>
          <cell r="AY749">
            <v>0</v>
          </cell>
          <cell r="AZ749">
            <v>0</v>
          </cell>
          <cell r="BA749">
            <v>0</v>
          </cell>
          <cell r="BB749">
            <v>-2765</v>
          </cell>
          <cell r="BC749">
            <v>-2097.3300000000163</v>
          </cell>
          <cell r="BD749">
            <v>-5246.8499999999767</v>
          </cell>
          <cell r="BE749">
            <v>-15208.869999999646</v>
          </cell>
          <cell r="BF749">
            <v>-1889.6749999999884</v>
          </cell>
          <cell r="BG749">
            <v>-1492.6000000000349</v>
          </cell>
          <cell r="BH749">
            <v>0</v>
          </cell>
          <cell r="BI749">
            <v>0</v>
          </cell>
          <cell r="BJ749">
            <v>0</v>
          </cell>
          <cell r="BK749">
            <v>-5.2749999999996362</v>
          </cell>
          <cell r="BL749">
            <v>-1301.6899999999441</v>
          </cell>
          <cell r="BM749">
            <v>-951.40000000002328</v>
          </cell>
          <cell r="BN749">
            <v>-780.71999999997206</v>
          </cell>
          <cell r="BO749">
            <v>-3492.5999999999767</v>
          </cell>
          <cell r="BP749">
            <v>-1743.5599999999977</v>
          </cell>
          <cell r="BQ749">
            <v>-3551.3499999999767</v>
          </cell>
          <cell r="BR749">
            <v>-15585.669999999925</v>
          </cell>
          <cell r="BS749">
            <v>-1459.2999999999884</v>
          </cell>
          <cell r="BT749">
            <v>-1209.5250000000233</v>
          </cell>
          <cell r="BU749">
            <v>-990.25</v>
          </cell>
          <cell r="BV749">
            <v>0</v>
          </cell>
          <cell r="BW749">
            <v>0</v>
          </cell>
          <cell r="BX749">
            <v>0</v>
          </cell>
          <cell r="BY749">
            <v>-624</v>
          </cell>
          <cell r="BZ749">
            <v>-1754.9500000000116</v>
          </cell>
          <cell r="CA749">
            <v>-1279.2199999999721</v>
          </cell>
          <cell r="CB749">
            <v>-2193.1500000000233</v>
          </cell>
          <cell r="CC749">
            <v>-3164.7000000000116</v>
          </cell>
          <cell r="CD749">
            <v>-2910.5750000000116</v>
          </cell>
          <cell r="CE749">
            <v>-9832.0999999996275</v>
          </cell>
          <cell r="CF749">
            <v>-1487.9300000000512</v>
          </cell>
          <cell r="CG749">
            <v>-1621.6499999999651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-304.01999999996042</v>
          </cell>
          <cell r="CM749">
            <v>-715.75</v>
          </cell>
          <cell r="CN749">
            <v>-714.34999999997672</v>
          </cell>
          <cell r="CO749">
            <v>-2409.0500000000466</v>
          </cell>
          <cell r="CP749">
            <v>-639.60000000003492</v>
          </cell>
          <cell r="CQ749">
            <v>-1939.75</v>
          </cell>
          <cell r="CR749">
            <v>-14225.724999999627</v>
          </cell>
          <cell r="CS749">
            <v>-3945.1999999999534</v>
          </cell>
          <cell r="CT749">
            <v>-1256.5</v>
          </cell>
          <cell r="CU749">
            <v>-408.09500000000116</v>
          </cell>
          <cell r="CV749">
            <v>0</v>
          </cell>
          <cell r="CW749">
            <v>0</v>
          </cell>
          <cell r="CX749">
            <v>0</v>
          </cell>
          <cell r="CY749">
            <v>-831.03000000002794</v>
          </cell>
          <cell r="CZ749">
            <v>-465.89999999990687</v>
          </cell>
          <cell r="DA749">
            <v>-2180.75</v>
          </cell>
          <cell r="DB749">
            <v>-3789.0500000000466</v>
          </cell>
          <cell r="DC749">
            <v>0</v>
          </cell>
          <cell r="DD749">
            <v>-1349.1999999999534</v>
          </cell>
          <cell r="DE749">
            <v>-12583.019999999553</v>
          </cell>
          <cell r="DF749">
            <v>-1434.9500000000698</v>
          </cell>
          <cell r="DG749">
            <v>-984.5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-295.375</v>
          </cell>
          <cell r="DM749">
            <v>-439.70000000006985</v>
          </cell>
          <cell r="DN749">
            <v>-2617.1300000000047</v>
          </cell>
          <cell r="DO749">
            <v>-2163.3500000000931</v>
          </cell>
          <cell r="DP749">
            <v>-1369.8150000000023</v>
          </cell>
          <cell r="DQ749">
            <v>-3278.1999999999534</v>
          </cell>
          <cell r="DR749">
            <v>-14546.025000000373</v>
          </cell>
          <cell r="DS749">
            <v>-2766.3000000000466</v>
          </cell>
          <cell r="DT749">
            <v>-799.09999999997672</v>
          </cell>
          <cell r="DU749">
            <v>-41.724999999998545</v>
          </cell>
          <cell r="DV749">
            <v>0</v>
          </cell>
          <cell r="DW749">
            <v>0</v>
          </cell>
          <cell r="DX749">
            <v>0</v>
          </cell>
          <cell r="DY749">
            <v>-1026.5499999999884</v>
          </cell>
          <cell r="DZ749">
            <v>-1585.8499999999767</v>
          </cell>
          <cell r="EA749">
            <v>-2853.9000000000233</v>
          </cell>
          <cell r="EB749">
            <v>-2692.7000000000698</v>
          </cell>
          <cell r="EC749">
            <v>0</v>
          </cell>
          <cell r="ED749">
            <v>-2779.8999999999069</v>
          </cell>
        </row>
        <row r="750">
          <cell r="F750">
            <v>-17949</v>
          </cell>
          <cell r="G750">
            <v>-23023.399999999907</v>
          </cell>
          <cell r="H750">
            <v>-36440.399999999907</v>
          </cell>
          <cell r="I750">
            <v>-20592.399999999907</v>
          </cell>
          <cell r="J750">
            <v>-16521</v>
          </cell>
          <cell r="K750">
            <v>-24817</v>
          </cell>
          <cell r="L750">
            <v>-8617.2000000001863</v>
          </cell>
          <cell r="M750">
            <v>-13263.700000000186</v>
          </cell>
          <cell r="N750">
            <v>-30824.799999999814</v>
          </cell>
          <cell r="O750">
            <v>-31376.299999999814</v>
          </cell>
          <cell r="P750">
            <v>-30959.399999999907</v>
          </cell>
          <cell r="Q750">
            <v>-28109.40000000014</v>
          </cell>
          <cell r="R750">
            <v>-179287.80000000075</v>
          </cell>
          <cell r="S750">
            <v>-35798.899999999674</v>
          </cell>
          <cell r="T750">
            <v>-32573.699999999721</v>
          </cell>
          <cell r="U750">
            <v>-23078.700000000186</v>
          </cell>
          <cell r="V750">
            <v>-12954.5</v>
          </cell>
          <cell r="W750">
            <v>-10921.599999999627</v>
          </cell>
          <cell r="X750">
            <v>-2751</v>
          </cell>
          <cell r="Y750">
            <v>-2346.2999999998137</v>
          </cell>
          <cell r="Z750">
            <v>-3286.2000000001863</v>
          </cell>
          <cell r="AA750">
            <v>-1289.2000000001863</v>
          </cell>
          <cell r="AB750">
            <v>-6985</v>
          </cell>
          <cell r="AC750">
            <v>-20070.799999999814</v>
          </cell>
          <cell r="AD750">
            <v>-27231.899999999907</v>
          </cell>
          <cell r="AE750">
            <v>-152223.40000000224</v>
          </cell>
          <cell r="AF750">
            <v>-11617.600000000093</v>
          </cell>
          <cell r="AG750">
            <v>-7326</v>
          </cell>
          <cell r="AH750">
            <v>-12046</v>
          </cell>
          <cell r="AI750">
            <v>-15580.600000000093</v>
          </cell>
          <cell r="AJ750">
            <v>-8048</v>
          </cell>
          <cell r="AK750">
            <v>-12467.400000000373</v>
          </cell>
          <cell r="AL750">
            <v>-5888.7000000001863</v>
          </cell>
          <cell r="AM750">
            <v>-22792.5</v>
          </cell>
          <cell r="AN750">
            <v>-24678.5</v>
          </cell>
          <cell r="AO750">
            <v>-10395.90000000014</v>
          </cell>
          <cell r="AP750">
            <v>-8027.7000000001863</v>
          </cell>
          <cell r="AQ750">
            <v>-13354.5</v>
          </cell>
          <cell r="AR750">
            <v>-159928.30000000447</v>
          </cell>
          <cell r="AS750">
            <v>-11759.5</v>
          </cell>
          <cell r="AT750">
            <v>-7283.6999999997206</v>
          </cell>
          <cell r="AU750">
            <v>-18996.799999999814</v>
          </cell>
          <cell r="AV750">
            <v>-11131.699999999953</v>
          </cell>
          <cell r="AW750">
            <v>-21657</v>
          </cell>
          <cell r="AX750">
            <v>-18494.700000000186</v>
          </cell>
          <cell r="AY750">
            <v>-4126.5</v>
          </cell>
          <cell r="AZ750">
            <v>-14585</v>
          </cell>
          <cell r="BA750">
            <v>-12816</v>
          </cell>
          <cell r="BB750">
            <v>-9810</v>
          </cell>
          <cell r="BC750">
            <v>-14797.100000000093</v>
          </cell>
          <cell r="BD750">
            <v>-14470.300000000047</v>
          </cell>
          <cell r="BE750">
            <v>-151314.49999999627</v>
          </cell>
          <cell r="BF750">
            <v>-7923.6999999999534</v>
          </cell>
          <cell r="BG750">
            <v>-6787.8999999999069</v>
          </cell>
          <cell r="BH750">
            <v>-6915.8000000000466</v>
          </cell>
          <cell r="BI750">
            <v>-5342.9000000001397</v>
          </cell>
          <cell r="BJ750">
            <v>-26548.09999999986</v>
          </cell>
          <cell r="BK750">
            <v>-11777.100000000093</v>
          </cell>
          <cell r="BL750">
            <v>-27155.200000000186</v>
          </cell>
          <cell r="BM750">
            <v>-17834.299999999814</v>
          </cell>
          <cell r="BN750">
            <v>-14285.199999999721</v>
          </cell>
          <cell r="BO750">
            <v>-6955</v>
          </cell>
          <cell r="BP750">
            <v>-6882</v>
          </cell>
          <cell r="BQ750">
            <v>-12907.300000000047</v>
          </cell>
          <cell r="BR750">
            <v>-120670.19999999925</v>
          </cell>
          <cell r="BS750">
            <v>-7593.9000000001397</v>
          </cell>
          <cell r="BT750">
            <v>-4961.2000000001863</v>
          </cell>
          <cell r="BU750">
            <v>-10115.90000000014</v>
          </cell>
          <cell r="BV750">
            <v>-6054.5</v>
          </cell>
          <cell r="BW750">
            <v>-23160.300000000047</v>
          </cell>
          <cell r="BX750">
            <v>-7347.2999999998137</v>
          </cell>
          <cell r="BY750">
            <v>-15658.799999999814</v>
          </cell>
          <cell r="BZ750">
            <v>-12418.200000000186</v>
          </cell>
          <cell r="CA750">
            <v>-8767.8000000002794</v>
          </cell>
          <cell r="CB750">
            <v>-5876</v>
          </cell>
          <cell r="CC750">
            <v>-6552.3000000000466</v>
          </cell>
          <cell r="CD750">
            <v>-12164</v>
          </cell>
          <cell r="CE750">
            <v>-115091.69999999925</v>
          </cell>
          <cell r="CF750">
            <v>-11174.199999999953</v>
          </cell>
          <cell r="CG750">
            <v>-5748.6000000000931</v>
          </cell>
          <cell r="CH750">
            <v>-5995.7000000001863</v>
          </cell>
          <cell r="CI750">
            <v>-3016.8999999999069</v>
          </cell>
          <cell r="CJ750">
            <v>-8623</v>
          </cell>
          <cell r="CK750">
            <v>-10981.799999999814</v>
          </cell>
          <cell r="CL750">
            <v>-14064.700000000186</v>
          </cell>
          <cell r="CM750">
            <v>-16276.5</v>
          </cell>
          <cell r="CN750">
            <v>-11021</v>
          </cell>
          <cell r="CO750">
            <v>-10794.40000000014</v>
          </cell>
          <cell r="CP750">
            <v>-4623.3999999999069</v>
          </cell>
          <cell r="CQ750">
            <v>-12771.5</v>
          </cell>
          <cell r="CR750">
            <v>-151851.40000000224</v>
          </cell>
          <cell r="CS750">
            <v>-18032.600000000093</v>
          </cell>
          <cell r="CT750">
            <v>-11755.199999999953</v>
          </cell>
          <cell r="CU750">
            <v>-7585.2999999998137</v>
          </cell>
          <cell r="CV750">
            <v>-2968</v>
          </cell>
          <cell r="CW750">
            <v>-8762</v>
          </cell>
          <cell r="CX750">
            <v>-13311.5</v>
          </cell>
          <cell r="CY750">
            <v>-15260.299999999814</v>
          </cell>
          <cell r="CZ750">
            <v>-9252</v>
          </cell>
          <cell r="DA750">
            <v>-13351.799999999814</v>
          </cell>
          <cell r="DB750">
            <v>-16470.09999999986</v>
          </cell>
          <cell r="DC750">
            <v>-15939.199999999953</v>
          </cell>
          <cell r="DD750">
            <v>-19163.40000000014</v>
          </cell>
          <cell r="DE750">
            <v>-164497.00000000745</v>
          </cell>
          <cell r="DF750">
            <v>-13663</v>
          </cell>
          <cell r="DG750">
            <v>-4993.4000000001397</v>
          </cell>
          <cell r="DH750">
            <v>-10188.199999999953</v>
          </cell>
          <cell r="DI750">
            <v>-3341.3999999999069</v>
          </cell>
          <cell r="DJ750">
            <v>-14330.100000000093</v>
          </cell>
          <cell r="DK750">
            <v>-12693.59999999986</v>
          </cell>
          <cell r="DL750">
            <v>-23284.700000000186</v>
          </cell>
          <cell r="DM750">
            <v>-21503.5</v>
          </cell>
          <cell r="DN750">
            <v>-15541.5</v>
          </cell>
          <cell r="DO750">
            <v>-9657.6000000000931</v>
          </cell>
          <cell r="DP750">
            <v>-19196.199999999953</v>
          </cell>
          <cell r="DQ750">
            <v>-16103.799999999814</v>
          </cell>
          <cell r="DR750">
            <v>-163103.59999999776</v>
          </cell>
          <cell r="DS750">
            <v>-20782.799999999814</v>
          </cell>
          <cell r="DT750">
            <v>-8252.8000000000466</v>
          </cell>
          <cell r="DU750">
            <v>-13813.100000000093</v>
          </cell>
          <cell r="DV750">
            <v>-6557</v>
          </cell>
          <cell r="DW750">
            <v>-15167</v>
          </cell>
          <cell r="DX750">
            <v>-13192.300000000047</v>
          </cell>
          <cell r="DY750">
            <v>-21877.200000000186</v>
          </cell>
          <cell r="DZ750">
            <v>-16789.299999999814</v>
          </cell>
          <cell r="EA750">
            <v>-10309.100000000093</v>
          </cell>
          <cell r="EB750">
            <v>-9582.8000000000466</v>
          </cell>
          <cell r="EC750">
            <v>-12192.700000000186</v>
          </cell>
          <cell r="ED750">
            <v>-14587.5</v>
          </cell>
        </row>
        <row r="751">
          <cell r="F751">
            <v>-8612.064000000013</v>
          </cell>
          <cell r="G751">
            <v>-10296.348999999929</v>
          </cell>
          <cell r="H751">
            <v>-11596.016999999993</v>
          </cell>
          <cell r="I751">
            <v>-16476.249999999767</v>
          </cell>
          <cell r="J751">
            <v>-14116.35999999987</v>
          </cell>
          <cell r="K751">
            <v>-39811.439999999944</v>
          </cell>
          <cell r="L751">
            <v>-25782.410000000149</v>
          </cell>
          <cell r="M751">
            <v>-44196.620000000112</v>
          </cell>
          <cell r="N751">
            <v>-24244.82399999979</v>
          </cell>
          <cell r="O751">
            <v>-20520.819999999832</v>
          </cell>
          <cell r="P751">
            <v>-19592.574000000022</v>
          </cell>
          <cell r="Q751">
            <v>-25314.025999999838</v>
          </cell>
          <cell r="R751">
            <v>-288830.66199999303</v>
          </cell>
          <cell r="S751">
            <v>-22310.727999999886</v>
          </cell>
          <cell r="T751">
            <v>-17609.324999999953</v>
          </cell>
          <cell r="U751">
            <v>-24307.110999999801</v>
          </cell>
          <cell r="V751">
            <v>-17922.453999999911</v>
          </cell>
          <cell r="W751">
            <v>-20898.874000000069</v>
          </cell>
          <cell r="X751">
            <v>-25009.80999999959</v>
          </cell>
          <cell r="Y751">
            <v>-21031.419999999925</v>
          </cell>
          <cell r="Z751">
            <v>-31601.050000000279</v>
          </cell>
          <cell r="AA751">
            <v>-37123.049999999814</v>
          </cell>
          <cell r="AB751">
            <v>-27625.339999999851</v>
          </cell>
          <cell r="AC751">
            <v>-20929.09999999986</v>
          </cell>
          <cell r="AD751">
            <v>-22462.40000000014</v>
          </cell>
          <cell r="AE751">
            <v>-194149.27899999544</v>
          </cell>
          <cell r="AF751">
            <v>-8482.8039999997709</v>
          </cell>
          <cell r="AG751">
            <v>-18778.020000000019</v>
          </cell>
          <cell r="AH751">
            <v>-13229.309999999823</v>
          </cell>
          <cell r="AI751">
            <v>-12263.003000000026</v>
          </cell>
          <cell r="AJ751">
            <v>-23477.975000000093</v>
          </cell>
          <cell r="AK751">
            <v>-18066.810000000056</v>
          </cell>
          <cell r="AL751">
            <v>-17098.580000000075</v>
          </cell>
          <cell r="AM751">
            <v>-29174.909999999916</v>
          </cell>
          <cell r="AN751">
            <v>-25149.509999999776</v>
          </cell>
          <cell r="AO751">
            <v>-6917.8809999998193</v>
          </cell>
          <cell r="AP751">
            <v>-14333.824000000022</v>
          </cell>
          <cell r="AQ751">
            <v>-7176.651999999769</v>
          </cell>
          <cell r="AR751">
            <v>-116854.09999999776</v>
          </cell>
          <cell r="AS751">
            <v>-5625.1999999999534</v>
          </cell>
          <cell r="AT751">
            <v>-9395.4899999997579</v>
          </cell>
          <cell r="AU751">
            <v>-7143.2610000000568</v>
          </cell>
          <cell r="AV751">
            <v>-8691.6899999999441</v>
          </cell>
          <cell r="AW751">
            <v>-10392.989999999991</v>
          </cell>
          <cell r="AX751">
            <v>-16513.85400000005</v>
          </cell>
          <cell r="AY751">
            <v>-9565.1639999998733</v>
          </cell>
          <cell r="AZ751">
            <v>-11931.389999999898</v>
          </cell>
          <cell r="BA751">
            <v>-13299.247000000207</v>
          </cell>
          <cell r="BB751">
            <v>-9707.2870000000112</v>
          </cell>
          <cell r="BC751">
            <v>-7645.5429999999469</v>
          </cell>
          <cell r="BD751">
            <v>-6942.9839999997057</v>
          </cell>
          <cell r="BE751">
            <v>-103238.70669999719</v>
          </cell>
          <cell r="BF751">
            <v>-3952.2340000000549</v>
          </cell>
          <cell r="BG751">
            <v>-3349.2020000000484</v>
          </cell>
          <cell r="BH751">
            <v>-3036.6600000000326</v>
          </cell>
          <cell r="BI751">
            <v>-98.850700000009965</v>
          </cell>
          <cell r="BJ751">
            <v>0</v>
          </cell>
          <cell r="BK751">
            <v>-14034.106999999844</v>
          </cell>
          <cell r="BL751">
            <v>-16465.848999999929</v>
          </cell>
          <cell r="BM751">
            <v>-19996.306999999797</v>
          </cell>
          <cell r="BN751">
            <v>-18457.800000000047</v>
          </cell>
          <cell r="BO751">
            <v>-6448.9970000000903</v>
          </cell>
          <cell r="BP751">
            <v>-7218.9249999999302</v>
          </cell>
          <cell r="BQ751">
            <v>-10179.774999999907</v>
          </cell>
          <cell r="BR751">
            <v>-126397.27599999867</v>
          </cell>
          <cell r="BS751">
            <v>-2715.810999999987</v>
          </cell>
          <cell r="BT751">
            <v>-1722.3819999999832</v>
          </cell>
          <cell r="BU751">
            <v>-6888.5999999999767</v>
          </cell>
          <cell r="BV751">
            <v>-1253.5020000000077</v>
          </cell>
          <cell r="BW751">
            <v>-793.19000000000233</v>
          </cell>
          <cell r="BX751">
            <v>-18257.273000000045</v>
          </cell>
          <cell r="BY751">
            <v>-28929.643000000156</v>
          </cell>
          <cell r="BZ751">
            <v>-22662.925000000047</v>
          </cell>
          <cell r="CA751">
            <v>-25610.114000000292</v>
          </cell>
          <cell r="CB751">
            <v>-4723.8360000001267</v>
          </cell>
          <cell r="CC751">
            <v>-3790.8009999998612</v>
          </cell>
          <cell r="CD751">
            <v>-9049.1990000000224</v>
          </cell>
          <cell r="CE751">
            <v>-176372.01199999824</v>
          </cell>
          <cell r="CF751">
            <v>-8064.7659999998286</v>
          </cell>
          <cell r="CG751">
            <v>-5864.1280000000261</v>
          </cell>
          <cell r="CH751">
            <v>-12704.904999999912</v>
          </cell>
          <cell r="CI751">
            <v>-643.08100000000559</v>
          </cell>
          <cell r="CJ751">
            <v>-8429.8100000000559</v>
          </cell>
          <cell r="CK751">
            <v>-23294.662999999942</v>
          </cell>
          <cell r="CL751">
            <v>-39743.891999999993</v>
          </cell>
          <cell r="CM751">
            <v>-25151.469999999972</v>
          </cell>
          <cell r="CN751">
            <v>-22168.020000000019</v>
          </cell>
          <cell r="CO751">
            <v>-14349.676999999909</v>
          </cell>
          <cell r="CP751">
            <v>-4975.5200000000186</v>
          </cell>
          <cell r="CQ751">
            <v>-10982.080000000307</v>
          </cell>
          <cell r="CR751">
            <v>-164461.72699999809</v>
          </cell>
          <cell r="CS751">
            <v>-7595.1240000000689</v>
          </cell>
          <cell r="CT751">
            <v>-6384.1399999998976</v>
          </cell>
          <cell r="CU751">
            <v>-4174.9590000000317</v>
          </cell>
          <cell r="CV751">
            <v>-895.43899999999849</v>
          </cell>
          <cell r="CW751">
            <v>-1166.3600000000151</v>
          </cell>
          <cell r="CX751">
            <v>-16556.607999999775</v>
          </cell>
          <cell r="CY751">
            <v>-36481.112999999896</v>
          </cell>
          <cell r="CZ751">
            <v>-36320.703999999911</v>
          </cell>
          <cell r="DA751">
            <v>-26631.689999999944</v>
          </cell>
          <cell r="DB751">
            <v>-5711.596000000136</v>
          </cell>
          <cell r="DC751">
            <v>-3361.0179999999236</v>
          </cell>
          <cell r="DD751">
            <v>-19182.976000000024</v>
          </cell>
          <cell r="DE751">
            <v>-152331.88900000229</v>
          </cell>
          <cell r="DF751">
            <v>-10097.626999999862</v>
          </cell>
          <cell r="DG751">
            <v>-3128.4499999999534</v>
          </cell>
          <cell r="DH751">
            <v>-6233.7499999997672</v>
          </cell>
          <cell r="DI751">
            <v>-2093.2000000000116</v>
          </cell>
          <cell r="DJ751">
            <v>-11.436000000001513</v>
          </cell>
          <cell r="DK751">
            <v>-18286.29999999993</v>
          </cell>
          <cell r="DL751">
            <v>-33307.700000000186</v>
          </cell>
          <cell r="DM751">
            <v>-27493.106000000145</v>
          </cell>
          <cell r="DN751">
            <v>-20769.049999999814</v>
          </cell>
          <cell r="DO751">
            <v>-6241.3719999999739</v>
          </cell>
          <cell r="DP751">
            <v>-7644.1780000000726</v>
          </cell>
          <cell r="DQ751">
            <v>-17025.719999999972</v>
          </cell>
          <cell r="DR751">
            <v>-166628.39699999988</v>
          </cell>
          <cell r="DS751">
            <v>-7722.5749999999534</v>
          </cell>
          <cell r="DT751">
            <v>-2139.9060000001919</v>
          </cell>
          <cell r="DU751">
            <v>-12887.765999999945</v>
          </cell>
          <cell r="DV751">
            <v>-7816.560999999987</v>
          </cell>
          <cell r="DW751">
            <v>-846.70000000006985</v>
          </cell>
          <cell r="DX751">
            <v>-18189.460000000079</v>
          </cell>
          <cell r="DY751">
            <v>-32754.158999999985</v>
          </cell>
          <cell r="DZ751">
            <v>-30980.799999999814</v>
          </cell>
          <cell r="EA751">
            <v>-27461.884000000078</v>
          </cell>
          <cell r="EB751">
            <v>-4630.6659999999683</v>
          </cell>
          <cell r="EC751">
            <v>-9529.8699999998789</v>
          </cell>
          <cell r="ED751">
            <v>-11668.050000000047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-1325424.8900000004</v>
          </cell>
          <cell r="BF754">
            <v>-87396.065999999992</v>
          </cell>
          <cell r="BG754">
            <v>-118662.70499999999</v>
          </cell>
          <cell r="BH754">
            <v>0</v>
          </cell>
          <cell r="BI754">
            <v>0</v>
          </cell>
          <cell r="BJ754">
            <v>0</v>
          </cell>
          <cell r="BK754">
            <v>-118962.41500000001</v>
          </cell>
          <cell r="BL754">
            <v>-258823.22</v>
          </cell>
          <cell r="BM754">
            <v>-201659.16399999999</v>
          </cell>
          <cell r="BN754">
            <v>-360501.80000000005</v>
          </cell>
          <cell r="BO754">
            <v>-46801.937000000005</v>
          </cell>
          <cell r="BP754">
            <v>-56496.823000000004</v>
          </cell>
          <cell r="BQ754">
            <v>-76120.760000000009</v>
          </cell>
          <cell r="BR754">
            <v>-1459477.8698000002</v>
          </cell>
          <cell r="BS754">
            <v>-83255.225000000006</v>
          </cell>
          <cell r="BT754">
            <v>-122497.46</v>
          </cell>
          <cell r="BU754">
            <v>-6810.6928000000007</v>
          </cell>
          <cell r="BV754">
            <v>0</v>
          </cell>
          <cell r="BW754">
            <v>0</v>
          </cell>
          <cell r="BX754">
            <v>-126094.28000000001</v>
          </cell>
          <cell r="BY754">
            <v>-258106.34999999998</v>
          </cell>
          <cell r="BZ754">
            <v>-293257.70000000007</v>
          </cell>
          <cell r="CA754">
            <v>-357756.62</v>
          </cell>
          <cell r="CB754">
            <v>-42472.002</v>
          </cell>
          <cell r="CC754">
            <v>-44715.485000000001</v>
          </cell>
          <cell r="CD754">
            <v>-124512.05499999999</v>
          </cell>
          <cell r="CE754">
            <v>-1605962.2672000001</v>
          </cell>
          <cell r="CF754">
            <v>-126898.8</v>
          </cell>
          <cell r="CG754">
            <v>-140770.47999999998</v>
          </cell>
          <cell r="CH754">
            <v>-9605.1736000000001</v>
          </cell>
          <cell r="CI754">
            <v>0</v>
          </cell>
          <cell r="CJ754">
            <v>-11460.6646</v>
          </cell>
          <cell r="CK754">
            <v>-155017.26</v>
          </cell>
          <cell r="CL754">
            <v>-255941.33</v>
          </cell>
          <cell r="CM754">
            <v>-225168.79000000004</v>
          </cell>
          <cell r="CN754">
            <v>-414320.66</v>
          </cell>
          <cell r="CO754">
            <v>-85489.027999999991</v>
          </cell>
          <cell r="CP754">
            <v>-68417.690999999992</v>
          </cell>
          <cell r="CQ754">
            <v>-112872.39</v>
          </cell>
          <cell r="CR754">
            <v>-1556389.8797000004</v>
          </cell>
          <cell r="CS754">
            <v>-125216.54</v>
          </cell>
          <cell r="CT754">
            <v>-125259.435</v>
          </cell>
          <cell r="CU754">
            <v>-9783.0136999999995</v>
          </cell>
          <cell r="CV754">
            <v>0</v>
          </cell>
          <cell r="CW754">
            <v>0</v>
          </cell>
          <cell r="CX754">
            <v>-91932.944999999978</v>
          </cell>
          <cell r="CY754">
            <v>-252334.74999999997</v>
          </cell>
          <cell r="CZ754">
            <v>-351563.74</v>
          </cell>
          <cell r="DA754">
            <v>-404407.38</v>
          </cell>
          <cell r="DB754">
            <v>-67603.83600000001</v>
          </cell>
          <cell r="DC754">
            <v>0</v>
          </cell>
          <cell r="DD754">
            <v>-128288.24</v>
          </cell>
          <cell r="DE754">
            <v>-1475646.1156000001</v>
          </cell>
          <cell r="DF754">
            <v>-122149.09399999998</v>
          </cell>
          <cell r="DG754">
            <v>-120984.30499999999</v>
          </cell>
          <cell r="DH754">
            <v>-15975.885599999998</v>
          </cell>
          <cell r="DI754">
            <v>0</v>
          </cell>
          <cell r="DJ754">
            <v>0</v>
          </cell>
          <cell r="DK754">
            <v>-91362.295000000013</v>
          </cell>
          <cell r="DL754">
            <v>-195595.78000000003</v>
          </cell>
          <cell r="DM754">
            <v>-252189.30000000002</v>
          </cell>
          <cell r="DN754">
            <v>-385804.94</v>
          </cell>
          <cell r="DO754">
            <v>-100476.97600000002</v>
          </cell>
          <cell r="DP754">
            <v>-62647.5</v>
          </cell>
          <cell r="DQ754">
            <v>-128460.04000000001</v>
          </cell>
          <cell r="DR754">
            <v>-1713026.5419999999</v>
          </cell>
          <cell r="DS754">
            <v>-128951.59000000001</v>
          </cell>
          <cell r="DT754">
            <v>-132087.88</v>
          </cell>
          <cell r="DU754">
            <v>-19749.87</v>
          </cell>
          <cell r="DV754">
            <v>-22958.254000000001</v>
          </cell>
          <cell r="DW754">
            <v>-18338.056</v>
          </cell>
          <cell r="DX754">
            <v>-126570.514</v>
          </cell>
          <cell r="DY754">
            <v>-231294.59500000003</v>
          </cell>
          <cell r="DZ754">
            <v>-284470.30000000005</v>
          </cell>
          <cell r="EA754">
            <v>-404097.25999999995</v>
          </cell>
          <cell r="EB754">
            <v>-105609.67600000001</v>
          </cell>
          <cell r="EC754">
            <v>-78735.706999999995</v>
          </cell>
          <cell r="ED754">
            <v>-160162.84000000003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-15764.339999999851</v>
          </cell>
          <cell r="DF755">
            <v>-2625.140000000014</v>
          </cell>
          <cell r="DG755">
            <v>-6073.9199999999837</v>
          </cell>
          <cell r="DH755">
            <v>-1144.9100000000035</v>
          </cell>
          <cell r="DI755">
            <v>0</v>
          </cell>
          <cell r="DJ755">
            <v>0</v>
          </cell>
          <cell r="DK755">
            <v>1.0599999999976717</v>
          </cell>
          <cell r="DL755">
            <v>-1039.5299999999697</v>
          </cell>
          <cell r="DM755">
            <v>-601.56999999994878</v>
          </cell>
          <cell r="DN755">
            <v>7467.9399999999441</v>
          </cell>
          <cell r="DO755">
            <v>21.559999999997672</v>
          </cell>
          <cell r="DP755">
            <v>-2118.0500000000029</v>
          </cell>
          <cell r="DQ755">
            <v>-9651.7799999999988</v>
          </cell>
          <cell r="DR755">
            <v>-23516.162000000477</v>
          </cell>
          <cell r="DS755">
            <v>-5405.2600000000093</v>
          </cell>
          <cell r="DT755">
            <v>-7260.7399999999907</v>
          </cell>
          <cell r="DU755">
            <v>-1112.3930000000037</v>
          </cell>
          <cell r="DV755">
            <v>795.90100000000166</v>
          </cell>
          <cell r="DW755">
            <v>0</v>
          </cell>
          <cell r="DX755">
            <v>2.8699999999953434</v>
          </cell>
          <cell r="DY755">
            <v>-638</v>
          </cell>
          <cell r="DZ755">
            <v>-900.59000000002561</v>
          </cell>
          <cell r="EA755">
            <v>7448.8100000000559</v>
          </cell>
          <cell r="EB755">
            <v>8.5199999999895226</v>
          </cell>
          <cell r="EC755">
            <v>-7227.6500000000233</v>
          </cell>
          <cell r="ED755">
            <v>-9227.6299999999464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-45514.540000000969</v>
          </cell>
          <cell r="DF756">
            <v>-5069.6899999999441</v>
          </cell>
          <cell r="DG756">
            <v>-3804.5999999999767</v>
          </cell>
          <cell r="DH756">
            <v>-8251.6999999999534</v>
          </cell>
          <cell r="DI756">
            <v>-742.40000000002328</v>
          </cell>
          <cell r="DJ756">
            <v>0</v>
          </cell>
          <cell r="DK756">
            <v>-654.59999999997672</v>
          </cell>
          <cell r="DL756">
            <v>-1612.9399999999441</v>
          </cell>
          <cell r="DM756">
            <v>-4712</v>
          </cell>
          <cell r="DN756">
            <v>6802.25</v>
          </cell>
          <cell r="DO756">
            <v>-4513.9600000000792</v>
          </cell>
          <cell r="DP756">
            <v>-9173.1600000000326</v>
          </cell>
          <cell r="DQ756">
            <v>-13781.739999999991</v>
          </cell>
          <cell r="DR756">
            <v>-58006.059999998659</v>
          </cell>
          <cell r="DS756">
            <v>-8283.9600000000792</v>
          </cell>
          <cell r="DT756">
            <v>-6591</v>
          </cell>
          <cell r="DU756">
            <v>-7419.8600000001024</v>
          </cell>
          <cell r="DV756">
            <v>-2305.8499999999767</v>
          </cell>
          <cell r="DW756">
            <v>-21.960000000079162</v>
          </cell>
          <cell r="DX756">
            <v>-1870.7399999999907</v>
          </cell>
          <cell r="DY756">
            <v>-1709.8100000000559</v>
          </cell>
          <cell r="DZ756">
            <v>-5080.1899999999441</v>
          </cell>
          <cell r="EA756">
            <v>4726.3600000001024</v>
          </cell>
          <cell r="EB756">
            <v>-3295.7399999999907</v>
          </cell>
          <cell r="EC756">
            <v>-12156.960000000079</v>
          </cell>
          <cell r="ED756">
            <v>-13996.349999999977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3">
          <cell r="A763" t="str">
            <v>Burn Rate (MMBtu/MWh)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4.0000000000000001E-3</v>
          </cell>
          <cell r="G765">
            <v>6.0000000000000001E-3</v>
          </cell>
          <cell r="H765">
            <v>6.0000000000000001E-3</v>
          </cell>
          <cell r="I765">
            <v>1.4E-2</v>
          </cell>
          <cell r="J765">
            <v>2E-3</v>
          </cell>
          <cell r="K765">
            <v>6.0000000000000001E-3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4.0000000000000001E-3</v>
          </cell>
          <cell r="Q765">
            <v>0</v>
          </cell>
          <cell r="R765">
            <v>5.0000000000000001E-3</v>
          </cell>
          <cell r="S765">
            <v>1E-3</v>
          </cell>
          <cell r="T765">
            <v>8.9999999999999993E-3</v>
          </cell>
          <cell r="U765">
            <v>7.0000000000000001E-3</v>
          </cell>
          <cell r="V765">
            <v>2.1000000000000001E-2</v>
          </cell>
          <cell r="W765">
            <v>7.0000000000000001E-3</v>
          </cell>
          <cell r="X765">
            <v>4.0000000000000001E-3</v>
          </cell>
          <cell r="Y765">
            <v>1E-3</v>
          </cell>
          <cell r="Z765">
            <v>1E-3</v>
          </cell>
          <cell r="AA765">
            <v>1E-3</v>
          </cell>
          <cell r="AB765">
            <v>1E-3</v>
          </cell>
          <cell r="AC765">
            <v>5.0000000000000001E-3</v>
          </cell>
          <cell r="AD765">
            <v>0</v>
          </cell>
          <cell r="AE765">
            <v>1.9E-2</v>
          </cell>
          <cell r="AF765">
            <v>1.0999999999999999E-2</v>
          </cell>
          <cell r="AG765">
            <v>0.03</v>
          </cell>
          <cell r="AH765">
            <v>2.7E-2</v>
          </cell>
          <cell r="AI765">
            <v>0.03</v>
          </cell>
          <cell r="AJ765">
            <v>3.9E-2</v>
          </cell>
          <cell r="AK765">
            <v>1.7000000000000001E-2</v>
          </cell>
          <cell r="AL765">
            <v>6.0000000000000001E-3</v>
          </cell>
          <cell r="AM765">
            <v>5.0000000000000001E-3</v>
          </cell>
          <cell r="AN765">
            <v>0.02</v>
          </cell>
          <cell r="AO765">
            <v>2.7E-2</v>
          </cell>
          <cell r="AP765">
            <v>2.1999999999999999E-2</v>
          </cell>
          <cell r="AQ765">
            <v>1.4E-2</v>
          </cell>
          <cell r="AR765">
            <v>1.2999999999999999E-2</v>
          </cell>
          <cell r="AS765">
            <v>8.0000000000000002E-3</v>
          </cell>
          <cell r="AT765">
            <v>7.0000000000000001E-3</v>
          </cell>
          <cell r="AU765">
            <v>1.9E-2</v>
          </cell>
          <cell r="AV765">
            <v>3.9E-2</v>
          </cell>
          <cell r="AW765">
            <v>2.5999999999999999E-2</v>
          </cell>
          <cell r="AX765">
            <v>0.01</v>
          </cell>
          <cell r="AY765">
            <v>2E-3</v>
          </cell>
          <cell r="AZ765">
            <v>8.0000000000000002E-3</v>
          </cell>
          <cell r="BA765">
            <v>1.2999999999999999E-2</v>
          </cell>
          <cell r="BB765">
            <v>2.7E-2</v>
          </cell>
          <cell r="BC765">
            <v>8.0000000000000002E-3</v>
          </cell>
          <cell r="BD765">
            <v>8.9999999999999993E-3</v>
          </cell>
          <cell r="BE765">
            <v>1.2999999999999999E-2</v>
          </cell>
          <cell r="BF765">
            <v>8.9999999999999993E-3</v>
          </cell>
          <cell r="BG765">
            <v>1.7000000000000001E-2</v>
          </cell>
          <cell r="BH765">
            <v>1.7000000000000001E-2</v>
          </cell>
          <cell r="BI765">
            <v>1.4999999999999999E-2</v>
          </cell>
          <cell r="BJ765">
            <v>1.7000000000000001E-2</v>
          </cell>
          <cell r="BK765">
            <v>1.7000000000000001E-2</v>
          </cell>
          <cell r="BL765">
            <v>5.0000000000000001E-3</v>
          </cell>
          <cell r="BM765">
            <v>1.2E-2</v>
          </cell>
          <cell r="BN765">
            <v>1.2E-2</v>
          </cell>
          <cell r="BO765">
            <v>1.0999999999999999E-2</v>
          </cell>
          <cell r="BP765">
            <v>8.9999999999999993E-3</v>
          </cell>
          <cell r="BQ765">
            <v>1.4E-2</v>
          </cell>
          <cell r="BR765">
            <v>0.01</v>
          </cell>
          <cell r="BS765">
            <v>1.4E-2</v>
          </cell>
          <cell r="BT765">
            <v>5.0000000000000001E-3</v>
          </cell>
          <cell r="BU765">
            <v>1.0999999999999999E-2</v>
          </cell>
          <cell r="BV765">
            <v>1.4999999999999999E-2</v>
          </cell>
          <cell r="BW765">
            <v>1.0999999999999999E-2</v>
          </cell>
          <cell r="BX765">
            <v>1.0999999999999999E-2</v>
          </cell>
          <cell r="BY765">
            <v>3.0000000000000001E-3</v>
          </cell>
          <cell r="BZ765">
            <v>6.0000000000000001E-3</v>
          </cell>
          <cell r="CA765">
            <v>1.7000000000000001E-2</v>
          </cell>
          <cell r="CB765">
            <v>1.4E-2</v>
          </cell>
          <cell r="CC765">
            <v>8.0000000000000002E-3</v>
          </cell>
          <cell r="CD765">
            <v>1.2E-2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5.0000000000000001E-3</v>
          </cell>
          <cell r="G766">
            <v>2E-3</v>
          </cell>
          <cell r="H766">
            <v>2E-3</v>
          </cell>
          <cell r="I766">
            <v>5.0000000000000001E-3</v>
          </cell>
          <cell r="J766">
            <v>1E-3</v>
          </cell>
          <cell r="K766">
            <v>8.0000000000000002E-3</v>
          </cell>
          <cell r="L766">
            <v>1E-3</v>
          </cell>
          <cell r="M766">
            <v>2E-3</v>
          </cell>
          <cell r="N766">
            <v>3.0000000000000001E-3</v>
          </cell>
          <cell r="O766">
            <v>4.0000000000000001E-3</v>
          </cell>
          <cell r="P766">
            <v>1.4999999999999999E-2</v>
          </cell>
          <cell r="Q766">
            <v>2.8000000000000001E-2</v>
          </cell>
          <cell r="R766">
            <v>2.4E-2</v>
          </cell>
          <cell r="S766">
            <v>2.1999999999999999E-2</v>
          </cell>
          <cell r="T766">
            <v>2.8000000000000001E-2</v>
          </cell>
          <cell r="U766">
            <v>3.2000000000000001E-2</v>
          </cell>
          <cell r="V766">
            <v>3.1E-2</v>
          </cell>
          <cell r="W766">
            <v>1.2999999999999999E-2</v>
          </cell>
          <cell r="X766">
            <v>1.2999999999999999E-2</v>
          </cell>
          <cell r="Y766">
            <v>2.3E-2</v>
          </cell>
          <cell r="Z766">
            <v>2.5000000000000001E-2</v>
          </cell>
          <cell r="AA766">
            <v>2.4E-2</v>
          </cell>
          <cell r="AB766">
            <v>2.7E-2</v>
          </cell>
          <cell r="AC766">
            <v>2.1000000000000001E-2</v>
          </cell>
          <cell r="AD766">
            <v>2.1000000000000001E-2</v>
          </cell>
          <cell r="AE766">
            <v>1.7999999999999999E-2</v>
          </cell>
          <cell r="AF766">
            <v>1.4E-2</v>
          </cell>
          <cell r="AG766">
            <v>1.0999999999999999E-2</v>
          </cell>
          <cell r="AH766">
            <v>2.1999999999999999E-2</v>
          </cell>
          <cell r="AI766">
            <v>1.6E-2</v>
          </cell>
          <cell r="AJ766">
            <v>2.1999999999999999E-2</v>
          </cell>
          <cell r="AK766">
            <v>1.4999999999999999E-2</v>
          </cell>
          <cell r="AL766">
            <v>1.7999999999999999E-2</v>
          </cell>
          <cell r="AM766">
            <v>8.0000000000000002E-3</v>
          </cell>
          <cell r="AN766">
            <v>2.5999999999999999E-2</v>
          </cell>
          <cell r="AO766">
            <v>3.5999999999999997E-2</v>
          </cell>
          <cell r="AP766">
            <v>1.0999999999999999E-2</v>
          </cell>
          <cell r="AQ766">
            <v>1.4999999999999999E-2</v>
          </cell>
          <cell r="AR766">
            <v>1.4E-2</v>
          </cell>
          <cell r="AS766">
            <v>1.9E-2</v>
          </cell>
          <cell r="AT766">
            <v>0.01</v>
          </cell>
          <cell r="AU766">
            <v>1.4999999999999999E-2</v>
          </cell>
          <cell r="AV766">
            <v>1.6E-2</v>
          </cell>
          <cell r="AW766">
            <v>1.7999999999999999E-2</v>
          </cell>
          <cell r="AX766">
            <v>2.9000000000000001E-2</v>
          </cell>
          <cell r="AY766">
            <v>0.01</v>
          </cell>
          <cell r="AZ766">
            <v>1.0999999999999999E-2</v>
          </cell>
          <cell r="BA766">
            <v>1.0999999999999999E-2</v>
          </cell>
          <cell r="BB766">
            <v>8.9999999999999993E-3</v>
          </cell>
          <cell r="BC766">
            <v>1.2E-2</v>
          </cell>
          <cell r="BD766">
            <v>1.2999999999999999E-2</v>
          </cell>
          <cell r="BE766">
            <v>1.4E-2</v>
          </cell>
          <cell r="BF766">
            <v>2.8000000000000001E-2</v>
          </cell>
          <cell r="BG766">
            <v>0.02</v>
          </cell>
          <cell r="BH766">
            <v>8.0000000000000002E-3</v>
          </cell>
          <cell r="BI766">
            <v>2E-3</v>
          </cell>
          <cell r="BJ766">
            <v>3.2000000000000001E-2</v>
          </cell>
          <cell r="BK766">
            <v>2.1000000000000001E-2</v>
          </cell>
          <cell r="BL766">
            <v>1.2999999999999999E-2</v>
          </cell>
          <cell r="BM766">
            <v>6.0000000000000001E-3</v>
          </cell>
          <cell r="BN766">
            <v>7.0000000000000001E-3</v>
          </cell>
          <cell r="BO766">
            <v>1.0999999999999999E-2</v>
          </cell>
          <cell r="BP766">
            <v>8.9999999999999993E-3</v>
          </cell>
          <cell r="BQ766">
            <v>1.7000000000000001E-2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1E-3</v>
          </cell>
          <cell r="H767">
            <v>2E-3</v>
          </cell>
          <cell r="I767">
            <v>1E-3</v>
          </cell>
          <cell r="J767">
            <v>1E-3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1E-3</v>
          </cell>
          <cell r="S767">
            <v>0</v>
          </cell>
          <cell r="T767">
            <v>1E-3</v>
          </cell>
          <cell r="U767">
            <v>1E-3</v>
          </cell>
          <cell r="V767">
            <v>1E-3</v>
          </cell>
          <cell r="W767">
            <v>1E-3</v>
          </cell>
          <cell r="X767">
            <v>2E-3</v>
          </cell>
          <cell r="Y767">
            <v>0</v>
          </cell>
          <cell r="Z767">
            <v>0</v>
          </cell>
          <cell r="AA767">
            <v>0</v>
          </cell>
          <cell r="AB767">
            <v>1E-3</v>
          </cell>
          <cell r="AC767">
            <v>0</v>
          </cell>
          <cell r="AD767">
            <v>0</v>
          </cell>
          <cell r="AE767">
            <v>5.0000000000000001E-3</v>
          </cell>
          <cell r="AF767">
            <v>2E-3</v>
          </cell>
          <cell r="AG767">
            <v>4.0000000000000001E-3</v>
          </cell>
          <cell r="AH767">
            <v>5.0000000000000001E-3</v>
          </cell>
          <cell r="AI767">
            <v>0.01</v>
          </cell>
          <cell r="AJ767">
            <v>0.01</v>
          </cell>
          <cell r="AK767">
            <v>4.0000000000000001E-3</v>
          </cell>
          <cell r="AL767">
            <v>1E-3</v>
          </cell>
          <cell r="AM767">
            <v>2E-3</v>
          </cell>
          <cell r="AN767">
            <v>7.0000000000000001E-3</v>
          </cell>
          <cell r="AO767">
            <v>7.0000000000000001E-3</v>
          </cell>
          <cell r="AP767">
            <v>6.0000000000000001E-3</v>
          </cell>
          <cell r="AQ767">
            <v>2E-3</v>
          </cell>
          <cell r="AR767">
            <v>4.0000000000000001E-3</v>
          </cell>
          <cell r="AS767">
            <v>4.0000000000000001E-3</v>
          </cell>
          <cell r="AT767">
            <v>3.0000000000000001E-3</v>
          </cell>
          <cell r="AU767">
            <v>3.0000000000000001E-3</v>
          </cell>
          <cell r="AV767">
            <v>6.0000000000000001E-3</v>
          </cell>
          <cell r="AW767">
            <v>8.0000000000000002E-3</v>
          </cell>
          <cell r="AX767">
            <v>6.0000000000000001E-3</v>
          </cell>
          <cell r="AY767">
            <v>2E-3</v>
          </cell>
          <cell r="AZ767">
            <v>2E-3</v>
          </cell>
          <cell r="BA767">
            <v>6.0000000000000001E-3</v>
          </cell>
          <cell r="BB767">
            <v>3.0000000000000001E-3</v>
          </cell>
          <cell r="BC767">
            <v>4.0000000000000001E-3</v>
          </cell>
          <cell r="BD767">
            <v>1E-3</v>
          </cell>
          <cell r="BE767">
            <v>3.0000000000000001E-3</v>
          </cell>
          <cell r="BF767">
            <v>4.0000000000000001E-3</v>
          </cell>
          <cell r="BG767">
            <v>4.0000000000000001E-3</v>
          </cell>
          <cell r="BH767">
            <v>3.0000000000000001E-3</v>
          </cell>
          <cell r="BI767">
            <v>5.0000000000000001E-3</v>
          </cell>
          <cell r="BJ767">
            <v>5.0000000000000001E-3</v>
          </cell>
          <cell r="BK767">
            <v>4.0000000000000001E-3</v>
          </cell>
          <cell r="BL767">
            <v>1E-3</v>
          </cell>
          <cell r="BM767">
            <v>1E-3</v>
          </cell>
          <cell r="BN767">
            <v>3.0000000000000001E-3</v>
          </cell>
          <cell r="BO767">
            <v>2E-3</v>
          </cell>
          <cell r="BP767">
            <v>2E-3</v>
          </cell>
          <cell r="BQ767">
            <v>2E-3</v>
          </cell>
          <cell r="BR767">
            <v>3.0000000000000001E-3</v>
          </cell>
          <cell r="BS767">
            <v>4.0000000000000001E-3</v>
          </cell>
          <cell r="BT767">
            <v>4.0000000000000001E-3</v>
          </cell>
          <cell r="BU767">
            <v>4.0000000000000001E-3</v>
          </cell>
          <cell r="BV767">
            <v>4.0000000000000001E-3</v>
          </cell>
          <cell r="BW767">
            <v>4.0000000000000001E-3</v>
          </cell>
          <cell r="BX767">
            <v>6.0000000000000001E-3</v>
          </cell>
          <cell r="BY767">
            <v>1E-3</v>
          </cell>
          <cell r="BZ767">
            <v>0</v>
          </cell>
          <cell r="CA767">
            <v>4.0000000000000001E-3</v>
          </cell>
          <cell r="CB767">
            <v>3.0000000000000001E-3</v>
          </cell>
          <cell r="CC767">
            <v>3.0000000000000001E-3</v>
          </cell>
          <cell r="CD767">
            <v>3.0000000000000001E-3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0.02</v>
          </cell>
          <cell r="G768">
            <v>2.5999999999999999E-2</v>
          </cell>
          <cell r="H768">
            <v>6.0000000000000001E-3</v>
          </cell>
          <cell r="I768">
            <v>5.0000000000000001E-3</v>
          </cell>
          <cell r="J768">
            <v>1E-3</v>
          </cell>
          <cell r="K768">
            <v>8.0000000000000002E-3</v>
          </cell>
          <cell r="L768">
            <v>8.0000000000000002E-3</v>
          </cell>
          <cell r="M768">
            <v>1.6E-2</v>
          </cell>
          <cell r="N768">
            <v>1.4E-2</v>
          </cell>
          <cell r="O768">
            <v>1.2E-2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1E-3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1E-3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1E-3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2E-3</v>
          </cell>
          <cell r="BF768">
            <v>3.0000000000000001E-3</v>
          </cell>
          <cell r="BG768">
            <v>4.0000000000000001E-3</v>
          </cell>
          <cell r="BH768">
            <v>2E-3</v>
          </cell>
          <cell r="BI768">
            <v>1E-3</v>
          </cell>
          <cell r="BJ768">
            <v>3.0000000000000001E-3</v>
          </cell>
          <cell r="BK768">
            <v>0</v>
          </cell>
          <cell r="BL768">
            <v>2E-3</v>
          </cell>
          <cell r="BM768">
            <v>1E-3</v>
          </cell>
          <cell r="BN768">
            <v>1E-3</v>
          </cell>
          <cell r="BO768">
            <v>1E-3</v>
          </cell>
          <cell r="BP768">
            <v>1E-3</v>
          </cell>
          <cell r="BQ768">
            <v>6.0000000000000001E-3</v>
          </cell>
          <cell r="BR768">
            <v>5.0000000000000001E-3</v>
          </cell>
          <cell r="BS768">
            <v>1.4999999999999999E-2</v>
          </cell>
          <cell r="BT768">
            <v>6.0000000000000001E-3</v>
          </cell>
          <cell r="BU768">
            <v>3.0000000000000001E-3</v>
          </cell>
          <cell r="BV768">
            <v>4.0000000000000001E-3</v>
          </cell>
          <cell r="BW768">
            <v>4.0000000000000001E-3</v>
          </cell>
          <cell r="BX768">
            <v>0</v>
          </cell>
          <cell r="BY768">
            <v>4.0000000000000001E-3</v>
          </cell>
          <cell r="BZ768">
            <v>3.0000000000000001E-3</v>
          </cell>
          <cell r="CA768">
            <v>3.0000000000000001E-3</v>
          </cell>
          <cell r="CB768">
            <v>6.0000000000000001E-3</v>
          </cell>
          <cell r="CC768">
            <v>8.9999999999999993E-3</v>
          </cell>
          <cell r="CD768">
            <v>7.0000000000000001E-3</v>
          </cell>
          <cell r="CE768">
            <v>8.0000000000000002E-3</v>
          </cell>
          <cell r="CF768">
            <v>6.0000000000000001E-3</v>
          </cell>
          <cell r="CG768">
            <v>1E-3</v>
          </cell>
          <cell r="CH768">
            <v>1.2E-2</v>
          </cell>
          <cell r="CI768">
            <v>7.0000000000000001E-3</v>
          </cell>
          <cell r="CJ768">
            <v>7.0000000000000001E-3</v>
          </cell>
          <cell r="CK768">
            <v>1E-3</v>
          </cell>
          <cell r="CL768">
            <v>1.7000000000000001E-2</v>
          </cell>
          <cell r="CM768">
            <v>8.9999999999999993E-3</v>
          </cell>
          <cell r="CN768">
            <v>4.0000000000000001E-3</v>
          </cell>
          <cell r="CO768">
            <v>1.4E-2</v>
          </cell>
          <cell r="CP768">
            <v>8.0000000000000002E-3</v>
          </cell>
          <cell r="CQ768">
            <v>0.01</v>
          </cell>
          <cell r="CR768">
            <v>8.9999999999999993E-3</v>
          </cell>
          <cell r="CS768">
            <v>1.2999999999999999E-2</v>
          </cell>
          <cell r="CT768">
            <v>0.01</v>
          </cell>
          <cell r="CU768">
            <v>7.0000000000000001E-3</v>
          </cell>
          <cell r="CV768">
            <v>5.0000000000000001E-3</v>
          </cell>
          <cell r="CW768">
            <v>1.4E-2</v>
          </cell>
          <cell r="CX768">
            <v>1.9E-2</v>
          </cell>
          <cell r="CY768">
            <v>6.0000000000000001E-3</v>
          </cell>
          <cell r="CZ768">
            <v>6.0000000000000001E-3</v>
          </cell>
          <cell r="DA768">
            <v>5.0000000000000001E-3</v>
          </cell>
          <cell r="DB768">
            <v>5.0000000000000001E-3</v>
          </cell>
          <cell r="DC768">
            <v>1.2E-2</v>
          </cell>
          <cell r="DD768">
            <v>0.01</v>
          </cell>
          <cell r="DE768">
            <v>0.01</v>
          </cell>
          <cell r="DF768">
            <v>8.0000000000000002E-3</v>
          </cell>
          <cell r="DG768">
            <v>7.0000000000000001E-3</v>
          </cell>
          <cell r="DH768">
            <v>0.01</v>
          </cell>
          <cell r="DI768">
            <v>7.0000000000000001E-3</v>
          </cell>
          <cell r="DJ768">
            <v>1.4E-2</v>
          </cell>
          <cell r="DK768">
            <v>8.0000000000000002E-3</v>
          </cell>
          <cell r="DL768">
            <v>1.4999999999999999E-2</v>
          </cell>
          <cell r="DM768">
            <v>8.0000000000000002E-3</v>
          </cell>
          <cell r="DN768">
            <v>0.01</v>
          </cell>
          <cell r="DO768">
            <v>6.0000000000000001E-3</v>
          </cell>
          <cell r="DP768">
            <v>0.02</v>
          </cell>
          <cell r="DQ768">
            <v>0.01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5.0000000000000001E-3</v>
          </cell>
          <cell r="G769">
            <v>1.4E-2</v>
          </cell>
          <cell r="H769">
            <v>1.7000000000000001E-2</v>
          </cell>
          <cell r="I769">
            <v>3.1E-2</v>
          </cell>
          <cell r="J769">
            <v>4.8000000000000001E-2</v>
          </cell>
          <cell r="K769">
            <v>1.2E-2</v>
          </cell>
          <cell r="L769">
            <v>1E-3</v>
          </cell>
          <cell r="M769">
            <v>2E-3</v>
          </cell>
          <cell r="N769">
            <v>8.0000000000000002E-3</v>
          </cell>
          <cell r="O769">
            <v>1.0999999999999999E-2</v>
          </cell>
          <cell r="P769">
            <v>1.7000000000000001E-2</v>
          </cell>
          <cell r="Q769">
            <v>1.0999999999999999E-2</v>
          </cell>
          <cell r="R769">
            <v>2.5000000000000001E-2</v>
          </cell>
          <cell r="S769">
            <v>1.7999999999999999E-2</v>
          </cell>
          <cell r="T769">
            <v>1.7999999999999999E-2</v>
          </cell>
          <cell r="U769">
            <v>2.4E-2</v>
          </cell>
          <cell r="V769">
            <v>7.0999999999999994E-2</v>
          </cell>
          <cell r="W769">
            <v>0.124</v>
          </cell>
          <cell r="X769">
            <v>6.8000000000000005E-2</v>
          </cell>
          <cell r="Y769">
            <v>6.0000000000000001E-3</v>
          </cell>
          <cell r="Z769">
            <v>7.0000000000000001E-3</v>
          </cell>
          <cell r="AA769">
            <v>1.6E-2</v>
          </cell>
          <cell r="AB769">
            <v>4.5999999999999999E-2</v>
          </cell>
          <cell r="AC769">
            <v>0.02</v>
          </cell>
          <cell r="AD769">
            <v>1.2999999999999999E-2</v>
          </cell>
          <cell r="AE769">
            <v>0.05</v>
          </cell>
          <cell r="AF769">
            <v>0.10199999999999999</v>
          </cell>
          <cell r="AG769">
            <v>4.5999999999999999E-2</v>
          </cell>
          <cell r="AH769">
            <v>5.0999999999999997E-2</v>
          </cell>
          <cell r="AI769">
            <v>5.8000000000000003E-2</v>
          </cell>
          <cell r="AJ769">
            <v>0.157</v>
          </cell>
          <cell r="AK769">
            <v>0.10199999999999999</v>
          </cell>
          <cell r="AL769">
            <v>1.9E-2</v>
          </cell>
          <cell r="AM769">
            <v>2.1999999999999999E-2</v>
          </cell>
          <cell r="AN769">
            <v>2.5999999999999999E-2</v>
          </cell>
          <cell r="AO769">
            <v>3.9E-2</v>
          </cell>
          <cell r="AP769">
            <v>6.3E-2</v>
          </cell>
          <cell r="AQ769">
            <v>5.3999999999999999E-2</v>
          </cell>
          <cell r="AR769">
            <v>5.1999999999999998E-2</v>
          </cell>
          <cell r="AS769">
            <v>7.5999999999999998E-2</v>
          </cell>
          <cell r="AT769">
            <v>5.8000000000000003E-2</v>
          </cell>
          <cell r="AU769">
            <v>7.9000000000000001E-2</v>
          </cell>
          <cell r="AV769">
            <v>5.3999999999999999E-2</v>
          </cell>
          <cell r="AW769">
            <v>0.09</v>
          </cell>
          <cell r="AX769">
            <v>0.11</v>
          </cell>
          <cell r="AY769">
            <v>0.02</v>
          </cell>
          <cell r="AZ769">
            <v>2.4E-2</v>
          </cell>
          <cell r="BA769">
            <v>3.3000000000000002E-2</v>
          </cell>
          <cell r="BB769">
            <v>5.0999999999999997E-2</v>
          </cell>
          <cell r="BC769">
            <v>5.1999999999999998E-2</v>
          </cell>
          <cell r="BD769">
            <v>5.5E-2</v>
          </cell>
          <cell r="BE769">
            <v>4.7E-2</v>
          </cell>
          <cell r="BF769">
            <v>8.5999999999999993E-2</v>
          </cell>
          <cell r="BG769">
            <v>5.6000000000000001E-2</v>
          </cell>
          <cell r="BH769">
            <v>4.7E-2</v>
          </cell>
          <cell r="BI769">
            <v>3.6999999999999998E-2</v>
          </cell>
          <cell r="BJ769">
            <v>0.17199999999999999</v>
          </cell>
          <cell r="BK769">
            <v>6.3E-2</v>
          </cell>
          <cell r="BL769">
            <v>2.8000000000000001E-2</v>
          </cell>
          <cell r="BM769">
            <v>1.7000000000000001E-2</v>
          </cell>
          <cell r="BN769">
            <v>2.5999999999999999E-2</v>
          </cell>
          <cell r="BO769">
            <v>4.4999999999999998E-2</v>
          </cell>
          <cell r="BP769">
            <v>5.0999999999999997E-2</v>
          </cell>
          <cell r="BQ769">
            <v>4.4999999999999998E-2</v>
          </cell>
          <cell r="BR769">
            <v>4.4999999999999998E-2</v>
          </cell>
          <cell r="BS769">
            <v>7.2999999999999995E-2</v>
          </cell>
          <cell r="BT769">
            <v>4.5999999999999999E-2</v>
          </cell>
          <cell r="BU769">
            <v>0.04</v>
          </cell>
          <cell r="BV769">
            <v>5.6000000000000001E-2</v>
          </cell>
          <cell r="BW769">
            <v>0.185</v>
          </cell>
          <cell r="BX769">
            <v>5.8999999999999997E-2</v>
          </cell>
          <cell r="BY769">
            <v>2.5000000000000001E-2</v>
          </cell>
          <cell r="BZ769">
            <v>1.7000000000000001E-2</v>
          </cell>
          <cell r="CA769">
            <v>2.7E-2</v>
          </cell>
          <cell r="CB769">
            <v>4.2000000000000003E-2</v>
          </cell>
          <cell r="CC769">
            <v>4.5999999999999999E-2</v>
          </cell>
          <cell r="CD769">
            <v>4.2999999999999997E-2</v>
          </cell>
          <cell r="CE769">
            <v>2.3E-2</v>
          </cell>
          <cell r="CF769">
            <v>4.1000000000000002E-2</v>
          </cell>
          <cell r="CG769">
            <v>2.7E-2</v>
          </cell>
          <cell r="CH769">
            <v>2.3E-2</v>
          </cell>
          <cell r="CI769">
            <v>2.1000000000000001E-2</v>
          </cell>
          <cell r="CJ769">
            <v>8.5999999999999993E-2</v>
          </cell>
          <cell r="CK769">
            <v>2.9000000000000001E-2</v>
          </cell>
          <cell r="CL769">
            <v>0.01</v>
          </cell>
          <cell r="CM769">
            <v>8.0000000000000002E-3</v>
          </cell>
          <cell r="CN769">
            <v>1.2E-2</v>
          </cell>
          <cell r="CO769">
            <v>2.7E-2</v>
          </cell>
          <cell r="CP769">
            <v>1.6E-2</v>
          </cell>
          <cell r="CQ769">
            <v>1.9E-2</v>
          </cell>
          <cell r="CR769">
            <v>1.9E-2</v>
          </cell>
          <cell r="CS769">
            <v>0.03</v>
          </cell>
          <cell r="CT769">
            <v>2.8000000000000001E-2</v>
          </cell>
          <cell r="CU769">
            <v>2.7E-2</v>
          </cell>
          <cell r="CV769">
            <v>1.4E-2</v>
          </cell>
          <cell r="CW769">
            <v>5.1999999999999998E-2</v>
          </cell>
          <cell r="CX769">
            <v>2.5000000000000001E-2</v>
          </cell>
          <cell r="CY769">
            <v>8.0000000000000002E-3</v>
          </cell>
          <cell r="CZ769">
            <v>5.0000000000000001E-3</v>
          </cell>
          <cell r="DA769">
            <v>1.0999999999999999E-2</v>
          </cell>
          <cell r="DB769">
            <v>2.4E-2</v>
          </cell>
          <cell r="DC769">
            <v>1.2E-2</v>
          </cell>
          <cell r="DD769">
            <v>1.6E-2</v>
          </cell>
          <cell r="DE769">
            <v>2.5999999999999999E-2</v>
          </cell>
          <cell r="DF769">
            <v>3.6999999999999998E-2</v>
          </cell>
          <cell r="DG769">
            <v>4.4999999999999998E-2</v>
          </cell>
          <cell r="DH769">
            <v>2.1000000000000001E-2</v>
          </cell>
          <cell r="DI769">
            <v>2.1999999999999999E-2</v>
          </cell>
          <cell r="DJ769">
            <v>0.114</v>
          </cell>
          <cell r="DK769">
            <v>3.5999999999999997E-2</v>
          </cell>
          <cell r="DL769">
            <v>1.2999999999999999E-2</v>
          </cell>
          <cell r="DM769">
            <v>5.0000000000000001E-3</v>
          </cell>
          <cell r="DN769">
            <v>1.0999999999999999E-2</v>
          </cell>
          <cell r="DO769">
            <v>2.4E-2</v>
          </cell>
          <cell r="DP769">
            <v>3.1E-2</v>
          </cell>
          <cell r="DQ769">
            <v>2.4E-2</v>
          </cell>
          <cell r="DR769">
            <v>2.5999999999999999E-2</v>
          </cell>
          <cell r="DS769">
            <v>3.5000000000000003E-2</v>
          </cell>
          <cell r="DT769">
            <v>4.2000000000000003E-2</v>
          </cell>
          <cell r="DU769">
            <v>1.9E-2</v>
          </cell>
          <cell r="DV769">
            <v>2.4E-2</v>
          </cell>
          <cell r="DW769">
            <v>0.13200000000000001</v>
          </cell>
          <cell r="DX769">
            <v>3.1E-2</v>
          </cell>
          <cell r="DY769">
            <v>8.0000000000000002E-3</v>
          </cell>
          <cell r="DZ769">
            <v>7.0000000000000001E-3</v>
          </cell>
          <cell r="EA769">
            <v>1.2999999999999999E-2</v>
          </cell>
          <cell r="EB769">
            <v>2.7E-2</v>
          </cell>
          <cell r="EC769">
            <v>2.5999999999999999E-2</v>
          </cell>
          <cell r="ED769">
            <v>2.8000000000000001E-2</v>
          </cell>
          <cell r="EE769">
            <v>0</v>
          </cell>
        </row>
        <row r="770">
          <cell r="F770">
            <v>2E-3</v>
          </cell>
          <cell r="G770">
            <v>8.0000000000000002E-3</v>
          </cell>
          <cell r="H770">
            <v>1.0999999999999999E-2</v>
          </cell>
          <cell r="I770">
            <v>1.7000000000000001E-2</v>
          </cell>
          <cell r="J770">
            <v>2.5000000000000001E-2</v>
          </cell>
          <cell r="K770">
            <v>5.0000000000000001E-3</v>
          </cell>
          <cell r="L770">
            <v>1E-3</v>
          </cell>
          <cell r="M770">
            <v>1E-3</v>
          </cell>
          <cell r="N770">
            <v>1E-3</v>
          </cell>
          <cell r="O770">
            <v>7.0000000000000001E-3</v>
          </cell>
          <cell r="P770">
            <v>7.0000000000000001E-3</v>
          </cell>
          <cell r="Q770">
            <v>3.0000000000000001E-3</v>
          </cell>
          <cell r="R770">
            <v>0.01</v>
          </cell>
          <cell r="S770">
            <v>6.0000000000000001E-3</v>
          </cell>
          <cell r="T770">
            <v>8.0000000000000002E-3</v>
          </cell>
          <cell r="U770">
            <v>1.2E-2</v>
          </cell>
          <cell r="V770">
            <v>3.2000000000000001E-2</v>
          </cell>
          <cell r="W770">
            <v>3.7999999999999999E-2</v>
          </cell>
          <cell r="X770">
            <v>1.9E-2</v>
          </cell>
          <cell r="Y770">
            <v>1E-3</v>
          </cell>
          <cell r="Z770">
            <v>1E-3</v>
          </cell>
          <cell r="AA770">
            <v>3.0000000000000001E-3</v>
          </cell>
          <cell r="AB770">
            <v>1.0999999999999999E-2</v>
          </cell>
          <cell r="AC770">
            <v>0.01</v>
          </cell>
          <cell r="AD770">
            <v>5.0000000000000001E-3</v>
          </cell>
          <cell r="AE770">
            <v>3.1E-2</v>
          </cell>
          <cell r="AF770">
            <v>3.2000000000000001E-2</v>
          </cell>
          <cell r="AG770">
            <v>4.1000000000000002E-2</v>
          </cell>
          <cell r="AH770">
            <v>4.3999999999999997E-2</v>
          </cell>
          <cell r="AI770">
            <v>6.4000000000000001E-2</v>
          </cell>
          <cell r="AJ770">
            <v>8.4000000000000005E-2</v>
          </cell>
          <cell r="AK770">
            <v>5.8000000000000003E-2</v>
          </cell>
          <cell r="AL770">
            <v>5.0000000000000001E-3</v>
          </cell>
          <cell r="AM770">
            <v>8.0000000000000002E-3</v>
          </cell>
          <cell r="AN770">
            <v>1.6E-2</v>
          </cell>
          <cell r="AO770">
            <v>3.5000000000000003E-2</v>
          </cell>
          <cell r="AP770">
            <v>3.1E-2</v>
          </cell>
          <cell r="AQ770">
            <v>2.4E-2</v>
          </cell>
          <cell r="AR770">
            <v>2.3E-2</v>
          </cell>
          <cell r="AS770">
            <v>0.04</v>
          </cell>
          <cell r="AT770">
            <v>2.1999999999999999E-2</v>
          </cell>
          <cell r="AU770">
            <v>2.8000000000000001E-2</v>
          </cell>
          <cell r="AV770">
            <v>3.9E-2</v>
          </cell>
          <cell r="AW770">
            <v>0.05</v>
          </cell>
          <cell r="AX770">
            <v>2.3E-2</v>
          </cell>
          <cell r="AY770">
            <v>4.0000000000000001E-3</v>
          </cell>
          <cell r="AZ770">
            <v>7.0000000000000001E-3</v>
          </cell>
          <cell r="BA770">
            <v>2.1999999999999999E-2</v>
          </cell>
          <cell r="BB770">
            <v>3.2000000000000001E-2</v>
          </cell>
          <cell r="BC770">
            <v>1.6E-2</v>
          </cell>
          <cell r="BD770">
            <v>2.5000000000000001E-2</v>
          </cell>
          <cell r="BE770">
            <v>1.6E-2</v>
          </cell>
          <cell r="BF770">
            <v>2.9000000000000001E-2</v>
          </cell>
          <cell r="BG770">
            <v>1.6E-2</v>
          </cell>
          <cell r="BH770">
            <v>1.9E-2</v>
          </cell>
          <cell r="BI770">
            <v>1.4999999999999999E-2</v>
          </cell>
          <cell r="BJ770">
            <v>2.7E-2</v>
          </cell>
          <cell r="BK770">
            <v>1.7999999999999999E-2</v>
          </cell>
          <cell r="BL770">
            <v>3.0000000000000001E-3</v>
          </cell>
          <cell r="BM770">
            <v>7.0000000000000001E-3</v>
          </cell>
          <cell r="BN770">
            <v>1.4999999999999999E-2</v>
          </cell>
          <cell r="BO770">
            <v>2.1999999999999999E-2</v>
          </cell>
          <cell r="BP770">
            <v>8.9999999999999993E-3</v>
          </cell>
          <cell r="BQ770">
            <v>1.4999999999999999E-2</v>
          </cell>
          <cell r="BR770">
            <v>1.4999999999999999E-2</v>
          </cell>
          <cell r="BS770">
            <v>1.9E-2</v>
          </cell>
          <cell r="BT770">
            <v>1.7000000000000001E-2</v>
          </cell>
          <cell r="BU770">
            <v>2.3E-2</v>
          </cell>
          <cell r="BV770">
            <v>1.0999999999999999E-2</v>
          </cell>
          <cell r="BW770">
            <v>0.03</v>
          </cell>
          <cell r="BX770">
            <v>0.02</v>
          </cell>
          <cell r="BY770">
            <v>5.0000000000000001E-3</v>
          </cell>
          <cell r="BZ770">
            <v>6.0000000000000001E-3</v>
          </cell>
          <cell r="CA770">
            <v>1.0999999999999999E-2</v>
          </cell>
          <cell r="CB770">
            <v>2.3E-2</v>
          </cell>
          <cell r="CC770">
            <v>0.01</v>
          </cell>
          <cell r="CD770">
            <v>1.6E-2</v>
          </cell>
          <cell r="CE770">
            <v>8.9999999999999993E-3</v>
          </cell>
          <cell r="CF770">
            <v>1.0999999999999999E-2</v>
          </cell>
          <cell r="CG770">
            <v>0.01</v>
          </cell>
          <cell r="CH770">
            <v>1.4E-2</v>
          </cell>
          <cell r="CI770">
            <v>1.4999999999999999E-2</v>
          </cell>
          <cell r="CJ770">
            <v>1.4999999999999999E-2</v>
          </cell>
          <cell r="CK770">
            <v>8.9999999999999993E-3</v>
          </cell>
          <cell r="CL770">
            <v>3.0000000000000001E-3</v>
          </cell>
          <cell r="CM770">
            <v>4.0000000000000001E-3</v>
          </cell>
          <cell r="CN770">
            <v>6.0000000000000001E-3</v>
          </cell>
          <cell r="CO770">
            <v>0.01</v>
          </cell>
          <cell r="CP770">
            <v>0.01</v>
          </cell>
          <cell r="CQ770">
            <v>1.2E-2</v>
          </cell>
          <cell r="CR770">
            <v>8.9999999999999993E-3</v>
          </cell>
          <cell r="CS770">
            <v>1.2E-2</v>
          </cell>
          <cell r="CT770">
            <v>8.9999999999999993E-3</v>
          </cell>
          <cell r="CU770">
            <v>0.01</v>
          </cell>
          <cell r="CV770">
            <v>1.2E-2</v>
          </cell>
          <cell r="CW770">
            <v>1.6E-2</v>
          </cell>
          <cell r="CX770">
            <v>1.9E-2</v>
          </cell>
          <cell r="CY770">
            <v>2E-3</v>
          </cell>
          <cell r="CZ770">
            <v>4.0000000000000001E-3</v>
          </cell>
          <cell r="DA770">
            <v>5.0000000000000001E-3</v>
          </cell>
          <cell r="DB770">
            <v>7.0000000000000001E-3</v>
          </cell>
          <cell r="DC770">
            <v>7.0000000000000001E-3</v>
          </cell>
          <cell r="DD770">
            <v>8.0000000000000002E-3</v>
          </cell>
          <cell r="DE770">
            <v>1.2999999999999999E-2</v>
          </cell>
          <cell r="DF770">
            <v>0.02</v>
          </cell>
          <cell r="DG770">
            <v>1.7000000000000001E-2</v>
          </cell>
          <cell r="DH770">
            <v>2.4E-2</v>
          </cell>
          <cell r="DI770">
            <v>1.4999999999999999E-2</v>
          </cell>
          <cell r="DJ770">
            <v>1.2999999999999999E-2</v>
          </cell>
          <cell r="DK770">
            <v>1.7000000000000001E-2</v>
          </cell>
          <cell r="DL770">
            <v>5.0000000000000001E-3</v>
          </cell>
          <cell r="DM770">
            <v>5.0000000000000001E-3</v>
          </cell>
          <cell r="DN770">
            <v>1.0999999999999999E-2</v>
          </cell>
          <cell r="DO770">
            <v>1.2E-2</v>
          </cell>
          <cell r="DP770">
            <v>1.0999999999999999E-2</v>
          </cell>
          <cell r="DQ770">
            <v>1.2999999999999999E-2</v>
          </cell>
          <cell r="DR770">
            <v>1.2E-2</v>
          </cell>
          <cell r="DS770">
            <v>1.4999999999999999E-2</v>
          </cell>
          <cell r="DT770">
            <v>1.2999999999999999E-2</v>
          </cell>
          <cell r="DU770">
            <v>1.9E-2</v>
          </cell>
          <cell r="DV770">
            <v>1.7999999999999999E-2</v>
          </cell>
          <cell r="DW770">
            <v>0.02</v>
          </cell>
          <cell r="DX770">
            <v>1.9E-2</v>
          </cell>
          <cell r="DY770">
            <v>5.0000000000000001E-3</v>
          </cell>
          <cell r="DZ770">
            <v>3.0000000000000001E-3</v>
          </cell>
          <cell r="EA770">
            <v>1.0999999999999999E-2</v>
          </cell>
          <cell r="EB770">
            <v>1.7000000000000001E-2</v>
          </cell>
          <cell r="EC770">
            <v>1.4E-2</v>
          </cell>
          <cell r="ED770">
            <v>7.0000000000000001E-3</v>
          </cell>
          <cell r="EE770">
            <v>0</v>
          </cell>
        </row>
        <row r="771">
          <cell r="F771">
            <v>5.1999999999999998E-2</v>
          </cell>
          <cell r="G771">
            <v>0.05</v>
          </cell>
          <cell r="H771">
            <v>4.4999999999999998E-2</v>
          </cell>
          <cell r="I771">
            <v>8.4000000000000005E-2</v>
          </cell>
          <cell r="J771">
            <v>0.14000000000000001</v>
          </cell>
          <cell r="K771">
            <v>0.10299999999999999</v>
          </cell>
          <cell r="L771">
            <v>2.1000000000000001E-2</v>
          </cell>
          <cell r="M771">
            <v>4.4999999999999998E-2</v>
          </cell>
          <cell r="N771">
            <v>9.2999999999999999E-2</v>
          </cell>
          <cell r="O771">
            <v>0.10100000000000001</v>
          </cell>
          <cell r="P771">
            <v>6.9000000000000006E-2</v>
          </cell>
          <cell r="Q771">
            <v>4.2000000000000003E-2</v>
          </cell>
          <cell r="R771">
            <v>7.0000000000000007E-2</v>
          </cell>
          <cell r="S771">
            <v>8.4000000000000005E-2</v>
          </cell>
          <cell r="T771">
            <v>5.3999999999999999E-2</v>
          </cell>
          <cell r="U771">
            <v>8.2000000000000003E-2</v>
          </cell>
          <cell r="V771">
            <v>0.108</v>
          </cell>
          <cell r="W771">
            <v>0.112</v>
          </cell>
          <cell r="X771">
            <v>5.7000000000000002E-2</v>
          </cell>
          <cell r="Y771">
            <v>0.03</v>
          </cell>
          <cell r="Z771">
            <v>4.9000000000000002E-2</v>
          </cell>
          <cell r="AA771">
            <v>0.10299999999999999</v>
          </cell>
          <cell r="AB771">
            <v>0.10100000000000001</v>
          </cell>
          <cell r="AC771">
            <v>9.2999999999999999E-2</v>
          </cell>
          <cell r="AD771">
            <v>4.5999999999999999E-2</v>
          </cell>
          <cell r="AE771">
            <v>7.2999999999999995E-2</v>
          </cell>
          <cell r="AF771">
            <v>7.4999999999999997E-2</v>
          </cell>
          <cell r="AG771">
            <v>4.8000000000000001E-2</v>
          </cell>
          <cell r="AH771">
            <v>0.12</v>
          </cell>
          <cell r="AI771">
            <v>0.111</v>
          </cell>
          <cell r="AJ771">
            <v>5.7000000000000002E-2</v>
          </cell>
          <cell r="AK771">
            <v>4.1000000000000002E-2</v>
          </cell>
          <cell r="AL771">
            <v>4.3999999999999997E-2</v>
          </cell>
          <cell r="AM771">
            <v>6.3E-2</v>
          </cell>
          <cell r="AN771">
            <v>0.11799999999999999</v>
          </cell>
          <cell r="AO771">
            <v>7.5999999999999998E-2</v>
          </cell>
          <cell r="AP771">
            <v>5.3999999999999999E-2</v>
          </cell>
          <cell r="AQ771">
            <v>6.8000000000000005E-2</v>
          </cell>
          <cell r="AR771">
            <v>5.2999999999999999E-2</v>
          </cell>
          <cell r="AS771">
            <v>6.4000000000000001E-2</v>
          </cell>
          <cell r="AT771">
            <v>4.2999999999999997E-2</v>
          </cell>
          <cell r="AU771">
            <v>6.0999999999999999E-2</v>
          </cell>
          <cell r="AV771">
            <v>6.8000000000000005E-2</v>
          </cell>
          <cell r="AW771">
            <v>6.6000000000000003E-2</v>
          </cell>
          <cell r="AX771">
            <v>0.05</v>
          </cell>
          <cell r="AY771">
            <v>3.3000000000000002E-2</v>
          </cell>
          <cell r="AZ771">
            <v>3.9E-2</v>
          </cell>
          <cell r="BA771">
            <v>6.2E-2</v>
          </cell>
          <cell r="BB771">
            <v>6.3E-2</v>
          </cell>
          <cell r="BC771">
            <v>4.5999999999999999E-2</v>
          </cell>
          <cell r="BD771">
            <v>5.3999999999999999E-2</v>
          </cell>
          <cell r="BE771">
            <v>4.7E-2</v>
          </cell>
          <cell r="BF771">
            <v>4.4999999999999998E-2</v>
          </cell>
          <cell r="BG771">
            <v>3.1E-2</v>
          </cell>
          <cell r="BH771">
            <v>5.6000000000000001E-2</v>
          </cell>
          <cell r="BI771">
            <v>5.3999999999999999E-2</v>
          </cell>
          <cell r="BJ771">
            <v>4.7E-2</v>
          </cell>
          <cell r="BK771">
            <v>3.5000000000000003E-2</v>
          </cell>
          <cell r="BL771">
            <v>4.1000000000000002E-2</v>
          </cell>
          <cell r="BM771">
            <v>4.2000000000000003E-2</v>
          </cell>
          <cell r="BN771">
            <v>5.7000000000000002E-2</v>
          </cell>
          <cell r="BO771">
            <v>5.0999999999999997E-2</v>
          </cell>
          <cell r="BP771">
            <v>4.8000000000000001E-2</v>
          </cell>
          <cell r="BQ771">
            <v>4.3999999999999997E-2</v>
          </cell>
          <cell r="BR771">
            <v>4.1000000000000002E-2</v>
          </cell>
          <cell r="BS771">
            <v>6.2E-2</v>
          </cell>
          <cell r="BT771">
            <v>0.03</v>
          </cell>
          <cell r="BU771">
            <v>4.3999999999999997E-2</v>
          </cell>
          <cell r="BV771">
            <v>3.9E-2</v>
          </cell>
          <cell r="BW771">
            <v>9.0999999999999998E-2</v>
          </cell>
          <cell r="BX771">
            <v>4.2999999999999997E-2</v>
          </cell>
          <cell r="BY771">
            <v>3.9E-2</v>
          </cell>
          <cell r="BZ771">
            <v>2.5000000000000001E-2</v>
          </cell>
          <cell r="CA771">
            <v>0.04</v>
          </cell>
          <cell r="CB771">
            <v>3.7999999999999999E-2</v>
          </cell>
          <cell r="CC771">
            <v>0.04</v>
          </cell>
          <cell r="CD771">
            <v>3.3000000000000002E-2</v>
          </cell>
          <cell r="CE771">
            <v>2.5999999999999999E-2</v>
          </cell>
          <cell r="CF771">
            <v>4.1000000000000002E-2</v>
          </cell>
          <cell r="CG771">
            <v>2.9000000000000001E-2</v>
          </cell>
          <cell r="CH771">
            <v>2.1999999999999999E-2</v>
          </cell>
          <cell r="CI771">
            <v>1.7999999999999999E-2</v>
          </cell>
          <cell r="CJ771">
            <v>0.09</v>
          </cell>
          <cell r="CK771">
            <v>4.2999999999999997E-2</v>
          </cell>
          <cell r="CL771">
            <v>1.7000000000000001E-2</v>
          </cell>
          <cell r="CM771">
            <v>0.01</v>
          </cell>
          <cell r="CN771">
            <v>1.2999999999999999E-2</v>
          </cell>
          <cell r="CO771">
            <v>2.1000000000000001E-2</v>
          </cell>
          <cell r="CP771">
            <v>3.5000000000000003E-2</v>
          </cell>
          <cell r="CQ771">
            <v>2.8000000000000001E-2</v>
          </cell>
          <cell r="CR771">
            <v>2.3E-2</v>
          </cell>
          <cell r="CS771">
            <v>3.9E-2</v>
          </cell>
          <cell r="CT771">
            <v>2.1999999999999999E-2</v>
          </cell>
          <cell r="CU771">
            <v>1.9E-2</v>
          </cell>
          <cell r="CV771">
            <v>0.04</v>
          </cell>
          <cell r="CW771">
            <v>7.0000000000000007E-2</v>
          </cell>
          <cell r="CX771">
            <v>4.7E-2</v>
          </cell>
          <cell r="CY771">
            <v>1.2E-2</v>
          </cell>
          <cell r="CZ771">
            <v>8.0000000000000002E-3</v>
          </cell>
          <cell r="DA771">
            <v>4.0000000000000001E-3</v>
          </cell>
          <cell r="DB771">
            <v>1.4E-2</v>
          </cell>
          <cell r="DC771">
            <v>3.1E-2</v>
          </cell>
          <cell r="DD771">
            <v>2.8000000000000001E-2</v>
          </cell>
          <cell r="DE771">
            <v>2.3E-2</v>
          </cell>
          <cell r="DF771">
            <v>3.6999999999999998E-2</v>
          </cell>
          <cell r="DG771">
            <v>1.2E-2</v>
          </cell>
          <cell r="DH771">
            <v>2.3E-2</v>
          </cell>
          <cell r="DI771">
            <v>3.6999999999999998E-2</v>
          </cell>
          <cell r="DJ771">
            <v>6.0999999999999999E-2</v>
          </cell>
          <cell r="DK771">
            <v>3.3000000000000002E-2</v>
          </cell>
          <cell r="DL771">
            <v>3.3000000000000002E-2</v>
          </cell>
          <cell r="DM771">
            <v>1.4999999999999999E-2</v>
          </cell>
          <cell r="DN771">
            <v>1.4E-2</v>
          </cell>
          <cell r="DO771">
            <v>1.4E-2</v>
          </cell>
          <cell r="DP771">
            <v>2.4E-2</v>
          </cell>
          <cell r="DQ771">
            <v>1.2999999999999999E-2</v>
          </cell>
          <cell r="DR771">
            <v>2.5999999999999999E-2</v>
          </cell>
          <cell r="DS771">
            <v>3.5000000000000003E-2</v>
          </cell>
          <cell r="DT771">
            <v>1.2999999999999999E-2</v>
          </cell>
          <cell r="DU771">
            <v>3.5000000000000003E-2</v>
          </cell>
          <cell r="DV771">
            <v>6.0999999999999999E-2</v>
          </cell>
          <cell r="DW771">
            <v>0.04</v>
          </cell>
          <cell r="DX771">
            <v>4.2999999999999997E-2</v>
          </cell>
          <cell r="DY771">
            <v>2.1000000000000001E-2</v>
          </cell>
          <cell r="DZ771">
            <v>1.9E-2</v>
          </cell>
          <cell r="EA771">
            <v>1.7999999999999999E-2</v>
          </cell>
          <cell r="EB771">
            <v>1.9E-2</v>
          </cell>
          <cell r="EC771">
            <v>1.7999999999999999E-2</v>
          </cell>
          <cell r="ED771">
            <v>1.4E-2</v>
          </cell>
          <cell r="EE771">
            <v>0</v>
          </cell>
        </row>
        <row r="772">
          <cell r="F772">
            <v>0.151</v>
          </cell>
          <cell r="G772">
            <v>0.24</v>
          </cell>
          <cell r="H772">
            <v>0.22900000000000001</v>
          </cell>
          <cell r="I772">
            <v>0.23</v>
          </cell>
          <cell r="J772">
            <v>0.23100000000000001</v>
          </cell>
          <cell r="K772">
            <v>0.16200000000000001</v>
          </cell>
          <cell r="L772">
            <v>0.10100000000000001</v>
          </cell>
          <cell r="M772">
            <v>0.14099999999999999</v>
          </cell>
          <cell r="N772">
            <v>0.25700000000000001</v>
          </cell>
          <cell r="O772">
            <v>0.315</v>
          </cell>
          <cell r="P772">
            <v>0.31</v>
          </cell>
          <cell r="Q772">
            <v>0.36</v>
          </cell>
          <cell r="R772">
            <v>0.247</v>
          </cell>
          <cell r="S772">
            <v>0.53900000000000003</v>
          </cell>
          <cell r="T772">
            <v>0.32400000000000001</v>
          </cell>
          <cell r="U772">
            <v>0.35199999999999998</v>
          </cell>
          <cell r="V772">
            <v>0.107</v>
          </cell>
          <cell r="W772">
            <v>0.17100000000000001</v>
          </cell>
          <cell r="X772">
            <v>0.186</v>
          </cell>
          <cell r="Y772">
            <v>5.8999999999999997E-2</v>
          </cell>
          <cell r="Z772">
            <v>0.182</v>
          </cell>
          <cell r="AA772">
            <v>0.25900000000000001</v>
          </cell>
          <cell r="AB772">
            <v>0.25900000000000001</v>
          </cell>
          <cell r="AC772">
            <v>0.26900000000000002</v>
          </cell>
          <cell r="AD772">
            <v>0.22500000000000001</v>
          </cell>
          <cell r="AE772">
            <v>0.247</v>
          </cell>
          <cell r="AF772">
            <v>0.20200000000000001</v>
          </cell>
          <cell r="AG772">
            <v>0.30499999999999999</v>
          </cell>
          <cell r="AH772">
            <v>0.17599999999999999</v>
          </cell>
          <cell r="AI772">
            <v>8.1000000000000003E-2</v>
          </cell>
          <cell r="AJ772">
            <v>2.3E-2</v>
          </cell>
          <cell r="AK772">
            <v>0.121</v>
          </cell>
          <cell r="AL772">
            <v>0.16900000000000001</v>
          </cell>
          <cell r="AM772">
            <v>0.35399999999999998</v>
          </cell>
          <cell r="AN772">
            <v>0.27900000000000003</v>
          </cell>
          <cell r="AO772">
            <v>0.21199999999999999</v>
          </cell>
          <cell r="AP772">
            <v>0.28599999999999998</v>
          </cell>
          <cell r="AQ772">
            <v>0.251</v>
          </cell>
          <cell r="AR772">
            <v>0.22</v>
          </cell>
          <cell r="AS772">
            <v>0.246</v>
          </cell>
          <cell r="AT772">
            <v>0.247</v>
          </cell>
          <cell r="AU772">
            <v>0.254</v>
          </cell>
          <cell r="AV772">
            <v>0.151</v>
          </cell>
          <cell r="AW772">
            <v>7.3999999999999996E-2</v>
          </cell>
          <cell r="AX772">
            <v>0.22500000000000001</v>
          </cell>
          <cell r="AY772">
            <v>0.152</v>
          </cell>
          <cell r="AZ772">
            <v>0.15</v>
          </cell>
          <cell r="BA772">
            <v>0.314</v>
          </cell>
          <cell r="BB772">
            <v>0.189</v>
          </cell>
          <cell r="BC772">
            <v>0.23499999999999999</v>
          </cell>
          <cell r="BD772">
            <v>0.26400000000000001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2E-3</v>
          </cell>
          <cell r="H773">
            <v>1E-3</v>
          </cell>
          <cell r="I773">
            <v>6.0000000000000001E-3</v>
          </cell>
          <cell r="J773">
            <v>3.0000000000000001E-3</v>
          </cell>
          <cell r="K773">
            <v>3.0000000000000001E-3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2E-3</v>
          </cell>
          <cell r="S773">
            <v>2E-3</v>
          </cell>
          <cell r="T773">
            <v>2E-3</v>
          </cell>
          <cell r="U773">
            <v>3.0000000000000001E-3</v>
          </cell>
          <cell r="V773">
            <v>7.0000000000000001E-3</v>
          </cell>
          <cell r="W773">
            <v>6.0000000000000001E-3</v>
          </cell>
          <cell r="X773">
            <v>3.0000000000000001E-3</v>
          </cell>
          <cell r="Y773">
            <v>1E-3</v>
          </cell>
          <cell r="Z773">
            <v>1E-3</v>
          </cell>
          <cell r="AA773">
            <v>2E-3</v>
          </cell>
          <cell r="AB773">
            <v>2E-3</v>
          </cell>
          <cell r="AC773">
            <v>1E-3</v>
          </cell>
          <cell r="AD773">
            <v>0</v>
          </cell>
          <cell r="AE773">
            <v>8.0000000000000002E-3</v>
          </cell>
          <cell r="AF773">
            <v>7.0000000000000001E-3</v>
          </cell>
          <cell r="AG773">
            <v>5.0000000000000001E-3</v>
          </cell>
          <cell r="AH773">
            <v>6.0000000000000001E-3</v>
          </cell>
          <cell r="AI773">
            <v>2.1000000000000001E-2</v>
          </cell>
          <cell r="AJ773">
            <v>1.2999999999999999E-2</v>
          </cell>
          <cell r="AK773">
            <v>1.9E-2</v>
          </cell>
          <cell r="AL773">
            <v>5.0000000000000001E-3</v>
          </cell>
          <cell r="AM773">
            <v>5.0000000000000001E-3</v>
          </cell>
          <cell r="AN773">
            <v>1.2E-2</v>
          </cell>
          <cell r="AO773">
            <v>7.0000000000000001E-3</v>
          </cell>
          <cell r="AP773">
            <v>2E-3</v>
          </cell>
          <cell r="AQ773">
            <v>4.0000000000000001E-3</v>
          </cell>
          <cell r="AR773">
            <v>5.0000000000000001E-3</v>
          </cell>
          <cell r="AS773">
            <v>1E-3</v>
          </cell>
          <cell r="AT773">
            <v>3.0000000000000001E-3</v>
          </cell>
          <cell r="AU773">
            <v>4.0000000000000001E-3</v>
          </cell>
          <cell r="AV773">
            <v>2.1999999999999999E-2</v>
          </cell>
          <cell r="AW773">
            <v>1.4999999999999999E-2</v>
          </cell>
          <cell r="AX773">
            <v>8.9999999999999993E-3</v>
          </cell>
          <cell r="AY773">
            <v>0</v>
          </cell>
          <cell r="AZ773">
            <v>0</v>
          </cell>
          <cell r="BA773">
            <v>6.0000000000000001E-3</v>
          </cell>
          <cell r="BB773">
            <v>5.0000000000000001E-3</v>
          </cell>
          <cell r="BC773">
            <v>1E-3</v>
          </cell>
          <cell r="BD773">
            <v>6.0000000000000001E-3</v>
          </cell>
          <cell r="BE773">
            <v>5.0000000000000001E-3</v>
          </cell>
          <cell r="BF773">
            <v>5.0000000000000001E-3</v>
          </cell>
          <cell r="BG773">
            <v>4.0000000000000001E-3</v>
          </cell>
          <cell r="BH773">
            <v>6.0000000000000001E-3</v>
          </cell>
          <cell r="BI773">
            <v>6.0000000000000001E-3</v>
          </cell>
          <cell r="BJ773">
            <v>1.0999999999999999E-2</v>
          </cell>
          <cell r="BK773">
            <v>8.9999999999999993E-3</v>
          </cell>
          <cell r="BL773">
            <v>2E-3</v>
          </cell>
          <cell r="BM773">
            <v>3.0000000000000001E-3</v>
          </cell>
          <cell r="BN773">
            <v>6.0000000000000001E-3</v>
          </cell>
          <cell r="BO773">
            <v>0.01</v>
          </cell>
          <cell r="BP773">
            <v>1E-3</v>
          </cell>
          <cell r="BQ773">
            <v>3.0000000000000001E-3</v>
          </cell>
          <cell r="BR773">
            <v>5.0000000000000001E-3</v>
          </cell>
          <cell r="BS773">
            <v>4.0000000000000001E-3</v>
          </cell>
          <cell r="BT773">
            <v>5.0000000000000001E-3</v>
          </cell>
          <cell r="BU773">
            <v>2E-3</v>
          </cell>
          <cell r="BV773">
            <v>5.0000000000000001E-3</v>
          </cell>
          <cell r="BW773">
            <v>7.0000000000000001E-3</v>
          </cell>
          <cell r="BX773">
            <v>7.0000000000000001E-3</v>
          </cell>
          <cell r="BY773">
            <v>4.0000000000000001E-3</v>
          </cell>
          <cell r="BZ773">
            <v>3.0000000000000001E-3</v>
          </cell>
          <cell r="CA773">
            <v>7.0000000000000001E-3</v>
          </cell>
          <cell r="CB773">
            <v>3.0000000000000001E-3</v>
          </cell>
          <cell r="CC773">
            <v>1E-3</v>
          </cell>
          <cell r="CD773">
            <v>7.0000000000000001E-3</v>
          </cell>
          <cell r="CE773">
            <v>5.0000000000000001E-3</v>
          </cell>
          <cell r="CF773">
            <v>8.0000000000000002E-3</v>
          </cell>
          <cell r="CG773">
            <v>3.0000000000000001E-3</v>
          </cell>
          <cell r="CH773">
            <v>7.0000000000000001E-3</v>
          </cell>
          <cell r="CI773">
            <v>6.0000000000000001E-3</v>
          </cell>
          <cell r="CJ773">
            <v>8.9999999999999993E-3</v>
          </cell>
          <cell r="CK773">
            <v>8.0000000000000002E-3</v>
          </cell>
          <cell r="CL773">
            <v>2E-3</v>
          </cell>
          <cell r="CM773">
            <v>2E-3</v>
          </cell>
          <cell r="CN773">
            <v>3.0000000000000001E-3</v>
          </cell>
          <cell r="CO773">
            <v>0.01</v>
          </cell>
          <cell r="CP773">
            <v>7.0000000000000001E-3</v>
          </cell>
          <cell r="CQ773">
            <v>4.0000000000000001E-3</v>
          </cell>
          <cell r="CR773">
            <v>5.0000000000000001E-3</v>
          </cell>
          <cell r="CS773">
            <v>7.0000000000000001E-3</v>
          </cell>
          <cell r="CT773">
            <v>7.0000000000000001E-3</v>
          </cell>
          <cell r="CU773">
            <v>8.9999999999999993E-3</v>
          </cell>
          <cell r="CV773">
            <v>3.0000000000000001E-3</v>
          </cell>
          <cell r="CW773">
            <v>8.0000000000000002E-3</v>
          </cell>
          <cell r="CX773">
            <v>0.01</v>
          </cell>
          <cell r="CY773">
            <v>2E-3</v>
          </cell>
          <cell r="CZ773">
            <v>3.0000000000000001E-3</v>
          </cell>
          <cell r="DA773">
            <v>1E-3</v>
          </cell>
          <cell r="DB773">
            <v>8.0000000000000002E-3</v>
          </cell>
          <cell r="DC773">
            <v>4.0000000000000001E-3</v>
          </cell>
          <cell r="DD773">
            <v>4.0000000000000001E-3</v>
          </cell>
          <cell r="DE773">
            <v>8.9999999999999993E-3</v>
          </cell>
          <cell r="DF773">
            <v>8.9999999999999993E-3</v>
          </cell>
          <cell r="DG773">
            <v>2.1000000000000001E-2</v>
          </cell>
          <cell r="DH773">
            <v>6.0000000000000001E-3</v>
          </cell>
          <cell r="DI773">
            <v>1.4999999999999999E-2</v>
          </cell>
          <cell r="DJ773">
            <v>1.2999999999999999E-2</v>
          </cell>
          <cell r="DK773">
            <v>1.2999999999999999E-2</v>
          </cell>
          <cell r="DL773">
            <v>4.0000000000000001E-3</v>
          </cell>
          <cell r="DM773">
            <v>3.0000000000000001E-3</v>
          </cell>
          <cell r="DN773">
            <v>4.0000000000000001E-3</v>
          </cell>
          <cell r="DO773">
            <v>1.2999999999999999E-2</v>
          </cell>
          <cell r="DP773">
            <v>8.9999999999999993E-3</v>
          </cell>
          <cell r="DQ773">
            <v>8.9999999999999993E-3</v>
          </cell>
          <cell r="DR773">
            <v>7.0000000000000001E-3</v>
          </cell>
          <cell r="DS773">
            <v>1.2E-2</v>
          </cell>
          <cell r="DT773">
            <v>1.2999999999999999E-2</v>
          </cell>
          <cell r="DU773">
            <v>8.0000000000000002E-3</v>
          </cell>
          <cell r="DV773">
            <v>6.0000000000000001E-3</v>
          </cell>
          <cell r="DW773">
            <v>1.2E-2</v>
          </cell>
          <cell r="DX773">
            <v>0.01</v>
          </cell>
          <cell r="DY773">
            <v>1E-3</v>
          </cell>
          <cell r="DZ773">
            <v>2E-3</v>
          </cell>
          <cell r="EA773">
            <v>8.0000000000000002E-3</v>
          </cell>
          <cell r="EB773">
            <v>8.0000000000000002E-3</v>
          </cell>
          <cell r="EC773">
            <v>8.0000000000000002E-3</v>
          </cell>
          <cell r="ED773">
            <v>4.0000000000000001E-3</v>
          </cell>
          <cell r="EE773">
            <v>0</v>
          </cell>
        </row>
        <row r="775">
          <cell r="F775">
            <v>-3.0000000000000001E-3</v>
          </cell>
          <cell r="G775">
            <v>8.9999999999999993E-3</v>
          </cell>
          <cell r="H775">
            <v>8.9999999999999993E-3</v>
          </cell>
          <cell r="I775">
            <v>3.1E-2</v>
          </cell>
          <cell r="J775">
            <v>1.4999999999999999E-2</v>
          </cell>
          <cell r="K775">
            <v>8.9999999999999993E-3</v>
          </cell>
          <cell r="L775">
            <v>0.01</v>
          </cell>
          <cell r="M775">
            <v>2.5000000000000001E-2</v>
          </cell>
          <cell r="N775">
            <v>3.5999999999999997E-2</v>
          </cell>
          <cell r="O775">
            <v>2.9000000000000001E-2</v>
          </cell>
          <cell r="P775">
            <v>8.9999999999999993E-3</v>
          </cell>
          <cell r="Q775">
            <v>5.0000000000000001E-3</v>
          </cell>
          <cell r="R775">
            <v>1.0999999999999999E-2</v>
          </cell>
          <cell r="S775">
            <v>2E-3</v>
          </cell>
          <cell r="T775">
            <v>4.0000000000000001E-3</v>
          </cell>
          <cell r="U775">
            <v>2.4E-2</v>
          </cell>
          <cell r="V775">
            <v>8.9999999999999993E-3</v>
          </cell>
          <cell r="W775">
            <v>6.0000000000000001E-3</v>
          </cell>
          <cell r="X775">
            <v>0</v>
          </cell>
          <cell r="Y775">
            <v>-1E-3</v>
          </cell>
          <cell r="Z775">
            <v>6.0000000000000001E-3</v>
          </cell>
          <cell r="AA775">
            <v>3.2000000000000001E-2</v>
          </cell>
          <cell r="AB775">
            <v>0.02</v>
          </cell>
          <cell r="AC775">
            <v>0.02</v>
          </cell>
          <cell r="AD775">
            <v>1E-3</v>
          </cell>
          <cell r="AE775">
            <v>1.4E-2</v>
          </cell>
          <cell r="AF775">
            <v>-3.0000000000000001E-3</v>
          </cell>
          <cell r="AG775">
            <v>6.0000000000000001E-3</v>
          </cell>
          <cell r="AH775">
            <v>2.1000000000000001E-2</v>
          </cell>
          <cell r="AI775">
            <v>1.0999999999999999E-2</v>
          </cell>
          <cell r="AJ775">
            <v>1.2E-2</v>
          </cell>
          <cell r="AK775">
            <v>1.4999999999999999E-2</v>
          </cell>
          <cell r="AL775">
            <v>3.0000000000000001E-3</v>
          </cell>
          <cell r="AM775">
            <v>2.1000000000000001E-2</v>
          </cell>
          <cell r="AN775">
            <v>2.5000000000000001E-2</v>
          </cell>
          <cell r="AO775">
            <v>2.3E-2</v>
          </cell>
          <cell r="AP775">
            <v>1.6E-2</v>
          </cell>
          <cell r="AQ775">
            <v>7.0000000000000001E-3</v>
          </cell>
          <cell r="AR775">
            <v>0.01</v>
          </cell>
          <cell r="AS775">
            <v>1E-3</v>
          </cell>
          <cell r="AT775">
            <v>1.0999999999999999E-2</v>
          </cell>
          <cell r="AU775">
            <v>8.9999999999999993E-3</v>
          </cell>
          <cell r="AV775">
            <v>1.2E-2</v>
          </cell>
          <cell r="AW775">
            <v>0</v>
          </cell>
          <cell r="AX775">
            <v>0.01</v>
          </cell>
          <cell r="AY775">
            <v>3.0000000000000001E-3</v>
          </cell>
          <cell r="AZ775">
            <v>0.01</v>
          </cell>
          <cell r="BA775">
            <v>7.0000000000000001E-3</v>
          </cell>
          <cell r="BB775">
            <v>1.6E-2</v>
          </cell>
          <cell r="BC775">
            <v>2.5000000000000001E-2</v>
          </cell>
          <cell r="BD775">
            <v>0.01</v>
          </cell>
          <cell r="BE775">
            <v>0.01</v>
          </cell>
          <cell r="BF775">
            <v>1.0999999999999999E-2</v>
          </cell>
          <cell r="BG775">
            <v>1.0999999999999999E-2</v>
          </cell>
          <cell r="BH775">
            <v>4.0000000000000001E-3</v>
          </cell>
          <cell r="BI775">
            <v>0</v>
          </cell>
          <cell r="BJ775">
            <v>0</v>
          </cell>
          <cell r="BK775">
            <v>0</v>
          </cell>
          <cell r="BL775">
            <v>4.0000000000000001E-3</v>
          </cell>
          <cell r="BM775">
            <v>0.01</v>
          </cell>
          <cell r="BN775">
            <v>6.0000000000000001E-3</v>
          </cell>
          <cell r="BO775">
            <v>1.2999999999999999E-2</v>
          </cell>
          <cell r="BP775">
            <v>1.7000000000000001E-2</v>
          </cell>
          <cell r="BQ775">
            <v>0.01</v>
          </cell>
          <cell r="BR775">
            <v>8.9999999999999993E-3</v>
          </cell>
          <cell r="BS775">
            <v>4.0000000000000001E-3</v>
          </cell>
          <cell r="BT775">
            <v>6.0000000000000001E-3</v>
          </cell>
          <cell r="BU775">
            <v>1.6E-2</v>
          </cell>
          <cell r="BV775">
            <v>0</v>
          </cell>
          <cell r="BW775">
            <v>0</v>
          </cell>
          <cell r="BX775">
            <v>0</v>
          </cell>
          <cell r="BY775">
            <v>6.0000000000000001E-3</v>
          </cell>
          <cell r="BZ775">
            <v>8.0000000000000002E-3</v>
          </cell>
          <cell r="CA775">
            <v>6.0000000000000001E-3</v>
          </cell>
          <cell r="CB775">
            <v>1.7999999999999999E-2</v>
          </cell>
          <cell r="CC775">
            <v>0</v>
          </cell>
          <cell r="CD775">
            <v>1.0999999999999999E-2</v>
          </cell>
          <cell r="CE775">
            <v>7.0000000000000001E-3</v>
          </cell>
          <cell r="CF775">
            <v>8.0000000000000002E-3</v>
          </cell>
          <cell r="CG775">
            <v>5.0000000000000001E-3</v>
          </cell>
          <cell r="CH775">
            <v>2E-3</v>
          </cell>
          <cell r="CI775">
            <v>0</v>
          </cell>
          <cell r="CJ775">
            <v>0</v>
          </cell>
          <cell r="CK775">
            <v>0</v>
          </cell>
          <cell r="CL775">
            <v>7.0000000000000001E-3</v>
          </cell>
          <cell r="CM775">
            <v>4.0000000000000001E-3</v>
          </cell>
          <cell r="CN775">
            <v>4.0000000000000001E-3</v>
          </cell>
          <cell r="CO775">
            <v>1.2999999999999999E-2</v>
          </cell>
          <cell r="CP775">
            <v>7.0000000000000001E-3</v>
          </cell>
          <cell r="CQ775">
            <v>5.0000000000000001E-3</v>
          </cell>
          <cell r="CR775">
            <v>8.0000000000000002E-3</v>
          </cell>
          <cell r="CS775">
            <v>1.2999999999999999E-2</v>
          </cell>
          <cell r="CT775">
            <v>0.01</v>
          </cell>
          <cell r="CU775">
            <v>8.9999999999999993E-3</v>
          </cell>
          <cell r="CV775">
            <v>0</v>
          </cell>
          <cell r="CW775">
            <v>0</v>
          </cell>
          <cell r="CX775">
            <v>0</v>
          </cell>
          <cell r="CY775">
            <v>8.9999999999999993E-3</v>
          </cell>
          <cell r="CZ775">
            <v>3.0000000000000001E-3</v>
          </cell>
          <cell r="DA775">
            <v>5.0000000000000001E-3</v>
          </cell>
          <cell r="DB775">
            <v>8.9999999999999993E-3</v>
          </cell>
          <cell r="DC775">
            <v>0</v>
          </cell>
          <cell r="DD775">
            <v>8.0000000000000002E-3</v>
          </cell>
          <cell r="DE775">
            <v>8.9999999999999993E-3</v>
          </cell>
          <cell r="DF775">
            <v>8.9999999999999993E-3</v>
          </cell>
          <cell r="DG775">
            <v>3.0000000000000001E-3</v>
          </cell>
          <cell r="DH775">
            <v>7.0000000000000001E-3</v>
          </cell>
          <cell r="DI775">
            <v>0</v>
          </cell>
          <cell r="DJ775">
            <v>0</v>
          </cell>
          <cell r="DK775">
            <v>0</v>
          </cell>
          <cell r="DL775">
            <v>2.1000000000000001E-2</v>
          </cell>
          <cell r="DM775">
            <v>8.9999999999999993E-3</v>
          </cell>
          <cell r="DN775">
            <v>8.0000000000000002E-3</v>
          </cell>
          <cell r="DO775">
            <v>0.01</v>
          </cell>
          <cell r="DP775">
            <v>0</v>
          </cell>
          <cell r="DQ775">
            <v>4.0000000000000001E-3</v>
          </cell>
          <cell r="DR775">
            <v>6.0000000000000001E-3</v>
          </cell>
          <cell r="DS775">
            <v>4.0000000000000001E-3</v>
          </cell>
          <cell r="DT775">
            <v>5.0000000000000001E-3</v>
          </cell>
          <cell r="DU775">
            <v>3.0000000000000001E-3</v>
          </cell>
          <cell r="DV775">
            <v>0</v>
          </cell>
          <cell r="DW775">
            <v>0</v>
          </cell>
          <cell r="DX775">
            <v>0</v>
          </cell>
          <cell r="DY775">
            <v>1.7000000000000001E-2</v>
          </cell>
          <cell r="DZ775">
            <v>7.0000000000000001E-3</v>
          </cell>
          <cell r="EA775">
            <v>8.0000000000000002E-3</v>
          </cell>
          <cell r="EB775">
            <v>3.0000000000000001E-3</v>
          </cell>
          <cell r="EC775">
            <v>0</v>
          </cell>
          <cell r="ED775">
            <v>4.0000000000000001E-3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0.02</v>
          </cell>
          <cell r="G777">
            <v>0.02</v>
          </cell>
          <cell r="H777">
            <v>0.02</v>
          </cell>
          <cell r="I777">
            <v>3.2000000000000001E-2</v>
          </cell>
          <cell r="J777">
            <v>0.02</v>
          </cell>
          <cell r="K777">
            <v>2.7E-2</v>
          </cell>
          <cell r="L777">
            <v>8.9999999999999993E-3</v>
          </cell>
          <cell r="M777">
            <v>1.0999999999999999E-2</v>
          </cell>
          <cell r="N777">
            <v>3.1E-2</v>
          </cell>
          <cell r="O777">
            <v>2.1999999999999999E-2</v>
          </cell>
          <cell r="P777">
            <v>2.8000000000000001E-2</v>
          </cell>
          <cell r="Q777">
            <v>2.1999999999999999E-2</v>
          </cell>
          <cell r="R777">
            <v>1.4999999999999999E-2</v>
          </cell>
          <cell r="S777">
            <v>3.5000000000000003E-2</v>
          </cell>
          <cell r="T777">
            <v>4.2999999999999997E-2</v>
          </cell>
          <cell r="U777">
            <v>1.7999999999999999E-2</v>
          </cell>
          <cell r="V777">
            <v>1.2E-2</v>
          </cell>
          <cell r="W777">
            <v>1.2999999999999999E-2</v>
          </cell>
          <cell r="X777">
            <v>6.0000000000000001E-3</v>
          </cell>
          <cell r="Y777">
            <v>4.0000000000000001E-3</v>
          </cell>
          <cell r="Z777">
            <v>0.01</v>
          </cell>
          <cell r="AA777">
            <v>1.4E-2</v>
          </cell>
          <cell r="AB777">
            <v>4.0000000000000001E-3</v>
          </cell>
          <cell r="AC777">
            <v>1.7999999999999999E-2</v>
          </cell>
          <cell r="AD777">
            <v>2.9000000000000001E-2</v>
          </cell>
          <cell r="AE777">
            <v>1.4E-2</v>
          </cell>
          <cell r="AF777">
            <v>8.0000000000000002E-3</v>
          </cell>
          <cell r="AG777">
            <v>1.4E-2</v>
          </cell>
          <cell r="AH777">
            <v>1.6E-2</v>
          </cell>
          <cell r="AI777">
            <v>1.6E-2</v>
          </cell>
          <cell r="AJ777">
            <v>7.0000000000000001E-3</v>
          </cell>
          <cell r="AK777">
            <v>0.01</v>
          </cell>
          <cell r="AL777">
            <v>4.0000000000000001E-3</v>
          </cell>
          <cell r="AM777">
            <v>1.4E-2</v>
          </cell>
          <cell r="AN777">
            <v>2.5000000000000001E-2</v>
          </cell>
          <cell r="AO777">
            <v>2.5999999999999999E-2</v>
          </cell>
          <cell r="AP777">
            <v>1.2999999999999999E-2</v>
          </cell>
          <cell r="AQ777">
            <v>1.9E-2</v>
          </cell>
          <cell r="AR777">
            <v>1.2999999999999999E-2</v>
          </cell>
          <cell r="AS777">
            <v>1.2E-2</v>
          </cell>
          <cell r="AT777">
            <v>1.7999999999999999E-2</v>
          </cell>
          <cell r="AU777">
            <v>1.7000000000000001E-2</v>
          </cell>
          <cell r="AV777">
            <v>3.2000000000000001E-2</v>
          </cell>
          <cell r="AW777">
            <v>1.4E-2</v>
          </cell>
          <cell r="AX777">
            <v>1.7999999999999999E-2</v>
          </cell>
          <cell r="AY777">
            <v>2E-3</v>
          </cell>
          <cell r="AZ777">
            <v>1.7000000000000001E-2</v>
          </cell>
          <cell r="BA777">
            <v>1.4999999999999999E-2</v>
          </cell>
          <cell r="BB777">
            <v>8.0000000000000002E-3</v>
          </cell>
          <cell r="BC777">
            <v>1.7000000000000001E-2</v>
          </cell>
          <cell r="BD777">
            <v>1.4999999999999999E-2</v>
          </cell>
          <cell r="BE777">
            <v>1.9E-2</v>
          </cell>
          <cell r="BF777">
            <v>1.0999999999999999E-2</v>
          </cell>
          <cell r="BG777">
            <v>1.2999999999999999E-2</v>
          </cell>
          <cell r="BH777">
            <v>0</v>
          </cell>
          <cell r="BI777">
            <v>0</v>
          </cell>
          <cell r="BJ777">
            <v>6.4000000000000001E-2</v>
          </cell>
          <cell r="BK777">
            <v>1.6E-2</v>
          </cell>
          <cell r="BL777">
            <v>2.7E-2</v>
          </cell>
          <cell r="BM777">
            <v>2.5999999999999999E-2</v>
          </cell>
          <cell r="BN777">
            <v>1.7999999999999999E-2</v>
          </cell>
          <cell r="BO777">
            <v>1.7000000000000001E-2</v>
          </cell>
          <cell r="BP777">
            <v>1.4999999999999999E-2</v>
          </cell>
          <cell r="BQ777">
            <v>1.9E-2</v>
          </cell>
          <cell r="BR777">
            <v>1.4999999999999999E-2</v>
          </cell>
          <cell r="BS777">
            <v>1.7000000000000001E-2</v>
          </cell>
          <cell r="BT777">
            <v>5.0000000000000001E-3</v>
          </cell>
          <cell r="BU777">
            <v>-2E-3</v>
          </cell>
          <cell r="BV777">
            <v>0</v>
          </cell>
          <cell r="BW777">
            <v>3.0000000000000001E-3</v>
          </cell>
          <cell r="BX777">
            <v>8.9999999999999993E-3</v>
          </cell>
          <cell r="BY777">
            <v>2.5000000000000001E-2</v>
          </cell>
          <cell r="BZ777">
            <v>1.9E-2</v>
          </cell>
          <cell r="CA777">
            <v>2.3E-2</v>
          </cell>
          <cell r="CB777">
            <v>1.2E-2</v>
          </cell>
          <cell r="CC777">
            <v>1.6E-2</v>
          </cell>
          <cell r="CD777">
            <v>8.0000000000000002E-3</v>
          </cell>
          <cell r="CE777">
            <v>1.4999999999999999E-2</v>
          </cell>
          <cell r="CF777">
            <v>1.2999999999999999E-2</v>
          </cell>
          <cell r="CG777">
            <v>8.0000000000000002E-3</v>
          </cell>
          <cell r="CH777">
            <v>6.0000000000000001E-3</v>
          </cell>
          <cell r="CI777">
            <v>0</v>
          </cell>
          <cell r="CJ777">
            <v>1.7000000000000001E-2</v>
          </cell>
          <cell r="CK777">
            <v>1.2E-2</v>
          </cell>
          <cell r="CL777">
            <v>3.5000000000000003E-2</v>
          </cell>
          <cell r="CM777">
            <v>1.6E-2</v>
          </cell>
          <cell r="CN777">
            <v>1.2999999999999999E-2</v>
          </cell>
          <cell r="CO777">
            <v>6.0000000000000001E-3</v>
          </cell>
          <cell r="CP777">
            <v>4.0000000000000001E-3</v>
          </cell>
          <cell r="CQ777">
            <v>2.3E-2</v>
          </cell>
          <cell r="CR777">
            <v>1.6E-2</v>
          </cell>
          <cell r="CS777">
            <v>2.1000000000000001E-2</v>
          </cell>
          <cell r="CT777">
            <v>8.0000000000000002E-3</v>
          </cell>
          <cell r="CU777">
            <v>-3.0000000000000001E-3</v>
          </cell>
          <cell r="CV777">
            <v>0</v>
          </cell>
          <cell r="CW777">
            <v>0</v>
          </cell>
          <cell r="CX777">
            <v>1.9E-2</v>
          </cell>
          <cell r="CY777">
            <v>2.5999999999999999E-2</v>
          </cell>
          <cell r="CZ777">
            <v>1.6E-2</v>
          </cell>
          <cell r="DA777">
            <v>1.6E-2</v>
          </cell>
          <cell r="DB777">
            <v>0.01</v>
          </cell>
          <cell r="DC777">
            <v>6.0000000000000001E-3</v>
          </cell>
          <cell r="DD777">
            <v>1.4E-2</v>
          </cell>
          <cell r="DE777">
            <v>1.7000000000000001E-2</v>
          </cell>
          <cell r="DF777">
            <v>2.1000000000000001E-2</v>
          </cell>
          <cell r="DG777">
            <v>8.9999999999999993E-3</v>
          </cell>
          <cell r="DH777">
            <v>1.0999999999999999E-2</v>
          </cell>
          <cell r="DI777">
            <v>0</v>
          </cell>
          <cell r="DJ777">
            <v>0</v>
          </cell>
          <cell r="DK777">
            <v>1.7999999999999999E-2</v>
          </cell>
          <cell r="DL777">
            <v>3.1E-2</v>
          </cell>
          <cell r="DM777">
            <v>2.5999999999999999E-2</v>
          </cell>
          <cell r="DN777">
            <v>1.9E-2</v>
          </cell>
          <cell r="DO777">
            <v>7.0000000000000001E-3</v>
          </cell>
          <cell r="DP777">
            <v>1.4999999999999999E-2</v>
          </cell>
          <cell r="DQ777">
            <v>8.0000000000000002E-3</v>
          </cell>
          <cell r="DR777">
            <v>1.4999999999999999E-2</v>
          </cell>
          <cell r="DS777">
            <v>1.7999999999999999E-2</v>
          </cell>
          <cell r="DT777">
            <v>1.0999999999999999E-2</v>
          </cell>
          <cell r="DU777">
            <v>1.2E-2</v>
          </cell>
          <cell r="DV777">
            <v>7.0000000000000001E-3</v>
          </cell>
          <cell r="DW777">
            <v>0</v>
          </cell>
          <cell r="DX777">
            <v>1.7999999999999999E-2</v>
          </cell>
          <cell r="DY777">
            <v>2.8000000000000001E-2</v>
          </cell>
          <cell r="DZ777">
            <v>1.9E-2</v>
          </cell>
          <cell r="EA777">
            <v>1.0999999999999999E-2</v>
          </cell>
          <cell r="EB777">
            <v>4.0000000000000001E-3</v>
          </cell>
          <cell r="EC777">
            <v>1.2999999999999999E-2</v>
          </cell>
          <cell r="ED777">
            <v>1.2E-2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1E-3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1E-3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2E-3</v>
          </cell>
          <cell r="AS778">
            <v>0</v>
          </cell>
          <cell r="AT778">
            <v>0</v>
          </cell>
          <cell r="AU778">
            <v>0</v>
          </cell>
          <cell r="AV778">
            <v>7.0999999999999994E-2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-1E-3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-1E-3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-1E-3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9.7000000000000003E-2</v>
          </cell>
          <cell r="G779">
            <v>0.17699999999999999</v>
          </cell>
          <cell r="H779">
            <v>7.3999999999999996E-2</v>
          </cell>
          <cell r="I779">
            <v>0.33800000000000002</v>
          </cell>
          <cell r="J779">
            <v>0.32200000000000001</v>
          </cell>
          <cell r="K779">
            <v>0.161</v>
          </cell>
          <cell r="L779">
            <v>4.5999999999999999E-2</v>
          </cell>
          <cell r="M779">
            <v>0.14899999999999999</v>
          </cell>
          <cell r="N779">
            <v>0.24299999999999999</v>
          </cell>
          <cell r="O779">
            <v>0.223</v>
          </cell>
          <cell r="P779">
            <v>0.27300000000000002</v>
          </cell>
          <cell r="Q779">
            <v>0.158</v>
          </cell>
          <cell r="R779">
            <v>0.16400000000000001</v>
          </cell>
          <cell r="S779">
            <v>8.5999999999999993E-2</v>
          </cell>
          <cell r="T779">
            <v>0.111</v>
          </cell>
          <cell r="U779">
            <v>9.1999999999999998E-2</v>
          </cell>
          <cell r="V779">
            <v>0.29299999999999998</v>
          </cell>
          <cell r="W779">
            <v>0.14099999999999999</v>
          </cell>
          <cell r="X779">
            <v>0.191</v>
          </cell>
          <cell r="Y779">
            <v>0.11600000000000001</v>
          </cell>
          <cell r="Z779">
            <v>0.17699999999999999</v>
          </cell>
          <cell r="AA779">
            <v>0.17499999999999999</v>
          </cell>
          <cell r="AB779">
            <v>0.23400000000000001</v>
          </cell>
          <cell r="AC779">
            <v>0.13600000000000001</v>
          </cell>
          <cell r="AD779">
            <v>0.09</v>
          </cell>
          <cell r="AE779">
            <v>0.191</v>
          </cell>
          <cell r="AF779">
            <v>2E-3</v>
          </cell>
          <cell r="AG779">
            <v>0.193</v>
          </cell>
          <cell r="AH779">
            <v>0.28599999999999998</v>
          </cell>
          <cell r="AI779">
            <v>0.17599999999999999</v>
          </cell>
          <cell r="AJ779">
            <v>0.30199999999999999</v>
          </cell>
          <cell r="AK779">
            <v>0.106</v>
          </cell>
          <cell r="AL779">
            <v>0.221</v>
          </cell>
          <cell r="AM779">
            <v>0.216</v>
          </cell>
          <cell r="AN779">
            <v>0.26900000000000002</v>
          </cell>
          <cell r="AO779">
            <v>0.187</v>
          </cell>
          <cell r="AP779">
            <v>7.5999999999999998E-2</v>
          </cell>
          <cell r="AQ779">
            <v>4.9000000000000002E-2</v>
          </cell>
          <cell r="AR779">
            <v>0.17199999999999999</v>
          </cell>
          <cell r="AS779">
            <v>1.6E-2</v>
          </cell>
          <cell r="AT779">
            <v>0.36399999999999999</v>
          </cell>
          <cell r="AU779">
            <v>0.19900000000000001</v>
          </cell>
          <cell r="AV779">
            <v>0.38200000000000001</v>
          </cell>
          <cell r="AW779">
            <v>0.25600000000000001</v>
          </cell>
          <cell r="AX779">
            <v>0.186</v>
          </cell>
          <cell r="AY779">
            <v>8.7999999999999995E-2</v>
          </cell>
          <cell r="AZ779">
            <v>9.4E-2</v>
          </cell>
          <cell r="BA779">
            <v>0.13</v>
          </cell>
          <cell r="BB779">
            <v>0.3</v>
          </cell>
          <cell r="BC779">
            <v>7.3999999999999996E-2</v>
          </cell>
          <cell r="BD779">
            <v>4.2000000000000003E-2</v>
          </cell>
          <cell r="BE779">
            <v>3.0000000000000001E-3</v>
          </cell>
          <cell r="BF779">
            <v>0</v>
          </cell>
          <cell r="BG779">
            <v>3.0000000000000001E-3</v>
          </cell>
          <cell r="BH779">
            <v>1.0999999999999999E-2</v>
          </cell>
          <cell r="BI779">
            <v>0.02</v>
          </cell>
          <cell r="BJ779">
            <v>0</v>
          </cell>
          <cell r="BK779">
            <v>-2E-3</v>
          </cell>
          <cell r="BL779">
            <v>0</v>
          </cell>
          <cell r="BM779">
            <v>-1E-3</v>
          </cell>
          <cell r="BN779">
            <v>-1E-3</v>
          </cell>
          <cell r="BO779">
            <v>1E-3</v>
          </cell>
          <cell r="BP779">
            <v>2E-3</v>
          </cell>
          <cell r="BQ779">
            <v>2.5999999999999999E-2</v>
          </cell>
          <cell r="BR779">
            <v>6.0000000000000001E-3</v>
          </cell>
          <cell r="BS779">
            <v>5.3999999999999999E-2</v>
          </cell>
          <cell r="BT779">
            <v>1E-3</v>
          </cell>
          <cell r="BU779">
            <v>8.0000000000000002E-3</v>
          </cell>
          <cell r="BV779">
            <v>7.0000000000000001E-3</v>
          </cell>
          <cell r="BW779">
            <v>0</v>
          </cell>
          <cell r="BX779">
            <v>-1E-3</v>
          </cell>
          <cell r="BY779">
            <v>0</v>
          </cell>
          <cell r="BZ779">
            <v>-1E-3</v>
          </cell>
          <cell r="CA779">
            <v>-4.0000000000000001E-3</v>
          </cell>
          <cell r="CB779">
            <v>1.2999999999999999E-2</v>
          </cell>
          <cell r="CC779">
            <v>1.0999999999999999E-2</v>
          </cell>
          <cell r="CD779">
            <v>7.0000000000000001E-3</v>
          </cell>
          <cell r="CE779">
            <v>1.4E-2</v>
          </cell>
          <cell r="CF779">
            <v>6.0000000000000001E-3</v>
          </cell>
          <cell r="CG779">
            <v>1E-3</v>
          </cell>
          <cell r="CH779">
            <v>5.0999999999999997E-2</v>
          </cell>
          <cell r="CI779">
            <v>4.2000000000000003E-2</v>
          </cell>
          <cell r="CJ779">
            <v>0</v>
          </cell>
          <cell r="CK779">
            <v>-1E-3</v>
          </cell>
          <cell r="CL779">
            <v>0</v>
          </cell>
          <cell r="CM779">
            <v>1.4E-2</v>
          </cell>
          <cell r="CN779">
            <v>-1E-3</v>
          </cell>
          <cell r="CO779">
            <v>3.9E-2</v>
          </cell>
          <cell r="CP779">
            <v>4.8000000000000001E-2</v>
          </cell>
          <cell r="CQ779">
            <v>8.0000000000000002E-3</v>
          </cell>
          <cell r="CR779">
            <v>6.0000000000000001E-3</v>
          </cell>
          <cell r="CS779">
            <v>3.5999999999999997E-2</v>
          </cell>
          <cell r="CT779">
            <v>4.0000000000000001E-3</v>
          </cell>
          <cell r="CU779">
            <v>3.5999999999999997E-2</v>
          </cell>
          <cell r="CV779">
            <v>0</v>
          </cell>
          <cell r="CW779">
            <v>0</v>
          </cell>
          <cell r="CX779">
            <v>-4.0000000000000001E-3</v>
          </cell>
          <cell r="CY779">
            <v>0</v>
          </cell>
          <cell r="CZ779">
            <v>1E-3</v>
          </cell>
          <cell r="DA779">
            <v>-4.0000000000000001E-3</v>
          </cell>
          <cell r="DB779">
            <v>2E-3</v>
          </cell>
          <cell r="DC779">
            <v>5.2999999999999999E-2</v>
          </cell>
          <cell r="DD779">
            <v>4.0000000000000001E-3</v>
          </cell>
          <cell r="DE779">
            <v>7.0000000000000001E-3</v>
          </cell>
          <cell r="DF779">
            <v>0</v>
          </cell>
          <cell r="DG779">
            <v>-3.0000000000000001E-3</v>
          </cell>
          <cell r="DH779">
            <v>1.0999999999999999E-2</v>
          </cell>
          <cell r="DI779">
            <v>1.0999999999999999E-2</v>
          </cell>
          <cell r="DJ779">
            <v>0</v>
          </cell>
          <cell r="DK779">
            <v>0</v>
          </cell>
          <cell r="DL779">
            <v>0</v>
          </cell>
          <cell r="DM779">
            <v>1.9E-2</v>
          </cell>
          <cell r="DN779">
            <v>-3.0000000000000001E-3</v>
          </cell>
          <cell r="DO779">
            <v>-1E-3</v>
          </cell>
          <cell r="DP779">
            <v>4.9000000000000002E-2</v>
          </cell>
          <cell r="DQ779">
            <v>1.2E-2</v>
          </cell>
          <cell r="DR779">
            <v>2.3E-2</v>
          </cell>
          <cell r="DS779">
            <v>2E-3</v>
          </cell>
          <cell r="DT779">
            <v>-3.0000000000000001E-3</v>
          </cell>
          <cell r="DU779">
            <v>2.1000000000000001E-2</v>
          </cell>
          <cell r="DV779">
            <v>0</v>
          </cell>
          <cell r="DW779">
            <v>0</v>
          </cell>
          <cell r="DX779">
            <v>-2E-3</v>
          </cell>
          <cell r="DY779">
            <v>0</v>
          </cell>
          <cell r="DZ779">
            <v>0.06</v>
          </cell>
          <cell r="EA779">
            <v>5.8000000000000003E-2</v>
          </cell>
          <cell r="EB779">
            <v>1.0999999999999999E-2</v>
          </cell>
          <cell r="EC779">
            <v>2.8000000000000001E-2</v>
          </cell>
          <cell r="ED779">
            <v>3.0000000000000001E-3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1.9E-2</v>
          </cell>
          <cell r="J780">
            <v>1E-3</v>
          </cell>
          <cell r="K780">
            <v>4.0000000000000001E-3</v>
          </cell>
          <cell r="L780">
            <v>0</v>
          </cell>
          <cell r="M780">
            <v>0</v>
          </cell>
          <cell r="N780">
            <v>0</v>
          </cell>
          <cell r="O780">
            <v>2.5000000000000001E-2</v>
          </cell>
          <cell r="P780">
            <v>1.6E-2</v>
          </cell>
          <cell r="Q780">
            <v>1.9E-2</v>
          </cell>
          <cell r="R780">
            <v>7.0000000000000001E-3</v>
          </cell>
          <cell r="S780">
            <v>0</v>
          </cell>
          <cell r="T780">
            <v>0</v>
          </cell>
          <cell r="U780">
            <v>0</v>
          </cell>
          <cell r="V780">
            <v>3.0000000000000001E-3</v>
          </cell>
          <cell r="W780">
            <v>6.0000000000000001E-3</v>
          </cell>
          <cell r="X780">
            <v>2E-3</v>
          </cell>
          <cell r="Y780">
            <v>0</v>
          </cell>
          <cell r="Z780">
            <v>0</v>
          </cell>
          <cell r="AA780">
            <v>0</v>
          </cell>
          <cell r="AB780">
            <v>4.0000000000000001E-3</v>
          </cell>
          <cell r="AC780">
            <v>1.2E-2</v>
          </cell>
          <cell r="AD780">
            <v>1.2999999999999999E-2</v>
          </cell>
          <cell r="AE780">
            <v>1.0999999999999999E-2</v>
          </cell>
          <cell r="AF780">
            <v>0</v>
          </cell>
          <cell r="AG780">
            <v>0</v>
          </cell>
          <cell r="AH780">
            <v>0</v>
          </cell>
          <cell r="AI780">
            <v>1.4999999999999999E-2</v>
          </cell>
          <cell r="AJ780">
            <v>7.0000000000000001E-3</v>
          </cell>
          <cell r="AK780">
            <v>1.4999999999999999E-2</v>
          </cell>
          <cell r="AL780">
            <v>0</v>
          </cell>
          <cell r="AM780">
            <v>0</v>
          </cell>
          <cell r="AN780">
            <v>0</v>
          </cell>
          <cell r="AO780">
            <v>8.9999999999999993E-3</v>
          </cell>
          <cell r="AP780">
            <v>0.01</v>
          </cell>
          <cell r="AQ780">
            <v>1.2E-2</v>
          </cell>
          <cell r="AR780">
            <v>1.4E-2</v>
          </cell>
          <cell r="AS780">
            <v>0</v>
          </cell>
          <cell r="AT780">
            <v>0</v>
          </cell>
          <cell r="AU780">
            <v>0</v>
          </cell>
          <cell r="AV780">
            <v>1.7000000000000001E-2</v>
          </cell>
          <cell r="AW780">
            <v>0</v>
          </cell>
          <cell r="AX780">
            <v>8.9999999999999993E-3</v>
          </cell>
          <cell r="AY780">
            <v>0</v>
          </cell>
          <cell r="AZ780">
            <v>0</v>
          </cell>
          <cell r="BA780">
            <v>0</v>
          </cell>
          <cell r="BB780">
            <v>1.0999999999999999E-2</v>
          </cell>
          <cell r="BC780">
            <v>1.4E-2</v>
          </cell>
          <cell r="BD780">
            <v>2.1999999999999999E-2</v>
          </cell>
          <cell r="BE780">
            <v>8.9999999999999993E-3</v>
          </cell>
          <cell r="BF780">
            <v>1.0999999999999999E-2</v>
          </cell>
          <cell r="BG780">
            <v>1.2E-2</v>
          </cell>
          <cell r="BH780">
            <v>0</v>
          </cell>
          <cell r="BI780">
            <v>0</v>
          </cell>
          <cell r="BJ780">
            <v>0</v>
          </cell>
          <cell r="BK780">
            <v>1E-3</v>
          </cell>
          <cell r="BL780">
            <v>7.0000000000000001E-3</v>
          </cell>
          <cell r="BM780">
            <v>3.0000000000000001E-3</v>
          </cell>
          <cell r="BN780">
            <v>3.0000000000000001E-3</v>
          </cell>
          <cell r="BO780">
            <v>1.2999999999999999E-2</v>
          </cell>
          <cell r="BP780">
            <v>1.7999999999999999E-2</v>
          </cell>
          <cell r="BQ780">
            <v>1.4999999999999999E-2</v>
          </cell>
          <cell r="BR780">
            <v>8.9999999999999993E-3</v>
          </cell>
          <cell r="BS780">
            <v>8.0000000000000002E-3</v>
          </cell>
          <cell r="BT780">
            <v>8.9999999999999993E-3</v>
          </cell>
          <cell r="BU780">
            <v>1.4999999999999999E-2</v>
          </cell>
          <cell r="BV780">
            <v>0</v>
          </cell>
          <cell r="BW780">
            <v>0</v>
          </cell>
          <cell r="BX780">
            <v>0</v>
          </cell>
          <cell r="BY780">
            <v>3.0000000000000001E-3</v>
          </cell>
          <cell r="BZ780">
            <v>6.0000000000000001E-3</v>
          </cell>
          <cell r="CA780">
            <v>5.0000000000000001E-3</v>
          </cell>
          <cell r="CB780">
            <v>8.0000000000000002E-3</v>
          </cell>
          <cell r="CC780">
            <v>2.1999999999999999E-2</v>
          </cell>
          <cell r="CD780">
            <v>1.2999999999999999E-2</v>
          </cell>
          <cell r="CE780">
            <v>4.0000000000000001E-3</v>
          </cell>
          <cell r="CF780">
            <v>6.0000000000000001E-3</v>
          </cell>
          <cell r="CG780">
            <v>0.01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1E-3</v>
          </cell>
          <cell r="CM780">
            <v>2E-3</v>
          </cell>
          <cell r="CN780">
            <v>2E-3</v>
          </cell>
          <cell r="CO780">
            <v>8.0000000000000002E-3</v>
          </cell>
          <cell r="CP780">
            <v>3.0000000000000001E-3</v>
          </cell>
          <cell r="CQ780">
            <v>7.0000000000000001E-3</v>
          </cell>
          <cell r="CR780">
            <v>6.0000000000000001E-3</v>
          </cell>
          <cell r="CS780">
            <v>1.2999999999999999E-2</v>
          </cell>
          <cell r="CT780">
            <v>8.0000000000000002E-3</v>
          </cell>
          <cell r="CU780">
            <v>1.0999999999999999E-2</v>
          </cell>
          <cell r="CV780">
            <v>0</v>
          </cell>
          <cell r="CW780">
            <v>0</v>
          </cell>
          <cell r="CX780">
            <v>0</v>
          </cell>
          <cell r="CY780">
            <v>5.0000000000000001E-3</v>
          </cell>
          <cell r="CZ780">
            <v>2E-3</v>
          </cell>
          <cell r="DA780">
            <v>8.0000000000000002E-3</v>
          </cell>
          <cell r="DB780">
            <v>1.4E-2</v>
          </cell>
          <cell r="DC780">
            <v>0</v>
          </cell>
          <cell r="DD780">
            <v>4.0000000000000001E-3</v>
          </cell>
          <cell r="DE780">
            <v>6.0000000000000001E-3</v>
          </cell>
          <cell r="DF780">
            <v>5.0000000000000001E-3</v>
          </cell>
          <cell r="DG780">
            <v>7.0000000000000001E-3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2E-3</v>
          </cell>
          <cell r="DM780">
            <v>1E-3</v>
          </cell>
          <cell r="DN780">
            <v>1.0999999999999999E-2</v>
          </cell>
          <cell r="DO780">
            <v>8.0000000000000002E-3</v>
          </cell>
          <cell r="DP780">
            <v>1.2E-2</v>
          </cell>
          <cell r="DQ780">
            <v>8.9999999999999993E-3</v>
          </cell>
          <cell r="DR780">
            <v>6.0000000000000001E-3</v>
          </cell>
          <cell r="DS780">
            <v>0.01</v>
          </cell>
          <cell r="DT780">
            <v>5.0000000000000001E-3</v>
          </cell>
          <cell r="DU780">
            <v>2E-3</v>
          </cell>
          <cell r="DV780">
            <v>0</v>
          </cell>
          <cell r="DW780">
            <v>0</v>
          </cell>
          <cell r="DX780">
            <v>0</v>
          </cell>
          <cell r="DY780">
            <v>5.0000000000000001E-3</v>
          </cell>
          <cell r="DZ780">
            <v>5.0000000000000001E-3</v>
          </cell>
          <cell r="EA780">
            <v>1.0999999999999999E-2</v>
          </cell>
          <cell r="EB780">
            <v>0.01</v>
          </cell>
          <cell r="EC780">
            <v>0</v>
          </cell>
          <cell r="ED780">
            <v>8.0000000000000002E-3</v>
          </cell>
          <cell r="EE780">
            <v>0</v>
          </cell>
        </row>
        <row r="781">
          <cell r="F781">
            <v>1.7000000000000001E-2</v>
          </cell>
          <cell r="G781">
            <v>2.4E-2</v>
          </cell>
          <cell r="H781">
            <v>3.1E-2</v>
          </cell>
          <cell r="I781">
            <v>1.7999999999999999E-2</v>
          </cell>
          <cell r="J781">
            <v>1.0999999999999999E-2</v>
          </cell>
          <cell r="K781">
            <v>1.9E-2</v>
          </cell>
          <cell r="L781">
            <v>5.0000000000000001E-3</v>
          </cell>
          <cell r="M781">
            <v>7.0000000000000001E-3</v>
          </cell>
          <cell r="N781">
            <v>1.9E-2</v>
          </cell>
          <cell r="O781">
            <v>2.5000000000000001E-2</v>
          </cell>
          <cell r="P781">
            <v>2.8000000000000001E-2</v>
          </cell>
          <cell r="Q781">
            <v>2.5999999999999999E-2</v>
          </cell>
          <cell r="R781">
            <v>0.01</v>
          </cell>
          <cell r="S781">
            <v>2.9000000000000001E-2</v>
          </cell>
          <cell r="T781">
            <v>3.2000000000000001E-2</v>
          </cell>
          <cell r="U781">
            <v>1.7000000000000001E-2</v>
          </cell>
          <cell r="V781">
            <v>8.0000000000000002E-3</v>
          </cell>
          <cell r="W781">
            <v>6.0000000000000001E-3</v>
          </cell>
          <cell r="X781">
            <v>2E-3</v>
          </cell>
          <cell r="Y781">
            <v>1E-3</v>
          </cell>
          <cell r="Z781">
            <v>2E-3</v>
          </cell>
          <cell r="AA781">
            <v>0</v>
          </cell>
          <cell r="AB781">
            <v>4.0000000000000001E-3</v>
          </cell>
          <cell r="AC781">
            <v>1.4E-2</v>
          </cell>
          <cell r="AD781">
            <v>2.3E-2</v>
          </cell>
          <cell r="AE781">
            <v>1.0999999999999999E-2</v>
          </cell>
          <cell r="AF781">
            <v>1.0999999999999999E-2</v>
          </cell>
          <cell r="AG781">
            <v>7.0000000000000001E-3</v>
          </cell>
          <cell r="AH781">
            <v>0.01</v>
          </cell>
          <cell r="AI781">
            <v>1.2999999999999999E-2</v>
          </cell>
          <cell r="AJ781">
            <v>6.0000000000000001E-3</v>
          </cell>
          <cell r="AK781">
            <v>8.9999999999999993E-3</v>
          </cell>
          <cell r="AL781">
            <v>4.0000000000000001E-3</v>
          </cell>
          <cell r="AM781">
            <v>1.7999999999999999E-2</v>
          </cell>
          <cell r="AN781">
            <v>0.02</v>
          </cell>
          <cell r="AO781">
            <v>1.0999999999999999E-2</v>
          </cell>
          <cell r="AP781">
            <v>8.0000000000000002E-3</v>
          </cell>
          <cell r="AQ781">
            <v>1.2999999999999999E-2</v>
          </cell>
          <cell r="AR781">
            <v>1.0999999999999999E-2</v>
          </cell>
          <cell r="AS781">
            <v>1.0999999999999999E-2</v>
          </cell>
          <cell r="AT781">
            <v>6.0000000000000001E-3</v>
          </cell>
          <cell r="AU781">
            <v>1.4999999999999999E-2</v>
          </cell>
          <cell r="AV781">
            <v>0.01</v>
          </cell>
          <cell r="AW781">
            <v>1.9E-2</v>
          </cell>
          <cell r="AX781">
            <v>1.6E-2</v>
          </cell>
          <cell r="AY781">
            <v>3.0000000000000001E-3</v>
          </cell>
          <cell r="AZ781">
            <v>1.0999999999999999E-2</v>
          </cell>
          <cell r="BA781">
            <v>0.01</v>
          </cell>
          <cell r="BB781">
            <v>8.9999999999999993E-3</v>
          </cell>
          <cell r="BC781">
            <v>1.4E-2</v>
          </cell>
          <cell r="BD781">
            <v>1.6E-2</v>
          </cell>
          <cell r="BE781">
            <v>1.0999999999999999E-2</v>
          </cell>
          <cell r="BF781">
            <v>8.0000000000000002E-3</v>
          </cell>
          <cell r="BG781">
            <v>7.0000000000000001E-3</v>
          </cell>
          <cell r="BH781">
            <v>8.0000000000000002E-3</v>
          </cell>
          <cell r="BI781">
            <v>5.0000000000000001E-3</v>
          </cell>
          <cell r="BJ781">
            <v>2.5999999999999999E-2</v>
          </cell>
          <cell r="BK781">
            <v>8.9999999999999993E-3</v>
          </cell>
          <cell r="BL781">
            <v>0.02</v>
          </cell>
          <cell r="BM781">
            <v>1.2999999999999999E-2</v>
          </cell>
          <cell r="BN781">
            <v>1.0999999999999999E-2</v>
          </cell>
          <cell r="BO781">
            <v>6.0000000000000001E-3</v>
          </cell>
          <cell r="BP781">
            <v>6.0000000000000001E-3</v>
          </cell>
          <cell r="BQ781">
            <v>1.2E-2</v>
          </cell>
          <cell r="BR781">
            <v>8.9999999999999993E-3</v>
          </cell>
          <cell r="BS781">
            <v>7.0000000000000001E-3</v>
          </cell>
          <cell r="BT781">
            <v>5.0000000000000001E-3</v>
          </cell>
          <cell r="BU781">
            <v>0.01</v>
          </cell>
          <cell r="BV781">
            <v>5.0000000000000001E-3</v>
          </cell>
          <cell r="BW781">
            <v>0.02</v>
          </cell>
          <cell r="BX781">
            <v>6.0000000000000001E-3</v>
          </cell>
          <cell r="BY781">
            <v>1.0999999999999999E-2</v>
          </cell>
          <cell r="BZ781">
            <v>8.9999999999999993E-3</v>
          </cell>
          <cell r="CA781">
            <v>7.0000000000000001E-3</v>
          </cell>
          <cell r="CB781">
            <v>6.0000000000000001E-3</v>
          </cell>
          <cell r="CC781">
            <v>6.0000000000000001E-3</v>
          </cell>
          <cell r="CD781">
            <v>1.2999999999999999E-2</v>
          </cell>
          <cell r="CE781">
            <v>8.0000000000000002E-3</v>
          </cell>
          <cell r="CF781">
            <v>1.0999999999999999E-2</v>
          </cell>
          <cell r="CG781">
            <v>5.0000000000000001E-3</v>
          </cell>
          <cell r="CH781">
            <v>5.0000000000000001E-3</v>
          </cell>
          <cell r="CI781">
            <v>3.0000000000000001E-3</v>
          </cell>
          <cell r="CJ781">
            <v>7.0000000000000001E-3</v>
          </cell>
          <cell r="CK781">
            <v>8.0000000000000002E-3</v>
          </cell>
          <cell r="CL781">
            <v>0.01</v>
          </cell>
          <cell r="CM781">
            <v>0.01</v>
          </cell>
          <cell r="CN781">
            <v>8.9999999999999993E-3</v>
          </cell>
          <cell r="CO781">
            <v>0.01</v>
          </cell>
          <cell r="CP781">
            <v>5.0000000000000001E-3</v>
          </cell>
          <cell r="CQ781">
            <v>1.0999999999999999E-2</v>
          </cell>
          <cell r="CR781">
            <v>1.0999999999999999E-2</v>
          </cell>
          <cell r="CS781">
            <v>1.4999999999999999E-2</v>
          </cell>
          <cell r="CT781">
            <v>1.0999999999999999E-2</v>
          </cell>
          <cell r="CU781">
            <v>7.0000000000000001E-3</v>
          </cell>
          <cell r="CV781">
            <v>3.0000000000000001E-3</v>
          </cell>
          <cell r="CW781">
            <v>8.9999999999999993E-3</v>
          </cell>
          <cell r="CX781">
            <v>1.2999999999999999E-2</v>
          </cell>
          <cell r="CY781">
            <v>1.0999999999999999E-2</v>
          </cell>
          <cell r="CZ781">
            <v>6.0000000000000001E-3</v>
          </cell>
          <cell r="DA781">
            <v>8.9999999999999993E-3</v>
          </cell>
          <cell r="DB781">
            <v>1.6E-2</v>
          </cell>
          <cell r="DC781">
            <v>1.4999999999999999E-2</v>
          </cell>
          <cell r="DD781">
            <v>1.6E-2</v>
          </cell>
          <cell r="DE781">
            <v>1.2E-2</v>
          </cell>
          <cell r="DF781">
            <v>0.01</v>
          </cell>
          <cell r="DG781">
            <v>4.0000000000000001E-3</v>
          </cell>
          <cell r="DH781">
            <v>0.01</v>
          </cell>
          <cell r="DI781">
            <v>4.0000000000000001E-3</v>
          </cell>
          <cell r="DJ781">
            <v>1.9E-2</v>
          </cell>
          <cell r="DK781">
            <v>1.2999999999999999E-2</v>
          </cell>
          <cell r="DL781">
            <v>1.6E-2</v>
          </cell>
          <cell r="DM781">
            <v>1.6E-2</v>
          </cell>
          <cell r="DN781">
            <v>1.2E-2</v>
          </cell>
          <cell r="DO781">
            <v>8.9999999999999993E-3</v>
          </cell>
          <cell r="DP781">
            <v>1.7000000000000001E-2</v>
          </cell>
          <cell r="DQ781">
            <v>1.4E-2</v>
          </cell>
          <cell r="DR781">
            <v>1.2E-2</v>
          </cell>
          <cell r="DS781">
            <v>1.6E-2</v>
          </cell>
          <cell r="DT781">
            <v>7.0000000000000001E-3</v>
          </cell>
          <cell r="DU781">
            <v>1.2999999999999999E-2</v>
          </cell>
          <cell r="DV781">
            <v>7.0000000000000001E-3</v>
          </cell>
          <cell r="DW781">
            <v>0.02</v>
          </cell>
          <cell r="DX781">
            <v>1.4E-2</v>
          </cell>
          <cell r="DY781">
            <v>1.6E-2</v>
          </cell>
          <cell r="DZ781">
            <v>1.0999999999999999E-2</v>
          </cell>
          <cell r="EA781">
            <v>8.0000000000000002E-3</v>
          </cell>
          <cell r="EB781">
            <v>0.01</v>
          </cell>
          <cell r="EC781">
            <v>0.01</v>
          </cell>
          <cell r="ED781">
            <v>1.0999999999999999E-2</v>
          </cell>
          <cell r="EE781">
            <v>0</v>
          </cell>
        </row>
        <row r="782">
          <cell r="F782">
            <v>7.0000000000000001E-3</v>
          </cell>
          <cell r="G782">
            <v>4.0000000000000001E-3</v>
          </cell>
          <cell r="H782">
            <v>7.0000000000000001E-3</v>
          </cell>
          <cell r="I782">
            <v>8.0000000000000002E-3</v>
          </cell>
          <cell r="J782">
            <v>6.0000000000000001E-3</v>
          </cell>
          <cell r="K782">
            <v>1.2999999999999999E-2</v>
          </cell>
          <cell r="L782">
            <v>7.0000000000000001E-3</v>
          </cell>
          <cell r="M782">
            <v>0.01</v>
          </cell>
          <cell r="N782">
            <v>5.0000000000000001E-3</v>
          </cell>
          <cell r="O782">
            <v>6.0000000000000001E-3</v>
          </cell>
          <cell r="P782">
            <v>5.0000000000000001E-3</v>
          </cell>
          <cell r="Q782">
            <v>1.0999999999999999E-2</v>
          </cell>
          <cell r="R782">
            <v>5.0000000000000001E-3</v>
          </cell>
          <cell r="S782">
            <v>7.0000000000000001E-3</v>
          </cell>
          <cell r="T782">
            <v>5.0000000000000001E-3</v>
          </cell>
          <cell r="U782">
            <v>1.4E-2</v>
          </cell>
          <cell r="V782">
            <v>1E-3</v>
          </cell>
          <cell r="W782">
            <v>2E-3</v>
          </cell>
          <cell r="X782">
            <v>1E-3</v>
          </cell>
          <cell r="Y782">
            <v>6.0000000000000001E-3</v>
          </cell>
          <cell r="Z782">
            <v>4.0000000000000001E-3</v>
          </cell>
          <cell r="AA782">
            <v>7.0000000000000001E-3</v>
          </cell>
          <cell r="AB782">
            <v>3.0000000000000001E-3</v>
          </cell>
          <cell r="AC782">
            <v>8.0000000000000002E-3</v>
          </cell>
          <cell r="AD782">
            <v>7.0000000000000001E-3</v>
          </cell>
          <cell r="AE782">
            <v>4.0000000000000001E-3</v>
          </cell>
          <cell r="AF782">
            <v>5.0000000000000001E-3</v>
          </cell>
          <cell r="AG782">
            <v>-1E-3</v>
          </cell>
          <cell r="AH782">
            <v>3.0000000000000001E-3</v>
          </cell>
          <cell r="AI782">
            <v>-1E-3</v>
          </cell>
          <cell r="AJ782">
            <v>8.0000000000000002E-3</v>
          </cell>
          <cell r="AK782">
            <v>5.0000000000000001E-3</v>
          </cell>
          <cell r="AL782">
            <v>2E-3</v>
          </cell>
          <cell r="AM782">
            <v>7.0000000000000001E-3</v>
          </cell>
          <cell r="AN782">
            <v>0.01</v>
          </cell>
          <cell r="AO782">
            <v>3.0000000000000001E-3</v>
          </cell>
          <cell r="AP782">
            <v>1E-3</v>
          </cell>
          <cell r="AQ782">
            <v>4.0000000000000001E-3</v>
          </cell>
          <cell r="AR782">
            <v>4.0000000000000001E-3</v>
          </cell>
          <cell r="AS782">
            <v>3.0000000000000001E-3</v>
          </cell>
          <cell r="AT782">
            <v>-1E-3</v>
          </cell>
          <cell r="AU782">
            <v>3.0000000000000001E-3</v>
          </cell>
          <cell r="AV782">
            <v>3.0000000000000001E-3</v>
          </cell>
          <cell r="AW782">
            <v>6.0000000000000001E-3</v>
          </cell>
          <cell r="AX782">
            <v>5.0000000000000001E-3</v>
          </cell>
          <cell r="AY782">
            <v>1E-3</v>
          </cell>
          <cell r="AZ782">
            <v>3.0000000000000001E-3</v>
          </cell>
          <cell r="BA782">
            <v>8.0000000000000002E-3</v>
          </cell>
          <cell r="BB782">
            <v>8.0000000000000002E-3</v>
          </cell>
          <cell r="BC782">
            <v>6.0000000000000001E-3</v>
          </cell>
          <cell r="BD782">
            <v>5.0000000000000001E-3</v>
          </cell>
          <cell r="BE782">
            <v>7.0000000000000001E-3</v>
          </cell>
          <cell r="BF782">
            <v>3.0000000000000001E-3</v>
          </cell>
          <cell r="BG782">
            <v>4.0000000000000001E-3</v>
          </cell>
          <cell r="BH782">
            <v>5.0000000000000001E-3</v>
          </cell>
          <cell r="BI782">
            <v>0</v>
          </cell>
          <cell r="BJ782">
            <v>0</v>
          </cell>
          <cell r="BK782">
            <v>8.0000000000000002E-3</v>
          </cell>
          <cell r="BL782">
            <v>0.01</v>
          </cell>
          <cell r="BM782">
            <v>0.01</v>
          </cell>
          <cell r="BN782">
            <v>8.9999999999999993E-3</v>
          </cell>
          <cell r="BO782">
            <v>6.0000000000000001E-3</v>
          </cell>
          <cell r="BP782">
            <v>4.0000000000000001E-3</v>
          </cell>
          <cell r="BQ782">
            <v>5.0000000000000001E-3</v>
          </cell>
          <cell r="BR782">
            <v>7.0000000000000001E-3</v>
          </cell>
          <cell r="BS782">
            <v>3.0000000000000001E-3</v>
          </cell>
          <cell r="BT782">
            <v>2E-3</v>
          </cell>
          <cell r="BU782">
            <v>3.0000000000000001E-3</v>
          </cell>
          <cell r="BV782">
            <v>2E-3</v>
          </cell>
          <cell r="BW782">
            <v>5.0000000000000001E-3</v>
          </cell>
          <cell r="BX782">
            <v>8.9999999999999993E-3</v>
          </cell>
          <cell r="BY782">
            <v>1.4999999999999999E-2</v>
          </cell>
          <cell r="BZ782">
            <v>8.9999999999999993E-3</v>
          </cell>
          <cell r="CA782">
            <v>1.2E-2</v>
          </cell>
          <cell r="CB782">
            <v>4.0000000000000001E-3</v>
          </cell>
          <cell r="CC782">
            <v>2E-3</v>
          </cell>
          <cell r="CD782">
            <v>3.0000000000000001E-3</v>
          </cell>
          <cell r="CE782">
            <v>8.0000000000000002E-3</v>
          </cell>
          <cell r="CF782">
            <v>2E-3</v>
          </cell>
          <cell r="CG782">
            <v>2E-3</v>
          </cell>
          <cell r="CH782">
            <v>1.2999999999999999E-2</v>
          </cell>
          <cell r="CI782">
            <v>1E-3</v>
          </cell>
          <cell r="CJ782">
            <v>1.0999999999999999E-2</v>
          </cell>
          <cell r="CK782">
            <v>1.2E-2</v>
          </cell>
          <cell r="CL782">
            <v>1.7999999999999999E-2</v>
          </cell>
          <cell r="CM782">
            <v>0.01</v>
          </cell>
          <cell r="CN782">
            <v>7.0000000000000001E-3</v>
          </cell>
          <cell r="CO782">
            <v>8.9999999999999993E-3</v>
          </cell>
          <cell r="CP782">
            <v>1E-3</v>
          </cell>
          <cell r="CQ782">
            <v>5.0000000000000001E-3</v>
          </cell>
          <cell r="CR782">
            <v>8.0000000000000002E-3</v>
          </cell>
          <cell r="CS782">
            <v>6.0000000000000001E-3</v>
          </cell>
          <cell r="CT782">
            <v>5.0000000000000001E-3</v>
          </cell>
          <cell r="CU782">
            <v>2E-3</v>
          </cell>
          <cell r="CV782">
            <v>-3.0000000000000001E-3</v>
          </cell>
          <cell r="CW782">
            <v>0.01</v>
          </cell>
          <cell r="CX782">
            <v>1.2999999999999999E-2</v>
          </cell>
          <cell r="CY782">
            <v>1.7000000000000001E-2</v>
          </cell>
          <cell r="CZ782">
            <v>1.0999999999999999E-2</v>
          </cell>
          <cell r="DA782">
            <v>8.9999999999999993E-3</v>
          </cell>
          <cell r="DB782">
            <v>3.0000000000000001E-3</v>
          </cell>
          <cell r="DC782">
            <v>3.0000000000000001E-3</v>
          </cell>
          <cell r="DD782">
            <v>7.0000000000000001E-3</v>
          </cell>
          <cell r="DE782">
            <v>7.0000000000000001E-3</v>
          </cell>
          <cell r="DF782">
            <v>3.0000000000000001E-3</v>
          </cell>
          <cell r="DG782">
            <v>1E-3</v>
          </cell>
          <cell r="DH782">
            <v>4.0000000000000001E-3</v>
          </cell>
          <cell r="DI782">
            <v>5.0000000000000001E-3</v>
          </cell>
          <cell r="DJ782">
            <v>0</v>
          </cell>
          <cell r="DK782">
            <v>1.4999999999999999E-2</v>
          </cell>
          <cell r="DL782">
            <v>1.6E-2</v>
          </cell>
          <cell r="DM782">
            <v>1.0999999999999999E-2</v>
          </cell>
          <cell r="DN782">
            <v>7.0000000000000001E-3</v>
          </cell>
          <cell r="DO782">
            <v>2E-3</v>
          </cell>
          <cell r="DP782">
            <v>1E-3</v>
          </cell>
          <cell r="DQ782">
            <v>3.0000000000000001E-3</v>
          </cell>
          <cell r="DR782">
            <v>7.0000000000000001E-3</v>
          </cell>
          <cell r="DS782">
            <v>4.0000000000000001E-3</v>
          </cell>
          <cell r="DT782">
            <v>1E-3</v>
          </cell>
          <cell r="DU782">
            <v>7.0000000000000001E-3</v>
          </cell>
          <cell r="DV782">
            <v>7.0000000000000001E-3</v>
          </cell>
          <cell r="DW782">
            <v>2E-3</v>
          </cell>
          <cell r="DX782">
            <v>1.4999999999999999E-2</v>
          </cell>
          <cell r="DY782">
            <v>1.2999999999999999E-2</v>
          </cell>
          <cell r="DZ782">
            <v>8.9999999999999993E-3</v>
          </cell>
          <cell r="EA782">
            <v>8.9999999999999993E-3</v>
          </cell>
          <cell r="EB782">
            <v>-1E-3</v>
          </cell>
          <cell r="EC782">
            <v>4.0000000000000001E-3</v>
          </cell>
          <cell r="ED782">
            <v>1E-3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9.2999999999999999E-2</v>
          </cell>
          <cell r="BF785">
            <v>0</v>
          </cell>
          <cell r="BG785">
            <v>1.7999999999999999E-2</v>
          </cell>
          <cell r="BH785">
            <v>0</v>
          </cell>
          <cell r="BI785">
            <v>0</v>
          </cell>
          <cell r="BJ785">
            <v>0</v>
          </cell>
          <cell r="BK785">
            <v>0.17899999999999999</v>
          </cell>
          <cell r="BL785">
            <v>5.8999999999999997E-2</v>
          </cell>
          <cell r="BM785">
            <v>0.107</v>
          </cell>
          <cell r="BN785">
            <v>7.5999999999999998E-2</v>
          </cell>
          <cell r="BO785">
            <v>0.14599999999999999</v>
          </cell>
          <cell r="BP785">
            <v>0.153</v>
          </cell>
          <cell r="BQ785">
            <v>0.20599999999999999</v>
          </cell>
          <cell r="BR785">
            <v>7.3999999999999996E-2</v>
          </cell>
          <cell r="BS785">
            <v>0</v>
          </cell>
          <cell r="BT785">
            <v>2.3E-2</v>
          </cell>
          <cell r="BU785">
            <v>0</v>
          </cell>
          <cell r="BV785">
            <v>0</v>
          </cell>
          <cell r="BW785">
            <v>0</v>
          </cell>
          <cell r="BX785">
            <v>0.126</v>
          </cell>
          <cell r="BY785">
            <v>6.6000000000000003E-2</v>
          </cell>
          <cell r="BZ785">
            <v>8.5999999999999993E-2</v>
          </cell>
          <cell r="CA785">
            <v>7.1999999999999995E-2</v>
          </cell>
          <cell r="CB785">
            <v>0.17499999999999999</v>
          </cell>
          <cell r="CC785">
            <v>0</v>
          </cell>
          <cell r="CD785">
            <v>0.11899999999999999</v>
          </cell>
          <cell r="CE785">
            <v>0.104</v>
          </cell>
          <cell r="CF785">
            <v>6.5000000000000002E-2</v>
          </cell>
          <cell r="CG785">
            <v>5.0999999999999997E-2</v>
          </cell>
          <cell r="CH785">
            <v>9.1999999999999998E-2</v>
          </cell>
          <cell r="CI785">
            <v>0</v>
          </cell>
          <cell r="CJ785">
            <v>0</v>
          </cell>
          <cell r="CK785">
            <v>0.154</v>
          </cell>
          <cell r="CL785">
            <v>0.114</v>
          </cell>
          <cell r="CM785">
            <v>0.14499999999999999</v>
          </cell>
          <cell r="CN785">
            <v>7.9000000000000001E-2</v>
          </cell>
          <cell r="CO785">
            <v>0.11600000000000001</v>
          </cell>
          <cell r="CP785">
            <v>7.1999999999999995E-2</v>
          </cell>
          <cell r="CQ785">
            <v>0.13600000000000001</v>
          </cell>
          <cell r="CR785">
            <v>0.11600000000000001</v>
          </cell>
          <cell r="CS785">
            <v>0.15</v>
          </cell>
          <cell r="CT785">
            <v>4.3999999999999997E-2</v>
          </cell>
          <cell r="CU785">
            <v>9.7000000000000003E-2</v>
          </cell>
          <cell r="CV785">
            <v>0</v>
          </cell>
          <cell r="CW785">
            <v>0</v>
          </cell>
          <cell r="CX785">
            <v>0.224</v>
          </cell>
          <cell r="CY785">
            <v>0.115</v>
          </cell>
          <cell r="CZ785">
            <v>0.13500000000000001</v>
          </cell>
          <cell r="DA785">
            <v>8.4000000000000005E-2</v>
          </cell>
          <cell r="DB785">
            <v>8.5000000000000006E-2</v>
          </cell>
          <cell r="DC785">
            <v>0</v>
          </cell>
          <cell r="DD785">
            <v>0.18</v>
          </cell>
          <cell r="DE785">
            <v>0.25</v>
          </cell>
          <cell r="DF785">
            <v>0.17399999999999999</v>
          </cell>
          <cell r="DG785">
            <v>0.128</v>
          </cell>
          <cell r="DH785">
            <v>0.317</v>
          </cell>
          <cell r="DI785">
            <v>0</v>
          </cell>
          <cell r="DJ785">
            <v>0</v>
          </cell>
          <cell r="DK785">
            <v>0.20100000000000001</v>
          </cell>
          <cell r="DL785">
            <v>0.108</v>
          </cell>
          <cell r="DM785">
            <v>0.10199999999999999</v>
          </cell>
          <cell r="DN785">
            <v>0.61499999999999999</v>
          </cell>
          <cell r="DO785">
            <v>3.6999999999999998E-2</v>
          </cell>
          <cell r="DP785">
            <v>0.26300000000000001</v>
          </cell>
          <cell r="DQ785">
            <v>0.14199999999999999</v>
          </cell>
          <cell r="DR785">
            <v>0.22600000000000001</v>
          </cell>
          <cell r="DS785">
            <v>8.5999999999999993E-2</v>
          </cell>
          <cell r="DT785">
            <v>6.2E-2</v>
          </cell>
          <cell r="DU785">
            <v>0.23100000000000001</v>
          </cell>
          <cell r="DV785">
            <v>0.56799999999999995</v>
          </cell>
          <cell r="DW785">
            <v>0</v>
          </cell>
          <cell r="DX785">
            <v>0.151</v>
          </cell>
          <cell r="DY785">
            <v>0.156</v>
          </cell>
          <cell r="DZ785">
            <v>8.6999999999999994E-2</v>
          </cell>
          <cell r="EA785">
            <v>0.54800000000000004</v>
          </cell>
          <cell r="EB785">
            <v>3.9E-2</v>
          </cell>
          <cell r="EC785">
            <v>0.311</v>
          </cell>
          <cell r="ED785">
            <v>0.19800000000000001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4.7E-2</v>
          </cell>
          <cell r="DF786">
            <v>0.10299999999999999</v>
          </cell>
          <cell r="DG786">
            <v>0.16500000000000001</v>
          </cell>
          <cell r="DH786">
            <v>0.14299999999999999</v>
          </cell>
          <cell r="DI786">
            <v>0</v>
          </cell>
          <cell r="DJ786">
            <v>0</v>
          </cell>
          <cell r="DK786">
            <v>0</v>
          </cell>
          <cell r="DL786">
            <v>2.9000000000000001E-2</v>
          </cell>
          <cell r="DM786">
            <v>1.0999999999999999E-2</v>
          </cell>
          <cell r="DN786">
            <v>-8.7999999999999995E-2</v>
          </cell>
          <cell r="DO786">
            <v>-1E-3</v>
          </cell>
          <cell r="DP786">
            <v>0.10199999999999999</v>
          </cell>
          <cell r="DQ786">
            <v>0.27900000000000003</v>
          </cell>
          <cell r="DR786">
            <v>5.7000000000000002E-2</v>
          </cell>
          <cell r="DS786">
            <v>0.189</v>
          </cell>
          <cell r="DT786">
            <v>0.17199999999999999</v>
          </cell>
          <cell r="DU786">
            <v>0.13300000000000001</v>
          </cell>
          <cell r="DV786">
            <v>-0.111</v>
          </cell>
          <cell r="DW786">
            <v>0</v>
          </cell>
          <cell r="DX786">
            <v>0</v>
          </cell>
          <cell r="DY786">
            <v>1.4999999999999999E-2</v>
          </cell>
          <cell r="DZ786">
            <v>1.2999999999999999E-2</v>
          </cell>
          <cell r="EA786">
            <v>-7.5999999999999998E-2</v>
          </cell>
          <cell r="EB786">
            <v>0</v>
          </cell>
          <cell r="EC786">
            <v>0.27500000000000002</v>
          </cell>
          <cell r="ED786">
            <v>0.19900000000000001</v>
          </cell>
          <cell r="EE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3.5999999999999997E-2</v>
          </cell>
          <cell r="DF787">
            <v>5.1999999999999998E-2</v>
          </cell>
          <cell r="DG787">
            <v>3.3000000000000002E-2</v>
          </cell>
          <cell r="DH787">
            <v>8.5999999999999993E-2</v>
          </cell>
          <cell r="DI787">
            <v>8.9999999999999993E-3</v>
          </cell>
          <cell r="DJ787">
            <v>0</v>
          </cell>
          <cell r="DK787">
            <v>8.0000000000000002E-3</v>
          </cell>
          <cell r="DL787">
            <v>1.7999999999999999E-2</v>
          </cell>
          <cell r="DM787">
            <v>3.7999999999999999E-2</v>
          </cell>
          <cell r="DN787">
            <v>-5.6000000000000001E-2</v>
          </cell>
          <cell r="DO787">
            <v>3.5999999999999997E-2</v>
          </cell>
          <cell r="DP787">
            <v>8.4000000000000005E-2</v>
          </cell>
          <cell r="DQ787">
            <v>0.111</v>
          </cell>
          <cell r="DR787">
            <v>4.3999999999999997E-2</v>
          </cell>
          <cell r="DS787">
            <v>7.6999999999999999E-2</v>
          </cell>
          <cell r="DT787">
            <v>5.3999999999999999E-2</v>
          </cell>
          <cell r="DU787">
            <v>7.3999999999999996E-2</v>
          </cell>
          <cell r="DV787">
            <v>2.5999999999999999E-2</v>
          </cell>
          <cell r="DW787">
            <v>0</v>
          </cell>
          <cell r="DX787">
            <v>2.1999999999999999E-2</v>
          </cell>
          <cell r="DY787">
            <v>1.7000000000000001E-2</v>
          </cell>
          <cell r="DZ787">
            <v>3.5999999999999997E-2</v>
          </cell>
          <cell r="EA787">
            <v>-3.5999999999999997E-2</v>
          </cell>
          <cell r="EB787">
            <v>2.5000000000000001E-2</v>
          </cell>
          <cell r="EC787">
            <v>0.108</v>
          </cell>
          <cell r="ED787">
            <v>0.104</v>
          </cell>
          <cell r="EE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</row>
        <row r="794">
          <cell r="A794" t="str">
            <v>Average Fuel Cost ($/MMBtu)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-5.8333334163052086E-8</v>
          </cell>
          <cell r="BF816">
            <v>0</v>
          </cell>
          <cell r="BG816">
            <v>2.0000000011677344E-7</v>
          </cell>
          <cell r="BH816">
            <v>-3.9999999978945766E-7</v>
          </cell>
          <cell r="BI816">
            <v>0</v>
          </cell>
          <cell r="BJ816">
            <v>0</v>
          </cell>
          <cell r="BK816">
            <v>2.0000000011677344E-7</v>
          </cell>
          <cell r="BL816">
            <v>0</v>
          </cell>
          <cell r="BM816">
            <v>-2.9999999995311555E-7</v>
          </cell>
          <cell r="BN816">
            <v>0</v>
          </cell>
          <cell r="BO816">
            <v>-2.0000000011677344E-7</v>
          </cell>
          <cell r="BP816">
            <v>-2.0000000011677344E-7</v>
          </cell>
          <cell r="BQ816">
            <v>0</v>
          </cell>
          <cell r="BR816">
            <v>3.3333332982721231E-8</v>
          </cell>
          <cell r="BS816">
            <v>0</v>
          </cell>
          <cell r="BT816">
            <v>0</v>
          </cell>
          <cell r="BU816">
            <v>2.9999999995311555E-7</v>
          </cell>
          <cell r="BV816">
            <v>0</v>
          </cell>
          <cell r="BW816">
            <v>0</v>
          </cell>
          <cell r="BX816">
            <v>-2.9999999995311555E-7</v>
          </cell>
          <cell r="BY816">
            <v>0</v>
          </cell>
          <cell r="BZ816">
            <v>0</v>
          </cell>
          <cell r="CA816">
            <v>2.9999999995311555E-7</v>
          </cell>
          <cell r="CB816">
            <v>0</v>
          </cell>
          <cell r="CC816">
            <v>9.9999999836342113E-8</v>
          </cell>
          <cell r="CD816">
            <v>0</v>
          </cell>
          <cell r="CE816">
            <v>-4.1666666561468446E-8</v>
          </cell>
          <cell r="CF816">
            <v>-3.9999999934536845E-7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-2.0000000011677344E-7</v>
          </cell>
          <cell r="CO816">
            <v>1.0000000028043132E-7</v>
          </cell>
          <cell r="CP816">
            <v>0</v>
          </cell>
          <cell r="CQ816">
            <v>0</v>
          </cell>
          <cell r="CR816">
            <v>-8.3333331346580053E-9</v>
          </cell>
          <cell r="CS816">
            <v>0</v>
          </cell>
          <cell r="CT816">
            <v>0</v>
          </cell>
          <cell r="CU816">
            <v>0</v>
          </cell>
          <cell r="CV816">
            <v>2.0000000011677344E-7</v>
          </cell>
          <cell r="CW816">
            <v>-2.9999999995311555E-7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1.666666715749443E-8</v>
          </cell>
          <cell r="DF816">
            <v>0</v>
          </cell>
          <cell r="DG816">
            <v>0</v>
          </cell>
          <cell r="DH816">
            <v>0</v>
          </cell>
          <cell r="DI816">
            <v>1.9999999967268423E-7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5">
          <cell r="A825" t="str">
            <v>Peak Capacity (Nameplate)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-110.88999999999999</v>
          </cell>
          <cell r="BF849">
            <v>-110.88999999999999</v>
          </cell>
          <cell r="BG849">
            <v>-110.03</v>
          </cell>
          <cell r="BH849">
            <v>-108.19</v>
          </cell>
          <cell r="BI849">
            <v>-105.78</v>
          </cell>
          <cell r="BJ849">
            <v>-102.56</v>
          </cell>
          <cell r="BK849">
            <v>-104.45000000000002</v>
          </cell>
          <cell r="BL849">
            <v>-103.13000000000002</v>
          </cell>
          <cell r="BM849">
            <v>-103.36</v>
          </cell>
          <cell r="BN849">
            <v>-104.86</v>
          </cell>
          <cell r="BO849">
            <v>-104.45000000000002</v>
          </cell>
          <cell r="BP849">
            <v>-108.53999999999999</v>
          </cell>
          <cell r="BQ849">
            <v>-110.61</v>
          </cell>
          <cell r="BR849">
            <v>-110.88999999999999</v>
          </cell>
          <cell r="BS849">
            <v>-110.88999999999999</v>
          </cell>
          <cell r="BT849">
            <v>-110.03</v>
          </cell>
          <cell r="BU849">
            <v>-108.19</v>
          </cell>
          <cell r="BV849">
            <v>-105.78</v>
          </cell>
          <cell r="BW849">
            <v>-102.56</v>
          </cell>
          <cell r="BX849">
            <v>-104.45000000000002</v>
          </cell>
          <cell r="BY849">
            <v>-103.13000000000002</v>
          </cell>
          <cell r="BZ849">
            <v>-103.36</v>
          </cell>
          <cell r="CA849">
            <v>-104.86</v>
          </cell>
          <cell r="CB849">
            <v>-104.45000000000002</v>
          </cell>
          <cell r="CC849">
            <v>-108.53999999999999</v>
          </cell>
          <cell r="CD849">
            <v>-110.61</v>
          </cell>
          <cell r="CE849">
            <v>-110.88999999999999</v>
          </cell>
          <cell r="CF849">
            <v>-110.88999999999999</v>
          </cell>
          <cell r="CG849">
            <v>-110.03</v>
          </cell>
          <cell r="CH849">
            <v>-108.19</v>
          </cell>
          <cell r="CI849">
            <v>-105.78</v>
          </cell>
          <cell r="CJ849">
            <v>-102.56</v>
          </cell>
          <cell r="CK849">
            <v>-104.45000000000002</v>
          </cell>
          <cell r="CL849">
            <v>-103.13000000000002</v>
          </cell>
          <cell r="CM849">
            <v>-103.36</v>
          </cell>
          <cell r="CN849">
            <v>-104.86</v>
          </cell>
          <cell r="CO849">
            <v>-104.45000000000002</v>
          </cell>
          <cell r="CP849">
            <v>-108.53999999999999</v>
          </cell>
          <cell r="CQ849">
            <v>-110.61</v>
          </cell>
          <cell r="CR849">
            <v>-110.88999999999999</v>
          </cell>
          <cell r="CS849">
            <v>-110.88999999999999</v>
          </cell>
          <cell r="CT849">
            <v>-110.03</v>
          </cell>
          <cell r="CU849">
            <v>-108.19</v>
          </cell>
          <cell r="CV849">
            <v>-105.78</v>
          </cell>
          <cell r="CW849">
            <v>-102.56</v>
          </cell>
          <cell r="CX849">
            <v>-104.45000000000002</v>
          </cell>
          <cell r="CY849">
            <v>-103.13000000000002</v>
          </cell>
          <cell r="CZ849">
            <v>-103.36</v>
          </cell>
          <cell r="DA849">
            <v>-104.86</v>
          </cell>
          <cell r="DB849">
            <v>-104.45000000000002</v>
          </cell>
          <cell r="DC849">
            <v>-108.53999999999999</v>
          </cell>
          <cell r="DD849">
            <v>-110.61</v>
          </cell>
          <cell r="DE849">
            <v>-110.88999999999999</v>
          </cell>
          <cell r="DF849">
            <v>-110.88999999999999</v>
          </cell>
          <cell r="DG849">
            <v>-110.03</v>
          </cell>
          <cell r="DH849">
            <v>-108.19</v>
          </cell>
          <cell r="DI849">
            <v>-105.78</v>
          </cell>
          <cell r="DJ849">
            <v>-102.56</v>
          </cell>
          <cell r="DK849">
            <v>-104.45000000000002</v>
          </cell>
          <cell r="DL849">
            <v>-103.13000000000002</v>
          </cell>
          <cell r="DM849">
            <v>-103.36</v>
          </cell>
          <cell r="DN849">
            <v>-104.86</v>
          </cell>
          <cell r="DO849">
            <v>-104.45000000000002</v>
          </cell>
          <cell r="DP849">
            <v>-108.53999999999999</v>
          </cell>
          <cell r="DQ849">
            <v>-110.61</v>
          </cell>
          <cell r="DR849">
            <v>-110.88999999999999</v>
          </cell>
          <cell r="DS849">
            <v>-110.88999999999999</v>
          </cell>
          <cell r="DT849">
            <v>-110.03</v>
          </cell>
          <cell r="DU849">
            <v>-108.19</v>
          </cell>
          <cell r="DV849">
            <v>-105.78</v>
          </cell>
          <cell r="DW849">
            <v>-102.56</v>
          </cell>
          <cell r="DX849">
            <v>-104.45000000000002</v>
          </cell>
          <cell r="DY849">
            <v>-103.13000000000002</v>
          </cell>
          <cell r="DZ849">
            <v>-103.36</v>
          </cell>
          <cell r="EA849">
            <v>-104.86</v>
          </cell>
          <cell r="EB849">
            <v>-104.45000000000002</v>
          </cell>
          <cell r="EC849">
            <v>-108.53999999999999</v>
          </cell>
          <cell r="ED849">
            <v>-110.61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7">
          <cell r="A867" t="str">
            <v>Capacity Factor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-3.0000000000000001E-3</v>
          </cell>
          <cell r="G871">
            <v>-4.0000000000000001E-3</v>
          </cell>
          <cell r="H871">
            <v>-4.0000000000000001E-3</v>
          </cell>
          <cell r="I871">
            <v>-8.9999999999999993E-3</v>
          </cell>
          <cell r="J871">
            <v>-1E-3</v>
          </cell>
          <cell r="K871">
            <v>-4.0000000000000001E-3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-3.0000000000000001E-3</v>
          </cell>
          <cell r="Q871">
            <v>0</v>
          </cell>
          <cell r="R871">
            <v>-3.0000000000000001E-3</v>
          </cell>
          <cell r="S871">
            <v>-1E-3</v>
          </cell>
          <cell r="T871">
            <v>-6.0000000000000001E-3</v>
          </cell>
          <cell r="U871">
            <v>-4.0000000000000001E-3</v>
          </cell>
          <cell r="V871">
            <v>-1.2E-2</v>
          </cell>
          <cell r="W871">
            <v>-4.0000000000000001E-3</v>
          </cell>
          <cell r="X871">
            <v>-2E-3</v>
          </cell>
          <cell r="Y871">
            <v>-1E-3</v>
          </cell>
          <cell r="Z871">
            <v>-1E-3</v>
          </cell>
          <cell r="AA871">
            <v>-1E-3</v>
          </cell>
          <cell r="AB871">
            <v>0</v>
          </cell>
          <cell r="AC871">
            <v>-3.0000000000000001E-3</v>
          </cell>
          <cell r="AD871">
            <v>0</v>
          </cell>
          <cell r="AE871">
            <v>-8.0000000000000002E-3</v>
          </cell>
          <cell r="AF871">
            <v>-7.0000000000000001E-3</v>
          </cell>
          <cell r="AG871">
            <v>-1.4999999999999999E-2</v>
          </cell>
          <cell r="AH871">
            <v>-1.0999999999999999E-2</v>
          </cell>
          <cell r="AI871">
            <v>-1.0999999999999999E-2</v>
          </cell>
          <cell r="AJ871">
            <v>-1.2E-2</v>
          </cell>
          <cell r="AK871">
            <v>-8.0000000000000002E-3</v>
          </cell>
          <cell r="AL871">
            <v>-3.0000000000000001E-3</v>
          </cell>
          <cell r="AM871">
            <v>-3.0000000000000001E-3</v>
          </cell>
          <cell r="AN871">
            <v>-8.0000000000000002E-3</v>
          </cell>
          <cell r="AO871">
            <v>-5.0000000000000001E-3</v>
          </cell>
          <cell r="AP871">
            <v>-0.01</v>
          </cell>
          <cell r="AQ871">
            <v>-7.0000000000000001E-3</v>
          </cell>
          <cell r="AR871">
            <v>-6.0000000000000001E-3</v>
          </cell>
          <cell r="AS871">
            <v>-5.0000000000000001E-3</v>
          </cell>
          <cell r="AT871">
            <v>-3.0000000000000001E-3</v>
          </cell>
          <cell r="AU871">
            <v>-8.9999999999999993E-3</v>
          </cell>
          <cell r="AV871">
            <v>-1.4999999999999999E-2</v>
          </cell>
          <cell r="AW871">
            <v>-8.9999999999999993E-3</v>
          </cell>
          <cell r="AX871">
            <v>-5.0000000000000001E-3</v>
          </cell>
          <cell r="AY871">
            <v>-1E-3</v>
          </cell>
          <cell r="AZ871">
            <v>-5.0000000000000001E-3</v>
          </cell>
          <cell r="BA871">
            <v>-6.0000000000000001E-3</v>
          </cell>
          <cell r="BB871">
            <v>-6.0000000000000001E-3</v>
          </cell>
          <cell r="BC871">
            <v>-4.0000000000000001E-3</v>
          </cell>
          <cell r="BD871">
            <v>-5.0000000000000001E-3</v>
          </cell>
          <cell r="BE871">
            <v>-6.0000000000000001E-3</v>
          </cell>
          <cell r="BF871">
            <v>-5.0000000000000001E-3</v>
          </cell>
          <cell r="BG871">
            <v>-8.9999999999999993E-3</v>
          </cell>
          <cell r="BH871">
            <v>-8.0000000000000002E-3</v>
          </cell>
          <cell r="BI871">
            <v>-6.0000000000000001E-3</v>
          </cell>
          <cell r="BJ871">
            <v>-5.0000000000000001E-3</v>
          </cell>
          <cell r="BK871">
            <v>-8.0000000000000002E-3</v>
          </cell>
          <cell r="BL871">
            <v>-3.0000000000000001E-3</v>
          </cell>
          <cell r="BM871">
            <v>-7.0000000000000001E-3</v>
          </cell>
          <cell r="BN871">
            <v>-6.0000000000000001E-3</v>
          </cell>
          <cell r="BO871">
            <v>-3.0000000000000001E-3</v>
          </cell>
          <cell r="BP871">
            <v>-5.0000000000000001E-3</v>
          </cell>
          <cell r="BQ871">
            <v>-7.0000000000000001E-3</v>
          </cell>
          <cell r="BR871">
            <v>-5.0000000000000001E-3</v>
          </cell>
          <cell r="BS871">
            <v>-8.0000000000000002E-3</v>
          </cell>
          <cell r="BT871">
            <v>-3.0000000000000001E-3</v>
          </cell>
          <cell r="BU871">
            <v>-5.0000000000000001E-3</v>
          </cell>
          <cell r="BV871">
            <v>-6.0000000000000001E-3</v>
          </cell>
          <cell r="BW871">
            <v>-3.0000000000000001E-3</v>
          </cell>
          <cell r="BX871">
            <v>-5.0000000000000001E-3</v>
          </cell>
          <cell r="BY871">
            <v>-2E-3</v>
          </cell>
          <cell r="BZ871">
            <v>-3.0000000000000001E-3</v>
          </cell>
          <cell r="CA871">
            <v>-8.0000000000000002E-3</v>
          </cell>
          <cell r="CB871">
            <v>-3.0000000000000001E-3</v>
          </cell>
          <cell r="CC871">
            <v>-5.0000000000000001E-3</v>
          </cell>
          <cell r="CD871">
            <v>-6.0000000000000001E-3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-1.0999999999999999E-2</v>
          </cell>
          <cell r="G872">
            <v>-5.0000000000000001E-3</v>
          </cell>
          <cell r="H872">
            <v>-4.0000000000000001E-3</v>
          </cell>
          <cell r="I872">
            <v>-7.0000000000000001E-3</v>
          </cell>
          <cell r="J872">
            <v>-3.0000000000000001E-3</v>
          </cell>
          <cell r="K872">
            <v>-1.4E-2</v>
          </cell>
          <cell r="L872">
            <v>-2E-3</v>
          </cell>
          <cell r="M872">
            <v>-5.0000000000000001E-3</v>
          </cell>
          <cell r="N872">
            <v>-8.0000000000000002E-3</v>
          </cell>
          <cell r="O872">
            <v>-0.01</v>
          </cell>
          <cell r="P872">
            <v>-6.0000000000000001E-3</v>
          </cell>
          <cell r="Q872">
            <v>-1.2E-2</v>
          </cell>
          <cell r="R872">
            <v>-5.0000000000000001E-3</v>
          </cell>
          <cell r="S872">
            <v>-5.0000000000000001E-3</v>
          </cell>
          <cell r="T872">
            <v>-7.0000000000000001E-3</v>
          </cell>
          <cell r="U872">
            <v>-8.0000000000000002E-3</v>
          </cell>
          <cell r="V872">
            <v>-6.0000000000000001E-3</v>
          </cell>
          <cell r="W872">
            <v>-2E-3</v>
          </cell>
          <cell r="X872">
            <v>-2E-3</v>
          </cell>
          <cell r="Y872">
            <v>-5.0000000000000001E-3</v>
          </cell>
          <cell r="Z872">
            <v>-6.0000000000000001E-3</v>
          </cell>
          <cell r="AA872">
            <v>-5.0000000000000001E-3</v>
          </cell>
          <cell r="AB872">
            <v>-6.0000000000000001E-3</v>
          </cell>
          <cell r="AC872">
            <v>-5.0000000000000001E-3</v>
          </cell>
          <cell r="AD872">
            <v>-5.0000000000000001E-3</v>
          </cell>
          <cell r="AE872">
            <v>-4.0000000000000001E-3</v>
          </cell>
          <cell r="AF872">
            <v>-3.0000000000000001E-3</v>
          </cell>
          <cell r="AG872">
            <v>-3.0000000000000001E-3</v>
          </cell>
          <cell r="AH872">
            <v>-6.0000000000000001E-3</v>
          </cell>
          <cell r="AI872">
            <v>-4.0000000000000001E-3</v>
          </cell>
          <cell r="AJ872">
            <v>-3.0000000000000001E-3</v>
          </cell>
          <cell r="AK872">
            <v>-3.0000000000000001E-3</v>
          </cell>
          <cell r="AL872">
            <v>-4.0000000000000001E-3</v>
          </cell>
          <cell r="AM872">
            <v>-2E-3</v>
          </cell>
          <cell r="AN872">
            <v>-7.0000000000000001E-3</v>
          </cell>
          <cell r="AO872">
            <v>-0.01</v>
          </cell>
          <cell r="AP872">
            <v>-3.0000000000000001E-3</v>
          </cell>
          <cell r="AQ872">
            <v>-4.0000000000000001E-3</v>
          </cell>
          <cell r="AR872">
            <v>-5.0000000000000001E-3</v>
          </cell>
          <cell r="AS872">
            <v>-6.0000000000000001E-3</v>
          </cell>
          <cell r="AT872">
            <v>-3.0000000000000001E-3</v>
          </cell>
          <cell r="AU872">
            <v>-5.0000000000000001E-3</v>
          </cell>
          <cell r="AV872">
            <v>-5.0000000000000001E-3</v>
          </cell>
          <cell r="AW872">
            <v>-4.0000000000000001E-3</v>
          </cell>
          <cell r="AX872">
            <v>-7.0000000000000001E-3</v>
          </cell>
          <cell r="AY872">
            <v>-4.0000000000000001E-3</v>
          </cell>
          <cell r="AZ872">
            <v>-5.0000000000000001E-3</v>
          </cell>
          <cell r="BA872">
            <v>-4.0000000000000001E-3</v>
          </cell>
          <cell r="BB872">
            <v>-3.0000000000000001E-3</v>
          </cell>
          <cell r="BC872">
            <v>-4.0000000000000001E-3</v>
          </cell>
          <cell r="BD872">
            <v>-4.0000000000000001E-3</v>
          </cell>
          <cell r="BE872">
            <v>-1.0999999999999999E-2</v>
          </cell>
          <cell r="BF872">
            <v>-2.1999999999999999E-2</v>
          </cell>
          <cell r="BG872">
            <v>-1.7000000000000001E-2</v>
          </cell>
          <cell r="BH872">
            <v>-4.0000000000000001E-3</v>
          </cell>
          <cell r="BI872">
            <v>-1E-3</v>
          </cell>
          <cell r="BJ872">
            <v>-1.4999999999999999E-2</v>
          </cell>
          <cell r="BK872">
            <v>-1.2E-2</v>
          </cell>
          <cell r="BL872">
            <v>-1.0999999999999999E-2</v>
          </cell>
          <cell r="BM872">
            <v>-7.0000000000000001E-3</v>
          </cell>
          <cell r="BN872">
            <v>-7.0000000000000001E-3</v>
          </cell>
          <cell r="BO872">
            <v>-8.9999999999999993E-3</v>
          </cell>
          <cell r="BP872">
            <v>-1.0999999999999999E-2</v>
          </cell>
          <cell r="BQ872">
            <v>-1.7000000000000001E-2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-1E-3</v>
          </cell>
          <cell r="G873">
            <v>-1E-3</v>
          </cell>
          <cell r="H873">
            <v>-1E-3</v>
          </cell>
          <cell r="I873">
            <v>-2E-3</v>
          </cell>
          <cell r="J873">
            <v>-2E-3</v>
          </cell>
          <cell r="K873">
            <v>-1E-3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-1E-3</v>
          </cell>
          <cell r="S873">
            <v>-1E-3</v>
          </cell>
          <cell r="T873">
            <v>-1E-3</v>
          </cell>
          <cell r="U873">
            <v>-2E-3</v>
          </cell>
          <cell r="V873">
            <v>-2E-3</v>
          </cell>
          <cell r="W873">
            <v>-2E-3</v>
          </cell>
          <cell r="X873">
            <v>-2E-3</v>
          </cell>
          <cell r="Y873">
            <v>0</v>
          </cell>
          <cell r="Z873">
            <v>0</v>
          </cell>
          <cell r="AA873">
            <v>0</v>
          </cell>
          <cell r="AB873">
            <v>-1E-3</v>
          </cell>
          <cell r="AC873">
            <v>0</v>
          </cell>
          <cell r="AD873">
            <v>0</v>
          </cell>
          <cell r="AE873">
            <v>-5.0000000000000001E-3</v>
          </cell>
          <cell r="AF873">
            <v>-3.0000000000000001E-3</v>
          </cell>
          <cell r="AG873">
            <v>-4.0000000000000001E-3</v>
          </cell>
          <cell r="AH873">
            <v>-4.0000000000000001E-3</v>
          </cell>
          <cell r="AI873">
            <v>-7.0000000000000001E-3</v>
          </cell>
          <cell r="AJ873">
            <v>-7.0000000000000001E-3</v>
          </cell>
          <cell r="AK873">
            <v>-5.0000000000000001E-3</v>
          </cell>
          <cell r="AL873">
            <v>-2E-3</v>
          </cell>
          <cell r="AM873">
            <v>-2E-3</v>
          </cell>
          <cell r="AN873">
            <v>-7.0000000000000001E-3</v>
          </cell>
          <cell r="AO873">
            <v>-6.0000000000000001E-3</v>
          </cell>
          <cell r="AP873">
            <v>-5.0000000000000001E-3</v>
          </cell>
          <cell r="AQ873">
            <v>-2E-3</v>
          </cell>
          <cell r="AR873">
            <v>-4.0000000000000001E-3</v>
          </cell>
          <cell r="AS873">
            <v>-4.0000000000000001E-3</v>
          </cell>
          <cell r="AT873">
            <v>-2E-3</v>
          </cell>
          <cell r="AU873">
            <v>-2E-3</v>
          </cell>
          <cell r="AV873">
            <v>-6.0000000000000001E-3</v>
          </cell>
          <cell r="AW873">
            <v>-7.0000000000000001E-3</v>
          </cell>
          <cell r="AX873">
            <v>-6.0000000000000001E-3</v>
          </cell>
          <cell r="AY873">
            <v>-2E-3</v>
          </cell>
          <cell r="AZ873">
            <v>-2E-3</v>
          </cell>
          <cell r="BA873">
            <v>-6.0000000000000001E-3</v>
          </cell>
          <cell r="BB873">
            <v>-4.0000000000000001E-3</v>
          </cell>
          <cell r="BC873">
            <v>-3.0000000000000001E-3</v>
          </cell>
          <cell r="BD873">
            <v>-1E-3</v>
          </cell>
          <cell r="BE873">
            <v>-3.0000000000000001E-3</v>
          </cell>
          <cell r="BF873">
            <v>-4.0000000000000001E-3</v>
          </cell>
          <cell r="BG873">
            <v>-4.0000000000000001E-3</v>
          </cell>
          <cell r="BH873">
            <v>-3.0000000000000001E-3</v>
          </cell>
          <cell r="BI873">
            <v>-3.0000000000000001E-3</v>
          </cell>
          <cell r="BJ873">
            <v>-3.0000000000000001E-3</v>
          </cell>
          <cell r="BK873">
            <v>-4.0000000000000001E-3</v>
          </cell>
          <cell r="BL873">
            <v>-1E-3</v>
          </cell>
          <cell r="BM873">
            <v>-2E-3</v>
          </cell>
          <cell r="BN873">
            <v>-3.0000000000000001E-3</v>
          </cell>
          <cell r="BO873">
            <v>-2E-3</v>
          </cell>
          <cell r="BP873">
            <v>-2E-3</v>
          </cell>
          <cell r="BQ873">
            <v>-1E-3</v>
          </cell>
          <cell r="BR873">
            <v>-3.0000000000000001E-3</v>
          </cell>
          <cell r="BS873">
            <v>-5.0000000000000001E-3</v>
          </cell>
          <cell r="BT873">
            <v>-4.0000000000000001E-3</v>
          </cell>
          <cell r="BU873">
            <v>-2E-3</v>
          </cell>
          <cell r="BV873">
            <v>-4.0000000000000001E-3</v>
          </cell>
          <cell r="BW873">
            <v>-3.0000000000000001E-3</v>
          </cell>
          <cell r="BX873">
            <v>-5.0000000000000001E-3</v>
          </cell>
          <cell r="BY873">
            <v>-2E-3</v>
          </cell>
          <cell r="BZ873">
            <v>-1E-3</v>
          </cell>
          <cell r="CA873">
            <v>-4.0000000000000001E-3</v>
          </cell>
          <cell r="CB873">
            <v>-4.0000000000000001E-3</v>
          </cell>
          <cell r="CC873">
            <v>-3.0000000000000001E-3</v>
          </cell>
          <cell r="CD873">
            <v>-2E-3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-1.2E-2</v>
          </cell>
          <cell r="G874">
            <v>-1.7000000000000001E-2</v>
          </cell>
          <cell r="H874">
            <v>-3.0000000000000001E-3</v>
          </cell>
          <cell r="I874">
            <v>-2E-3</v>
          </cell>
          <cell r="J874">
            <v>-1E-3</v>
          </cell>
          <cell r="K874">
            <v>-6.0000000000000001E-3</v>
          </cell>
          <cell r="L874">
            <v>-5.0000000000000001E-3</v>
          </cell>
          <cell r="M874">
            <v>-0.01</v>
          </cell>
          <cell r="N874">
            <v>-8.0000000000000002E-3</v>
          </cell>
          <cell r="O874">
            <v>-5.0000000000000001E-3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-1E-3</v>
          </cell>
          <cell r="BF874">
            <v>-1E-3</v>
          </cell>
          <cell r="BG874">
            <v>-1E-3</v>
          </cell>
          <cell r="BH874">
            <v>-1E-3</v>
          </cell>
          <cell r="BI874">
            <v>0</v>
          </cell>
          <cell r="BJ874">
            <v>-1E-3</v>
          </cell>
          <cell r="BK874">
            <v>0</v>
          </cell>
          <cell r="BL874">
            <v>-1E-3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-2E-3</v>
          </cell>
          <cell r="BR874">
            <v>-2E-3</v>
          </cell>
          <cell r="BS874">
            <v>-7.0000000000000001E-3</v>
          </cell>
          <cell r="BT874">
            <v>-3.0000000000000001E-3</v>
          </cell>
          <cell r="BU874">
            <v>-1E-3</v>
          </cell>
          <cell r="BV874">
            <v>-1E-3</v>
          </cell>
          <cell r="BW874">
            <v>-1E-3</v>
          </cell>
          <cell r="BX874">
            <v>0</v>
          </cell>
          <cell r="BY874">
            <v>-2E-3</v>
          </cell>
          <cell r="BZ874">
            <v>-2E-3</v>
          </cell>
          <cell r="CA874">
            <v>-1E-3</v>
          </cell>
          <cell r="CB874">
            <v>-2E-3</v>
          </cell>
          <cell r="CC874">
            <v>-5.0000000000000001E-3</v>
          </cell>
          <cell r="CD874">
            <v>-4.0000000000000001E-3</v>
          </cell>
          <cell r="CE874">
            <v>-4.0000000000000001E-3</v>
          </cell>
          <cell r="CF874">
            <v>-3.0000000000000001E-3</v>
          </cell>
          <cell r="CG874">
            <v>-1E-3</v>
          </cell>
          <cell r="CH874">
            <v>-5.0000000000000001E-3</v>
          </cell>
          <cell r="CI874">
            <v>-3.0000000000000001E-3</v>
          </cell>
          <cell r="CJ874">
            <v>-2E-3</v>
          </cell>
          <cell r="CK874">
            <v>-1E-3</v>
          </cell>
          <cell r="CL874">
            <v>-0.01</v>
          </cell>
          <cell r="CM874">
            <v>-5.0000000000000001E-3</v>
          </cell>
          <cell r="CN874">
            <v>-3.0000000000000001E-3</v>
          </cell>
          <cell r="CO874">
            <v>-8.0000000000000002E-3</v>
          </cell>
          <cell r="CP874">
            <v>-5.0000000000000001E-3</v>
          </cell>
          <cell r="CQ874">
            <v>-6.0000000000000001E-3</v>
          </cell>
          <cell r="CR874">
            <v>-6.0000000000000001E-3</v>
          </cell>
          <cell r="CS874">
            <v>-8.9999999999999993E-3</v>
          </cell>
          <cell r="CT874">
            <v>-6.0000000000000001E-3</v>
          </cell>
          <cell r="CU874">
            <v>-4.0000000000000001E-3</v>
          </cell>
          <cell r="CV874">
            <v>-2E-3</v>
          </cell>
          <cell r="CW874">
            <v>-5.0000000000000001E-3</v>
          </cell>
          <cell r="CX874">
            <v>-0.01</v>
          </cell>
          <cell r="CY874">
            <v>-5.0000000000000001E-3</v>
          </cell>
          <cell r="CZ874">
            <v>-5.0000000000000001E-3</v>
          </cell>
          <cell r="DA874">
            <v>-4.0000000000000001E-3</v>
          </cell>
          <cell r="DB874">
            <v>-4.0000000000000001E-3</v>
          </cell>
          <cell r="DC874">
            <v>-1.0999999999999999E-2</v>
          </cell>
          <cell r="DD874">
            <v>-8.0000000000000002E-3</v>
          </cell>
          <cell r="DE874">
            <v>-7.0000000000000001E-3</v>
          </cell>
          <cell r="DF874">
            <v>-7.0000000000000001E-3</v>
          </cell>
          <cell r="DG874">
            <v>-5.0000000000000001E-3</v>
          </cell>
          <cell r="DH874">
            <v>-5.0000000000000001E-3</v>
          </cell>
          <cell r="DI874">
            <v>-4.0000000000000001E-3</v>
          </cell>
          <cell r="DJ874">
            <v>-5.0000000000000001E-3</v>
          </cell>
          <cell r="DK874">
            <v>-4.0000000000000001E-3</v>
          </cell>
          <cell r="DL874">
            <v>-1.0999999999999999E-2</v>
          </cell>
          <cell r="DM874">
            <v>-6.0000000000000001E-3</v>
          </cell>
          <cell r="DN874">
            <v>-8.0000000000000002E-3</v>
          </cell>
          <cell r="DO874">
            <v>-4.0000000000000001E-3</v>
          </cell>
          <cell r="DP874">
            <v>-1.4999999999999999E-2</v>
          </cell>
          <cell r="DQ874">
            <v>-8.0000000000000002E-3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-8.9999999999999993E-3</v>
          </cell>
          <cell r="G875">
            <v>-1.4999999999999999E-2</v>
          </cell>
          <cell r="H875">
            <v>-1.2999999999999999E-2</v>
          </cell>
          <cell r="I875">
            <v>-1.4999999999999999E-2</v>
          </cell>
          <cell r="J875">
            <v>-2.3E-2</v>
          </cell>
          <cell r="K875">
            <v>-1.4E-2</v>
          </cell>
          <cell r="L875">
            <v>-3.0000000000000001E-3</v>
          </cell>
          <cell r="M875">
            <v>-4.0000000000000001E-3</v>
          </cell>
          <cell r="N875">
            <v>-1.0999999999999999E-2</v>
          </cell>
          <cell r="O875">
            <v>-1.6E-2</v>
          </cell>
          <cell r="P875">
            <v>-1.9E-2</v>
          </cell>
          <cell r="Q875">
            <v>-1.4E-2</v>
          </cell>
          <cell r="R875">
            <v>-1.7999999999999999E-2</v>
          </cell>
          <cell r="S875">
            <v>-2.1000000000000001E-2</v>
          </cell>
          <cell r="T875">
            <v>-1.7000000000000001E-2</v>
          </cell>
          <cell r="U875">
            <v>-1.6E-2</v>
          </cell>
          <cell r="V875">
            <v>-1.4999999999999999E-2</v>
          </cell>
          <cell r="W875">
            <v>-2.3E-2</v>
          </cell>
          <cell r="X875">
            <v>-2.5999999999999999E-2</v>
          </cell>
          <cell r="Y875">
            <v>-8.9999999999999993E-3</v>
          </cell>
          <cell r="Z875">
            <v>-1.0999999999999999E-2</v>
          </cell>
          <cell r="AA875">
            <v>-1.7999999999999999E-2</v>
          </cell>
          <cell r="AB875">
            <v>-2.5999999999999999E-2</v>
          </cell>
          <cell r="AC875">
            <v>-1.7999999999999999E-2</v>
          </cell>
          <cell r="AD875">
            <v>-1.2E-2</v>
          </cell>
          <cell r="AE875">
            <v>-1.4999999999999999E-2</v>
          </cell>
          <cell r="AF875">
            <v>-2.5000000000000001E-2</v>
          </cell>
          <cell r="AG875">
            <v>-1.2999999999999999E-2</v>
          </cell>
          <cell r="AH875">
            <v>-1.0999999999999999E-2</v>
          </cell>
          <cell r="AI875">
            <v>-8.0000000000000002E-3</v>
          </cell>
          <cell r="AJ875">
            <v>-1.2E-2</v>
          </cell>
          <cell r="AK875">
            <v>-1.7000000000000001E-2</v>
          </cell>
          <cell r="AL875">
            <v>-0.01</v>
          </cell>
          <cell r="AM875">
            <v>-1.6E-2</v>
          </cell>
          <cell r="AN875">
            <v>-1.2999999999999999E-2</v>
          </cell>
          <cell r="AO875">
            <v>-1.4999999999999999E-2</v>
          </cell>
          <cell r="AP875">
            <v>-2.1000000000000001E-2</v>
          </cell>
          <cell r="AQ875">
            <v>-2.1000000000000001E-2</v>
          </cell>
          <cell r="AR875">
            <v>-1.4E-2</v>
          </cell>
          <cell r="AS875">
            <v>-1.7999999999999999E-2</v>
          </cell>
          <cell r="AT875">
            <v>-1.9E-2</v>
          </cell>
          <cell r="AU875">
            <v>-1.2E-2</v>
          </cell>
          <cell r="AV875">
            <v>-6.0000000000000001E-3</v>
          </cell>
          <cell r="AW875">
            <v>-7.0000000000000001E-3</v>
          </cell>
          <cell r="AX875">
            <v>-1.4999999999999999E-2</v>
          </cell>
          <cell r="AY875">
            <v>-0.01</v>
          </cell>
          <cell r="AZ875">
            <v>-1.4999999999999999E-2</v>
          </cell>
          <cell r="BA875">
            <v>-1.6E-2</v>
          </cell>
          <cell r="BB875">
            <v>-1.4E-2</v>
          </cell>
          <cell r="BC875">
            <v>-2.1999999999999999E-2</v>
          </cell>
          <cell r="BD875">
            <v>-2.1000000000000001E-2</v>
          </cell>
          <cell r="BE875">
            <v>-1.6E-2</v>
          </cell>
          <cell r="BF875">
            <v>-2.3E-2</v>
          </cell>
          <cell r="BG875">
            <v>-1.6E-2</v>
          </cell>
          <cell r="BH875">
            <v>-1.2E-2</v>
          </cell>
          <cell r="BI875">
            <v>-6.0000000000000001E-3</v>
          </cell>
          <cell r="BJ875">
            <v>-1.2999999999999999E-2</v>
          </cell>
          <cell r="BK875">
            <v>-1.6E-2</v>
          </cell>
          <cell r="BL875">
            <v>-1.7000000000000001E-2</v>
          </cell>
          <cell r="BM875">
            <v>-1.2E-2</v>
          </cell>
          <cell r="BN875">
            <v>-1.2E-2</v>
          </cell>
          <cell r="BO875">
            <v>-1.4999999999999999E-2</v>
          </cell>
          <cell r="BP875">
            <v>-2.4E-2</v>
          </cell>
          <cell r="BQ875">
            <v>-2.1000000000000001E-2</v>
          </cell>
          <cell r="BR875">
            <v>-1.4999999999999999E-2</v>
          </cell>
          <cell r="BS875">
            <v>-2.4E-2</v>
          </cell>
          <cell r="BT875">
            <v>-1.4999999999999999E-2</v>
          </cell>
          <cell r="BU875">
            <v>-0.01</v>
          </cell>
          <cell r="BV875">
            <v>-8.9999999999999993E-3</v>
          </cell>
          <cell r="BW875">
            <v>-1.4E-2</v>
          </cell>
          <cell r="BX875">
            <v>-1.4999999999999999E-2</v>
          </cell>
          <cell r="BY875">
            <v>-1.7000000000000001E-2</v>
          </cell>
          <cell r="BZ875">
            <v>-1.2E-2</v>
          </cell>
          <cell r="CA875">
            <v>-1.0999999999999999E-2</v>
          </cell>
          <cell r="CB875">
            <v>-1.6E-2</v>
          </cell>
          <cell r="CC875">
            <v>-0.02</v>
          </cell>
          <cell r="CD875">
            <v>-1.9E-2</v>
          </cell>
          <cell r="CE875">
            <v>-1.2E-2</v>
          </cell>
          <cell r="CF875">
            <v>-2.1000000000000001E-2</v>
          </cell>
          <cell r="CG875">
            <v>-1.6E-2</v>
          </cell>
          <cell r="CH875">
            <v>-8.0000000000000002E-3</v>
          </cell>
          <cell r="CI875">
            <v>-5.0000000000000001E-3</v>
          </cell>
          <cell r="CJ875">
            <v>-1.7000000000000001E-2</v>
          </cell>
          <cell r="CK875">
            <v>-1.4E-2</v>
          </cell>
          <cell r="CL875">
            <v>-1.0999999999999999E-2</v>
          </cell>
          <cell r="CM875">
            <v>-7.0000000000000001E-3</v>
          </cell>
          <cell r="CN875">
            <v>-8.9999999999999993E-3</v>
          </cell>
          <cell r="CO875">
            <v>-1.4E-2</v>
          </cell>
          <cell r="CP875">
            <v>-1.2999999999999999E-2</v>
          </cell>
          <cell r="CQ875">
            <v>-1.4E-2</v>
          </cell>
          <cell r="CR875">
            <v>-1.0999999999999999E-2</v>
          </cell>
          <cell r="CS875">
            <v>-1.9E-2</v>
          </cell>
          <cell r="CT875">
            <v>-1.7000000000000001E-2</v>
          </cell>
          <cell r="CU875">
            <v>-0.01</v>
          </cell>
          <cell r="CV875">
            <v>-3.0000000000000001E-3</v>
          </cell>
          <cell r="CW875">
            <v>-1.2E-2</v>
          </cell>
          <cell r="CX875">
            <v>-0.01</v>
          </cell>
          <cell r="CY875">
            <v>-7.0000000000000001E-3</v>
          </cell>
          <cell r="CZ875">
            <v>-4.0000000000000001E-3</v>
          </cell>
          <cell r="DA875">
            <v>-8.0000000000000002E-3</v>
          </cell>
          <cell r="DB875">
            <v>-1.4E-2</v>
          </cell>
          <cell r="DC875">
            <v>-8.9999999999999993E-3</v>
          </cell>
          <cell r="DD875">
            <v>-1.2999999999999999E-2</v>
          </cell>
          <cell r="DE875">
            <v>-1.0999999999999999E-2</v>
          </cell>
          <cell r="DF875">
            <v>-1.7999999999999999E-2</v>
          </cell>
          <cell r="DG875">
            <v>-1.4E-2</v>
          </cell>
          <cell r="DH875">
            <v>-6.0000000000000001E-3</v>
          </cell>
          <cell r="DI875">
            <v>-5.0000000000000001E-3</v>
          </cell>
          <cell r="DJ875">
            <v>-1.9E-2</v>
          </cell>
          <cell r="DK875">
            <v>-1.2E-2</v>
          </cell>
          <cell r="DL875">
            <v>-8.9999999999999993E-3</v>
          </cell>
          <cell r="DM875">
            <v>-4.0000000000000001E-3</v>
          </cell>
          <cell r="DN875">
            <v>-7.0000000000000001E-3</v>
          </cell>
          <cell r="DO875">
            <v>-1.0999999999999999E-2</v>
          </cell>
          <cell r="DP875">
            <v>-1.7000000000000001E-2</v>
          </cell>
          <cell r="DQ875">
            <v>-1.4E-2</v>
          </cell>
          <cell r="DR875">
            <v>-1.2999999999999999E-2</v>
          </cell>
          <cell r="DS875">
            <v>-1.7999999999999999E-2</v>
          </cell>
          <cell r="DT875">
            <v>-1.7999999999999999E-2</v>
          </cell>
          <cell r="DU875">
            <v>-7.0000000000000001E-3</v>
          </cell>
          <cell r="DV875">
            <v>-7.0000000000000001E-3</v>
          </cell>
          <cell r="DW875">
            <v>-2.1999999999999999E-2</v>
          </cell>
          <cell r="DX875">
            <v>-0.01</v>
          </cell>
          <cell r="DY875">
            <v>-8.0000000000000002E-3</v>
          </cell>
          <cell r="DZ875">
            <v>-7.0000000000000001E-3</v>
          </cell>
          <cell r="EA875">
            <v>-8.0000000000000002E-3</v>
          </cell>
          <cell r="EB875">
            <v>-1.2999999999999999E-2</v>
          </cell>
          <cell r="EC875">
            <v>-1.7000000000000001E-2</v>
          </cell>
          <cell r="ED875">
            <v>-1.7999999999999999E-2</v>
          </cell>
        </row>
        <row r="876">
          <cell r="F876">
            <v>-2E-3</v>
          </cell>
          <cell r="G876">
            <v>-8.0000000000000002E-3</v>
          </cell>
          <cell r="H876">
            <v>-1.0999999999999999E-2</v>
          </cell>
          <cell r="I876">
            <v>-1.4E-2</v>
          </cell>
          <cell r="J876">
            <v>-1.7999999999999999E-2</v>
          </cell>
          <cell r="K876">
            <v>-7.0000000000000001E-3</v>
          </cell>
          <cell r="L876">
            <v>-2E-3</v>
          </cell>
          <cell r="M876">
            <v>-2E-3</v>
          </cell>
          <cell r="N876">
            <v>-1E-3</v>
          </cell>
          <cell r="O876">
            <v>-8.0000000000000002E-3</v>
          </cell>
          <cell r="P876">
            <v>-6.0000000000000001E-3</v>
          </cell>
          <cell r="Q876">
            <v>-5.0000000000000001E-3</v>
          </cell>
          <cell r="R876">
            <v>-8.9999999999999993E-3</v>
          </cell>
          <cell r="S876">
            <v>-8.0000000000000002E-3</v>
          </cell>
          <cell r="T876">
            <v>-8.0000000000000002E-3</v>
          </cell>
          <cell r="U876">
            <v>-0.01</v>
          </cell>
          <cell r="V876">
            <v>-1.7000000000000001E-2</v>
          </cell>
          <cell r="W876">
            <v>-2.1000000000000001E-2</v>
          </cell>
          <cell r="X876">
            <v>-1.4999999999999999E-2</v>
          </cell>
          <cell r="Y876">
            <v>-2E-3</v>
          </cell>
          <cell r="Z876">
            <v>-1E-3</v>
          </cell>
          <cell r="AA876">
            <v>-4.0000000000000001E-3</v>
          </cell>
          <cell r="AB876">
            <v>-8.9999999999999993E-3</v>
          </cell>
          <cell r="AC876">
            <v>-7.0000000000000001E-3</v>
          </cell>
          <cell r="AD876">
            <v>-6.0000000000000001E-3</v>
          </cell>
          <cell r="AE876">
            <v>-1.4999999999999999E-2</v>
          </cell>
          <cell r="AF876">
            <v>-2.1999999999999999E-2</v>
          </cell>
          <cell r="AG876">
            <v>-2.4E-2</v>
          </cell>
          <cell r="AH876">
            <v>-0.02</v>
          </cell>
          <cell r="AI876">
            <v>-1.2999999999999999E-2</v>
          </cell>
          <cell r="AJ876">
            <v>-0.02</v>
          </cell>
          <cell r="AK876">
            <v>-1.6E-2</v>
          </cell>
          <cell r="AL876">
            <v>-5.0000000000000001E-3</v>
          </cell>
          <cell r="AM876">
            <v>-7.0000000000000001E-3</v>
          </cell>
          <cell r="AN876">
            <v>-8.0000000000000002E-3</v>
          </cell>
          <cell r="AO876">
            <v>-1.4E-2</v>
          </cell>
          <cell r="AP876">
            <v>-1.7999999999999999E-2</v>
          </cell>
          <cell r="AQ876">
            <v>-1.9E-2</v>
          </cell>
          <cell r="AR876">
            <v>-1.4E-2</v>
          </cell>
          <cell r="AS876">
            <v>-2.5999999999999999E-2</v>
          </cell>
          <cell r="AT876">
            <v>-1.6E-2</v>
          </cell>
          <cell r="AU876">
            <v>-1.4999999999999999E-2</v>
          </cell>
          <cell r="AV876">
            <v>-1.4E-2</v>
          </cell>
          <cell r="AW876">
            <v>-1.6E-2</v>
          </cell>
          <cell r="AX876">
            <v>-1.4E-2</v>
          </cell>
          <cell r="AY876">
            <v>-4.0000000000000001E-3</v>
          </cell>
          <cell r="AZ876">
            <v>-6.0000000000000001E-3</v>
          </cell>
          <cell r="BA876">
            <v>-1.2E-2</v>
          </cell>
          <cell r="BB876">
            <v>-1.4E-2</v>
          </cell>
          <cell r="BC876">
            <v>-1.2999999999999999E-2</v>
          </cell>
          <cell r="BD876">
            <v>-2.1000000000000001E-2</v>
          </cell>
          <cell r="BE876">
            <v>-0.01</v>
          </cell>
          <cell r="BF876">
            <v>-2.3E-2</v>
          </cell>
          <cell r="BG876">
            <v>-1.2999999999999999E-2</v>
          </cell>
          <cell r="BH876">
            <v>-1.0999999999999999E-2</v>
          </cell>
          <cell r="BI876">
            <v>-7.0000000000000001E-3</v>
          </cell>
          <cell r="BJ876">
            <v>-8.0000000000000002E-3</v>
          </cell>
          <cell r="BK876">
            <v>-0.01</v>
          </cell>
          <cell r="BL876">
            <v>-4.0000000000000001E-3</v>
          </cell>
          <cell r="BM876">
            <v>-7.0000000000000001E-3</v>
          </cell>
          <cell r="BN876">
            <v>-8.0000000000000002E-3</v>
          </cell>
          <cell r="BO876">
            <v>-1.0999999999999999E-2</v>
          </cell>
          <cell r="BP876">
            <v>-7.0000000000000001E-3</v>
          </cell>
          <cell r="BQ876">
            <v>-1.4999999999999999E-2</v>
          </cell>
          <cell r="BR876">
            <v>-0.01</v>
          </cell>
          <cell r="BS876">
            <v>-1.7000000000000001E-2</v>
          </cell>
          <cell r="BT876">
            <v>-1.4E-2</v>
          </cell>
          <cell r="BU876">
            <v>-1.2999999999999999E-2</v>
          </cell>
          <cell r="BV876">
            <v>-6.0000000000000001E-3</v>
          </cell>
          <cell r="BW876">
            <v>-0.01</v>
          </cell>
          <cell r="BX876">
            <v>-1.0999999999999999E-2</v>
          </cell>
          <cell r="BY876">
            <v>-5.0000000000000001E-3</v>
          </cell>
          <cell r="BZ876">
            <v>-5.0000000000000001E-3</v>
          </cell>
          <cell r="CA876">
            <v>-7.0000000000000001E-3</v>
          </cell>
          <cell r="CB876">
            <v>-1.2E-2</v>
          </cell>
          <cell r="CC876">
            <v>-7.0000000000000001E-3</v>
          </cell>
          <cell r="CD876">
            <v>-1.4999999999999999E-2</v>
          </cell>
          <cell r="CE876">
            <v>-7.0000000000000001E-3</v>
          </cell>
          <cell r="CF876">
            <v>-1.0999999999999999E-2</v>
          </cell>
          <cell r="CG876">
            <v>-7.0000000000000001E-3</v>
          </cell>
          <cell r="CH876">
            <v>-0.01</v>
          </cell>
          <cell r="CI876">
            <v>-8.0000000000000002E-3</v>
          </cell>
          <cell r="CJ876">
            <v>-6.0000000000000001E-3</v>
          </cell>
          <cell r="CK876">
            <v>-8.0000000000000002E-3</v>
          </cell>
          <cell r="CL876">
            <v>-3.0000000000000001E-3</v>
          </cell>
          <cell r="CM876">
            <v>-4.0000000000000001E-3</v>
          </cell>
          <cell r="CN876">
            <v>-4.0000000000000001E-3</v>
          </cell>
          <cell r="CO876">
            <v>-7.0000000000000001E-3</v>
          </cell>
          <cell r="CP876">
            <v>-8.0000000000000002E-3</v>
          </cell>
          <cell r="CQ876">
            <v>-1.0999999999999999E-2</v>
          </cell>
          <cell r="CR876">
            <v>-6.0000000000000001E-3</v>
          </cell>
          <cell r="CS876">
            <v>-1.0999999999999999E-2</v>
          </cell>
          <cell r="CT876">
            <v>-7.0000000000000001E-3</v>
          </cell>
          <cell r="CU876">
            <v>-7.0000000000000001E-3</v>
          </cell>
          <cell r="CV876">
            <v>-6.0000000000000001E-3</v>
          </cell>
          <cell r="CW876">
            <v>-7.0000000000000001E-3</v>
          </cell>
          <cell r="CX876">
            <v>-1.0999999999999999E-2</v>
          </cell>
          <cell r="CY876">
            <v>-2E-3</v>
          </cell>
          <cell r="CZ876">
            <v>-4.0000000000000001E-3</v>
          </cell>
          <cell r="DA876">
            <v>-3.0000000000000001E-3</v>
          </cell>
          <cell r="DB876">
            <v>-5.0000000000000001E-3</v>
          </cell>
          <cell r="DC876">
            <v>-6.0000000000000001E-3</v>
          </cell>
          <cell r="DD876">
            <v>-7.0000000000000001E-3</v>
          </cell>
          <cell r="DE876">
            <v>-8.9999999999999993E-3</v>
          </cell>
          <cell r="DF876">
            <v>-1.4999999999999999E-2</v>
          </cell>
          <cell r="DG876">
            <v>-1.2E-2</v>
          </cell>
          <cell r="DH876">
            <v>-1.2999999999999999E-2</v>
          </cell>
          <cell r="DI876">
            <v>-7.0000000000000001E-3</v>
          </cell>
          <cell r="DJ876">
            <v>-5.0000000000000001E-3</v>
          </cell>
          <cell r="DK876">
            <v>-8.9999999999999993E-3</v>
          </cell>
          <cell r="DL876">
            <v>-5.0000000000000001E-3</v>
          </cell>
          <cell r="DM876">
            <v>-3.0000000000000001E-3</v>
          </cell>
          <cell r="DN876">
            <v>-6.0000000000000001E-3</v>
          </cell>
          <cell r="DO876">
            <v>-7.0000000000000001E-3</v>
          </cell>
          <cell r="DP876">
            <v>-8.9999999999999993E-3</v>
          </cell>
          <cell r="DQ876">
            <v>-1.2E-2</v>
          </cell>
          <cell r="DR876">
            <v>-8.9999999999999993E-3</v>
          </cell>
          <cell r="DS876">
            <v>-1.2E-2</v>
          </cell>
          <cell r="DT876">
            <v>-8.9999999999999993E-3</v>
          </cell>
          <cell r="DU876">
            <v>-1.2E-2</v>
          </cell>
          <cell r="DV876">
            <v>-0.01</v>
          </cell>
          <cell r="DW876">
            <v>-7.0000000000000001E-3</v>
          </cell>
          <cell r="DX876">
            <v>-1.0999999999999999E-2</v>
          </cell>
          <cell r="DY876">
            <v>-4.0000000000000001E-3</v>
          </cell>
          <cell r="DZ876">
            <v>-4.0000000000000001E-3</v>
          </cell>
          <cell r="EA876">
            <v>-7.0000000000000001E-3</v>
          </cell>
          <cell r="EB876">
            <v>-0.01</v>
          </cell>
          <cell r="EC876">
            <v>-1.0999999999999999E-2</v>
          </cell>
          <cell r="ED876">
            <v>-8.0000000000000002E-3</v>
          </cell>
        </row>
        <row r="877">
          <cell r="F877">
            <v>-1.7999999999999999E-2</v>
          </cell>
          <cell r="G877">
            <v>-1.7999999999999999E-2</v>
          </cell>
          <cell r="H877">
            <v>-1.7999999999999999E-2</v>
          </cell>
          <cell r="I877">
            <v>-0.01</v>
          </cell>
          <cell r="J877">
            <v>-8.9999999999999993E-3</v>
          </cell>
          <cell r="K877">
            <v>-0.02</v>
          </cell>
          <cell r="L877">
            <v>-1.4E-2</v>
          </cell>
          <cell r="M877">
            <v>-2.7E-2</v>
          </cell>
          <cell r="N877">
            <v>-2.4E-2</v>
          </cell>
          <cell r="O877">
            <v>-2.1999999999999999E-2</v>
          </cell>
          <cell r="P877">
            <v>-0.02</v>
          </cell>
          <cell r="Q877">
            <v>-1.7000000000000001E-2</v>
          </cell>
          <cell r="R877">
            <v>-1.7000000000000001E-2</v>
          </cell>
          <cell r="S877">
            <v>-1.9E-2</v>
          </cell>
          <cell r="T877">
            <v>-1.7999999999999999E-2</v>
          </cell>
          <cell r="U877">
            <v>-1.9E-2</v>
          </cell>
          <cell r="V877">
            <v>-1.4E-2</v>
          </cell>
          <cell r="W877">
            <v>-7.0000000000000001E-3</v>
          </cell>
          <cell r="X877">
            <v>-8.0000000000000002E-3</v>
          </cell>
          <cell r="Y877">
            <v>-1.6E-2</v>
          </cell>
          <cell r="Z877">
            <v>-2.5999999999999999E-2</v>
          </cell>
          <cell r="AA877">
            <v>-2.1999999999999999E-2</v>
          </cell>
          <cell r="AB877">
            <v>-1.7999999999999999E-2</v>
          </cell>
          <cell r="AC877">
            <v>-0.02</v>
          </cell>
          <cell r="AD877">
            <v>-1.7000000000000001E-2</v>
          </cell>
          <cell r="AE877">
            <v>-1.2E-2</v>
          </cell>
          <cell r="AF877">
            <v>-0.01</v>
          </cell>
          <cell r="AG877">
            <v>-1.0999999999999999E-2</v>
          </cell>
          <cell r="AH877">
            <v>-1.2999999999999999E-2</v>
          </cell>
          <cell r="AI877">
            <v>-1.2E-2</v>
          </cell>
          <cell r="AJ877">
            <v>-2E-3</v>
          </cell>
          <cell r="AK877">
            <v>-4.0000000000000001E-3</v>
          </cell>
          <cell r="AL877">
            <v>-1.2999999999999999E-2</v>
          </cell>
          <cell r="AM877">
            <v>-1.7999999999999999E-2</v>
          </cell>
          <cell r="AN877">
            <v>-1.6E-2</v>
          </cell>
          <cell r="AO877">
            <v>-1.2E-2</v>
          </cell>
          <cell r="AP877">
            <v>-1.2E-2</v>
          </cell>
          <cell r="AQ877">
            <v>-1.7999999999999999E-2</v>
          </cell>
          <cell r="AR877">
            <v>-1.2E-2</v>
          </cell>
          <cell r="AS877">
            <v>-1.2E-2</v>
          </cell>
          <cell r="AT877">
            <v>-1.0999999999999999E-2</v>
          </cell>
          <cell r="AU877">
            <v>-8.0000000000000002E-3</v>
          </cell>
          <cell r="AV877">
            <v>-0.01</v>
          </cell>
          <cell r="AW877">
            <v>-4.0000000000000001E-3</v>
          </cell>
          <cell r="AX877">
            <v>-7.0000000000000001E-3</v>
          </cell>
          <cell r="AY877">
            <v>-1.2999999999999999E-2</v>
          </cell>
          <cell r="AZ877">
            <v>-1.7999999999999999E-2</v>
          </cell>
          <cell r="BA877">
            <v>-1.7999999999999999E-2</v>
          </cell>
          <cell r="BB877">
            <v>-1.6E-2</v>
          </cell>
          <cell r="BC877">
            <v>-1.2999999999999999E-2</v>
          </cell>
          <cell r="BD877">
            <v>-1.7000000000000001E-2</v>
          </cell>
          <cell r="BE877">
            <v>-1.0999999999999999E-2</v>
          </cell>
          <cell r="BF877">
            <v>-8.0000000000000002E-3</v>
          </cell>
          <cell r="BG877">
            <v>-8.0000000000000002E-3</v>
          </cell>
          <cell r="BH877">
            <v>-1.2E-2</v>
          </cell>
          <cell r="BI877">
            <v>-0.01</v>
          </cell>
          <cell r="BJ877">
            <v>-3.0000000000000001E-3</v>
          </cell>
          <cell r="BK877">
            <v>-5.0000000000000001E-3</v>
          </cell>
          <cell r="BL877">
            <v>-0.01</v>
          </cell>
          <cell r="BM877">
            <v>-1.6E-2</v>
          </cell>
          <cell r="BN877">
            <v>-1.0999999999999999E-2</v>
          </cell>
          <cell r="BO877">
            <v>-1.4999999999999999E-2</v>
          </cell>
          <cell r="BP877">
            <v>-1.4E-2</v>
          </cell>
          <cell r="BQ877">
            <v>-1.4999999999999999E-2</v>
          </cell>
          <cell r="BR877">
            <v>-1.0999999999999999E-2</v>
          </cell>
          <cell r="BS877">
            <v>-1.2E-2</v>
          </cell>
          <cell r="BT877">
            <v>-8.0000000000000002E-3</v>
          </cell>
          <cell r="BU877">
            <v>-1.2E-2</v>
          </cell>
          <cell r="BV877">
            <v>-8.9999999999999993E-3</v>
          </cell>
          <cell r="BW877">
            <v>-5.0000000000000001E-3</v>
          </cell>
          <cell r="BX877">
            <v>-7.0000000000000001E-3</v>
          </cell>
          <cell r="BY877">
            <v>-1.2999999999999999E-2</v>
          </cell>
          <cell r="BZ877">
            <v>-1.4E-2</v>
          </cell>
          <cell r="CA877">
            <v>-1.0999999999999999E-2</v>
          </cell>
          <cell r="CB877">
            <v>-1.4999999999999999E-2</v>
          </cell>
          <cell r="CC877">
            <v>-1.6E-2</v>
          </cell>
          <cell r="CD877">
            <v>-1.2999999999999999E-2</v>
          </cell>
          <cell r="CE877">
            <v>-1.2999999999999999E-2</v>
          </cell>
          <cell r="CF877">
            <v>-1.6E-2</v>
          </cell>
          <cell r="CG877">
            <v>-1.2E-2</v>
          </cell>
          <cell r="CH877">
            <v>-1.2E-2</v>
          </cell>
          <cell r="CI877">
            <v>-8.0000000000000002E-3</v>
          </cell>
          <cell r="CJ877">
            <v>-8.9999999999999993E-3</v>
          </cell>
          <cell r="CK877">
            <v>-1.2999999999999999E-2</v>
          </cell>
          <cell r="CL877">
            <v>-1.4999999999999999E-2</v>
          </cell>
          <cell r="CM877">
            <v>-1.0999999999999999E-2</v>
          </cell>
          <cell r="CN877">
            <v>-7.0000000000000001E-3</v>
          </cell>
          <cell r="CO877">
            <v>-1.2E-2</v>
          </cell>
          <cell r="CP877">
            <v>-2.1000000000000001E-2</v>
          </cell>
          <cell r="CQ877">
            <v>-1.9E-2</v>
          </cell>
          <cell r="CR877">
            <v>-1.0999999999999999E-2</v>
          </cell>
          <cell r="CS877">
            <v>-1.4999999999999999E-2</v>
          </cell>
          <cell r="CT877">
            <v>-8.9999999999999993E-3</v>
          </cell>
          <cell r="CU877">
            <v>-1.0999999999999999E-2</v>
          </cell>
          <cell r="CV877">
            <v>-1.2999999999999999E-2</v>
          </cell>
          <cell r="CW877">
            <v>-0.01</v>
          </cell>
          <cell r="CX877">
            <v>-1.0999999999999999E-2</v>
          </cell>
          <cell r="CY877">
            <v>-8.9999999999999993E-3</v>
          </cell>
          <cell r="CZ877">
            <v>-8.9999999999999993E-3</v>
          </cell>
          <cell r="DA877">
            <v>-3.0000000000000001E-3</v>
          </cell>
          <cell r="DB877">
            <v>-8.9999999999999993E-3</v>
          </cell>
          <cell r="DC877">
            <v>-1.9E-2</v>
          </cell>
          <cell r="DD877">
            <v>-1.7999999999999999E-2</v>
          </cell>
          <cell r="DE877">
            <v>-8.9999999999999993E-3</v>
          </cell>
          <cell r="DF877">
            <v>-1.0999999999999999E-2</v>
          </cell>
          <cell r="DG877">
            <v>-6.0000000000000001E-3</v>
          </cell>
          <cell r="DH877">
            <v>-0.01</v>
          </cell>
          <cell r="DI877">
            <v>-8.9999999999999993E-3</v>
          </cell>
          <cell r="DJ877">
            <v>-6.0000000000000001E-3</v>
          </cell>
          <cell r="DK877">
            <v>-6.0000000000000001E-3</v>
          </cell>
          <cell r="DL877">
            <v>-1.2999999999999999E-2</v>
          </cell>
          <cell r="DM877">
            <v>-1.2999999999999999E-2</v>
          </cell>
          <cell r="DN877">
            <v>-8.0000000000000002E-3</v>
          </cell>
          <cell r="DO877">
            <v>-7.0000000000000001E-3</v>
          </cell>
          <cell r="DP877">
            <v>-0.01</v>
          </cell>
          <cell r="DQ877">
            <v>-8.9999999999999993E-3</v>
          </cell>
          <cell r="DR877">
            <v>-0.01</v>
          </cell>
          <cell r="DS877">
            <v>-1.2E-2</v>
          </cell>
          <cell r="DT877">
            <v>-6.0000000000000001E-3</v>
          </cell>
          <cell r="DU877">
            <v>-1.2E-2</v>
          </cell>
          <cell r="DV877">
            <v>-1.4999999999999999E-2</v>
          </cell>
          <cell r="DW877">
            <v>-3.0000000000000001E-3</v>
          </cell>
          <cell r="DX877">
            <v>-8.0000000000000002E-3</v>
          </cell>
          <cell r="DY877">
            <v>-1.6E-2</v>
          </cell>
          <cell r="DZ877">
            <v>-1.2999999999999999E-2</v>
          </cell>
          <cell r="EA877">
            <v>-8.9999999999999993E-3</v>
          </cell>
          <cell r="EB877">
            <v>-0.01</v>
          </cell>
          <cell r="EC877">
            <v>-8.0000000000000002E-3</v>
          </cell>
          <cell r="ED877">
            <v>-0.01</v>
          </cell>
        </row>
        <row r="878">
          <cell r="F878">
            <v>-2.3E-2</v>
          </cell>
          <cell r="G878">
            <v>-3.9E-2</v>
          </cell>
          <cell r="H878">
            <v>-8.9999999999999993E-3</v>
          </cell>
          <cell r="I878">
            <v>-6.0000000000000001E-3</v>
          </cell>
          <cell r="J878">
            <v>-4.0000000000000001E-3</v>
          </cell>
          <cell r="K878">
            <v>-7.0000000000000001E-3</v>
          </cell>
          <cell r="L878">
            <v>-1.2999999999999999E-2</v>
          </cell>
          <cell r="M878">
            <v>-1.7999999999999999E-2</v>
          </cell>
          <cell r="N878">
            <v>-1.9E-2</v>
          </cell>
          <cell r="O878">
            <v>-1.0999999999999999E-2</v>
          </cell>
          <cell r="P878">
            <v>-1.2999999999999999E-2</v>
          </cell>
          <cell r="Q878">
            <v>-2.5000000000000001E-2</v>
          </cell>
          <cell r="R878">
            <v>-8.9999999999999993E-3</v>
          </cell>
          <cell r="S878">
            <v>-1.7000000000000001E-2</v>
          </cell>
          <cell r="T878">
            <v>-1.4999999999999999E-2</v>
          </cell>
          <cell r="U878">
            <v>-1.0999999999999999E-2</v>
          </cell>
          <cell r="V878">
            <v>-2E-3</v>
          </cell>
          <cell r="W878">
            <v>-2E-3</v>
          </cell>
          <cell r="X878">
            <v>-4.0000000000000001E-3</v>
          </cell>
          <cell r="Y878">
            <v>-4.0000000000000001E-3</v>
          </cell>
          <cell r="Z878">
            <v>-1.4E-2</v>
          </cell>
          <cell r="AA878">
            <v>-1.2E-2</v>
          </cell>
          <cell r="AB878">
            <v>-5.0000000000000001E-3</v>
          </cell>
          <cell r="AC878">
            <v>-1.0999999999999999E-2</v>
          </cell>
          <cell r="AD878">
            <v>-1.4E-2</v>
          </cell>
          <cell r="AE878">
            <v>-7.0000000000000001E-3</v>
          </cell>
          <cell r="AF878">
            <v>-4.0000000000000001E-3</v>
          </cell>
          <cell r="AG878">
            <v>-1.4E-2</v>
          </cell>
          <cell r="AH878">
            <v>-4.0000000000000001E-3</v>
          </cell>
          <cell r="AI878">
            <v>-1E-3</v>
          </cell>
          <cell r="AJ878">
            <v>0</v>
          </cell>
          <cell r="AK878">
            <v>-2E-3</v>
          </cell>
          <cell r="AL878">
            <v>-6.0000000000000001E-3</v>
          </cell>
          <cell r="AM878">
            <v>-2.1000000000000001E-2</v>
          </cell>
          <cell r="AN878">
            <v>-8.9999999999999993E-3</v>
          </cell>
          <cell r="AO878">
            <v>-6.0000000000000001E-3</v>
          </cell>
          <cell r="AP878">
            <v>-8.0000000000000002E-3</v>
          </cell>
          <cell r="AQ878">
            <v>-7.0000000000000001E-3</v>
          </cell>
          <cell r="AR878">
            <v>-7.0000000000000001E-3</v>
          </cell>
          <cell r="AS878">
            <v>-6.0000000000000001E-3</v>
          </cell>
          <cell r="AT878">
            <v>-1.4E-2</v>
          </cell>
          <cell r="AU878">
            <v>-7.0000000000000001E-3</v>
          </cell>
          <cell r="AV878">
            <v>-3.0000000000000001E-3</v>
          </cell>
          <cell r="AW878">
            <v>-1E-3</v>
          </cell>
          <cell r="AX878">
            <v>-5.0000000000000001E-3</v>
          </cell>
          <cell r="AY878">
            <v>-0.01</v>
          </cell>
          <cell r="AZ878">
            <v>-8.0000000000000002E-3</v>
          </cell>
          <cell r="BA878">
            <v>-1.2E-2</v>
          </cell>
          <cell r="BB878">
            <v>-6.0000000000000001E-3</v>
          </cell>
          <cell r="BC878">
            <v>-8.0000000000000002E-3</v>
          </cell>
          <cell r="BD878">
            <v>-8.9999999999999993E-3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-1E-3</v>
          </cell>
          <cell r="H879">
            <v>-1E-3</v>
          </cell>
          <cell r="I879">
            <v>-3.0000000000000001E-3</v>
          </cell>
          <cell r="J879">
            <v>-2E-3</v>
          </cell>
          <cell r="K879">
            <v>-2E-3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-1E-3</v>
          </cell>
          <cell r="S879">
            <v>-1E-3</v>
          </cell>
          <cell r="T879">
            <v>-1E-3</v>
          </cell>
          <cell r="U879">
            <v>-2E-3</v>
          </cell>
          <cell r="V879">
            <v>-3.0000000000000001E-3</v>
          </cell>
          <cell r="W879">
            <v>-4.0000000000000001E-3</v>
          </cell>
          <cell r="X879">
            <v>-2E-3</v>
          </cell>
          <cell r="Y879">
            <v>-1E-3</v>
          </cell>
          <cell r="Z879">
            <v>-1E-3</v>
          </cell>
          <cell r="AA879">
            <v>-2E-3</v>
          </cell>
          <cell r="AB879">
            <v>-1E-3</v>
          </cell>
          <cell r="AC879">
            <v>-1E-3</v>
          </cell>
          <cell r="AD879">
            <v>0</v>
          </cell>
          <cell r="AE879">
            <v>-4.0000000000000001E-3</v>
          </cell>
          <cell r="AF879">
            <v>-3.0000000000000001E-3</v>
          </cell>
          <cell r="AG879">
            <v>-3.0000000000000001E-3</v>
          </cell>
          <cell r="AH879">
            <v>-2E-3</v>
          </cell>
          <cell r="AI879">
            <v>-7.0000000000000001E-3</v>
          </cell>
          <cell r="AJ879">
            <v>-6.0000000000000001E-3</v>
          </cell>
          <cell r="AK879">
            <v>-8.9999999999999993E-3</v>
          </cell>
          <cell r="AL879">
            <v>-3.0000000000000001E-3</v>
          </cell>
          <cell r="AM879">
            <v>-3.0000000000000001E-3</v>
          </cell>
          <cell r="AN879">
            <v>-7.0000000000000001E-3</v>
          </cell>
          <cell r="AO879">
            <v>-3.0000000000000001E-3</v>
          </cell>
          <cell r="AP879">
            <v>-1E-3</v>
          </cell>
          <cell r="AQ879">
            <v>-1E-3</v>
          </cell>
          <cell r="AR879">
            <v>-3.0000000000000001E-3</v>
          </cell>
          <cell r="AS879">
            <v>0</v>
          </cell>
          <cell r="AT879">
            <v>-1E-3</v>
          </cell>
          <cell r="AU879">
            <v>-2E-3</v>
          </cell>
          <cell r="AV879">
            <v>-8.0000000000000002E-3</v>
          </cell>
          <cell r="AW879">
            <v>-8.0000000000000002E-3</v>
          </cell>
          <cell r="AX879">
            <v>-4.0000000000000001E-3</v>
          </cell>
          <cell r="AY879">
            <v>0</v>
          </cell>
          <cell r="AZ879">
            <v>0</v>
          </cell>
          <cell r="BA879">
            <v>-4.0000000000000001E-3</v>
          </cell>
          <cell r="BB879">
            <v>-3.0000000000000001E-3</v>
          </cell>
          <cell r="BC879">
            <v>0</v>
          </cell>
          <cell r="BD879">
            <v>-2E-3</v>
          </cell>
          <cell r="BE879">
            <v>-3.0000000000000001E-3</v>
          </cell>
          <cell r="BF879">
            <v>-2E-3</v>
          </cell>
          <cell r="BG879">
            <v>-2E-3</v>
          </cell>
          <cell r="BH879">
            <v>-2E-3</v>
          </cell>
          <cell r="BI879">
            <v>-2E-3</v>
          </cell>
          <cell r="BJ879">
            <v>-5.0000000000000001E-3</v>
          </cell>
          <cell r="BK879">
            <v>-4.0000000000000001E-3</v>
          </cell>
          <cell r="BL879">
            <v>-2E-3</v>
          </cell>
          <cell r="BM879">
            <v>-2E-3</v>
          </cell>
          <cell r="BN879">
            <v>-4.0000000000000001E-3</v>
          </cell>
          <cell r="BO879">
            <v>-5.0000000000000001E-3</v>
          </cell>
          <cell r="BP879">
            <v>-1E-3</v>
          </cell>
          <cell r="BQ879">
            <v>-1E-3</v>
          </cell>
          <cell r="BR879">
            <v>-2E-3</v>
          </cell>
          <cell r="BS879">
            <v>-2E-3</v>
          </cell>
          <cell r="BT879">
            <v>-2E-3</v>
          </cell>
          <cell r="BU879">
            <v>-1E-3</v>
          </cell>
          <cell r="BV879">
            <v>-2E-3</v>
          </cell>
          <cell r="BW879">
            <v>-3.0000000000000001E-3</v>
          </cell>
          <cell r="BX879">
            <v>-4.0000000000000001E-3</v>
          </cell>
          <cell r="BY879">
            <v>-3.0000000000000001E-3</v>
          </cell>
          <cell r="BZ879">
            <v>-2E-3</v>
          </cell>
          <cell r="CA879">
            <v>-4.0000000000000001E-3</v>
          </cell>
          <cell r="CB879">
            <v>-2E-3</v>
          </cell>
          <cell r="CC879">
            <v>-1E-3</v>
          </cell>
          <cell r="CD879">
            <v>-2E-3</v>
          </cell>
          <cell r="CE879">
            <v>-3.0000000000000001E-3</v>
          </cell>
          <cell r="CF879">
            <v>-4.0000000000000001E-3</v>
          </cell>
          <cell r="CG879">
            <v>-2E-3</v>
          </cell>
          <cell r="CH879">
            <v>-2E-3</v>
          </cell>
          <cell r="CI879">
            <v>-2E-3</v>
          </cell>
          <cell r="CJ879">
            <v>-5.0000000000000001E-3</v>
          </cell>
          <cell r="CK879">
            <v>-5.0000000000000001E-3</v>
          </cell>
          <cell r="CL879">
            <v>-2E-3</v>
          </cell>
          <cell r="CM879">
            <v>-2E-3</v>
          </cell>
          <cell r="CN879">
            <v>-2E-3</v>
          </cell>
          <cell r="CO879">
            <v>-5.0000000000000001E-3</v>
          </cell>
          <cell r="CP879">
            <v>-3.0000000000000001E-3</v>
          </cell>
          <cell r="CQ879">
            <v>-1E-3</v>
          </cell>
          <cell r="CR879">
            <v>-3.0000000000000001E-3</v>
          </cell>
          <cell r="CS879">
            <v>-4.0000000000000001E-3</v>
          </cell>
          <cell r="CT879">
            <v>-4.0000000000000001E-3</v>
          </cell>
          <cell r="CU879">
            <v>-3.0000000000000001E-3</v>
          </cell>
          <cell r="CV879">
            <v>-1E-3</v>
          </cell>
          <cell r="CW879">
            <v>-3.0000000000000001E-3</v>
          </cell>
          <cell r="CX879">
            <v>-5.0000000000000001E-3</v>
          </cell>
          <cell r="CY879">
            <v>-1E-3</v>
          </cell>
          <cell r="CZ879">
            <v>-2E-3</v>
          </cell>
          <cell r="DA879">
            <v>-1E-3</v>
          </cell>
          <cell r="DB879">
            <v>-4.0000000000000001E-3</v>
          </cell>
          <cell r="DC879">
            <v>-2E-3</v>
          </cell>
          <cell r="DD879">
            <v>-2E-3</v>
          </cell>
          <cell r="DE879">
            <v>-5.0000000000000001E-3</v>
          </cell>
          <cell r="DF879">
            <v>-5.0000000000000001E-3</v>
          </cell>
          <cell r="DG879">
            <v>-1.2E-2</v>
          </cell>
          <cell r="DH879">
            <v>-2E-3</v>
          </cell>
          <cell r="DI879">
            <v>-5.0000000000000001E-3</v>
          </cell>
          <cell r="DJ879">
            <v>-6.0000000000000001E-3</v>
          </cell>
          <cell r="DK879">
            <v>-6.0000000000000001E-3</v>
          </cell>
          <cell r="DL879">
            <v>-3.0000000000000001E-3</v>
          </cell>
          <cell r="DM879">
            <v>-2E-3</v>
          </cell>
          <cell r="DN879">
            <v>-2E-3</v>
          </cell>
          <cell r="DO879">
            <v>-7.0000000000000001E-3</v>
          </cell>
          <cell r="DP879">
            <v>-5.0000000000000001E-3</v>
          </cell>
          <cell r="DQ879">
            <v>-3.0000000000000001E-3</v>
          </cell>
          <cell r="DR879">
            <v>-4.0000000000000001E-3</v>
          </cell>
          <cell r="DS879">
            <v>-7.0000000000000001E-3</v>
          </cell>
          <cell r="DT879">
            <v>-8.0000000000000002E-3</v>
          </cell>
          <cell r="DU879">
            <v>-3.0000000000000001E-3</v>
          </cell>
          <cell r="DV879">
            <v>-3.0000000000000001E-3</v>
          </cell>
          <cell r="DW879">
            <v>-5.0000000000000001E-3</v>
          </cell>
          <cell r="DX879">
            <v>-5.0000000000000001E-3</v>
          </cell>
          <cell r="DY879">
            <v>-1E-3</v>
          </cell>
          <cell r="DZ879">
            <v>-2E-3</v>
          </cell>
          <cell r="EA879">
            <v>-4.0000000000000001E-3</v>
          </cell>
          <cell r="EB879">
            <v>-4.0000000000000001E-3</v>
          </cell>
          <cell r="EC879">
            <v>-4.0000000000000001E-3</v>
          </cell>
          <cell r="ED879">
            <v>-2E-3</v>
          </cell>
        </row>
        <row r="881">
          <cell r="F881">
            <v>1E-3</v>
          </cell>
          <cell r="G881">
            <v>-2E-3</v>
          </cell>
          <cell r="H881">
            <v>-3.0000000000000001E-3</v>
          </cell>
          <cell r="I881">
            <v>-6.0000000000000001E-3</v>
          </cell>
          <cell r="J881">
            <v>-4.0000000000000001E-3</v>
          </cell>
          <cell r="K881">
            <v>-5.0000000000000001E-3</v>
          </cell>
          <cell r="L881">
            <v>-6.0000000000000001E-3</v>
          </cell>
          <cell r="M881">
            <v>-1.2999999999999999E-2</v>
          </cell>
          <cell r="N881">
            <v>-1.9E-2</v>
          </cell>
          <cell r="O881">
            <v>-1.2999999999999999E-2</v>
          </cell>
          <cell r="P881">
            <v>-3.0000000000000001E-3</v>
          </cell>
          <cell r="Q881">
            <v>-1E-3</v>
          </cell>
          <cell r="R881">
            <v>-5.0000000000000001E-3</v>
          </cell>
          <cell r="S881">
            <v>0</v>
          </cell>
          <cell r="T881">
            <v>-1E-3</v>
          </cell>
          <cell r="U881">
            <v>-8.0000000000000002E-3</v>
          </cell>
          <cell r="V881">
            <v>-4.0000000000000001E-3</v>
          </cell>
          <cell r="W881">
            <v>-4.0000000000000001E-3</v>
          </cell>
          <cell r="X881">
            <v>0</v>
          </cell>
          <cell r="Y881">
            <v>1E-3</v>
          </cell>
          <cell r="Z881">
            <v>-4.0000000000000001E-3</v>
          </cell>
          <cell r="AA881">
            <v>-1.9E-2</v>
          </cell>
          <cell r="AB881">
            <v>-1.4E-2</v>
          </cell>
          <cell r="AC881">
            <v>-8.0000000000000002E-3</v>
          </cell>
          <cell r="AD881">
            <v>0</v>
          </cell>
          <cell r="AE881">
            <v>-6.0000000000000001E-3</v>
          </cell>
          <cell r="AF881">
            <v>1E-3</v>
          </cell>
          <cell r="AG881">
            <v>-1E-3</v>
          </cell>
          <cell r="AH881">
            <v>-7.0000000000000001E-3</v>
          </cell>
          <cell r="AI881">
            <v>-4.0000000000000001E-3</v>
          </cell>
          <cell r="AJ881">
            <v>-6.0000000000000001E-3</v>
          </cell>
          <cell r="AK881">
            <v>-6.0000000000000001E-3</v>
          </cell>
          <cell r="AL881">
            <v>-2E-3</v>
          </cell>
          <cell r="AM881">
            <v>-1.0999999999999999E-2</v>
          </cell>
          <cell r="AN881">
            <v>-1.2E-2</v>
          </cell>
          <cell r="AO881">
            <v>-1.2E-2</v>
          </cell>
          <cell r="AP881">
            <v>-6.0000000000000001E-3</v>
          </cell>
          <cell r="AQ881">
            <v>-2E-3</v>
          </cell>
          <cell r="AR881">
            <v>-3.0000000000000001E-3</v>
          </cell>
          <cell r="AS881">
            <v>-1E-3</v>
          </cell>
          <cell r="AT881">
            <v>-2E-3</v>
          </cell>
          <cell r="AU881">
            <v>-2E-3</v>
          </cell>
          <cell r="AV881">
            <v>-4.0000000000000001E-3</v>
          </cell>
          <cell r="AW881">
            <v>0</v>
          </cell>
          <cell r="AX881">
            <v>-2E-3</v>
          </cell>
          <cell r="AY881">
            <v>-2E-3</v>
          </cell>
          <cell r="AZ881">
            <v>-5.0000000000000001E-3</v>
          </cell>
          <cell r="BA881">
            <v>-4.0000000000000001E-3</v>
          </cell>
          <cell r="BB881">
            <v>-0.01</v>
          </cell>
          <cell r="BC881">
            <v>-5.0000000000000001E-3</v>
          </cell>
          <cell r="BD881">
            <v>-3.0000000000000001E-3</v>
          </cell>
          <cell r="BE881">
            <v>-3.0000000000000001E-3</v>
          </cell>
          <cell r="BF881">
            <v>-4.0000000000000001E-3</v>
          </cell>
          <cell r="BG881">
            <v>-2E-3</v>
          </cell>
          <cell r="BH881">
            <v>-1E-3</v>
          </cell>
          <cell r="BI881">
            <v>0</v>
          </cell>
          <cell r="BJ881">
            <v>0</v>
          </cell>
          <cell r="BK881">
            <v>0</v>
          </cell>
          <cell r="BL881">
            <v>-1E-3</v>
          </cell>
          <cell r="BM881">
            <v>-6.0000000000000001E-3</v>
          </cell>
          <cell r="BN881">
            <v>-4.0000000000000001E-3</v>
          </cell>
          <cell r="BO881">
            <v>-8.9999999999999993E-3</v>
          </cell>
          <cell r="BP881">
            <v>-3.0000000000000001E-3</v>
          </cell>
          <cell r="BQ881">
            <v>-3.0000000000000001E-3</v>
          </cell>
          <cell r="BR881">
            <v>-2E-3</v>
          </cell>
          <cell r="BS881">
            <v>-1E-3</v>
          </cell>
          <cell r="BT881">
            <v>-1E-3</v>
          </cell>
          <cell r="BU881">
            <v>-1E-3</v>
          </cell>
          <cell r="BV881">
            <v>0</v>
          </cell>
          <cell r="BW881">
            <v>0</v>
          </cell>
          <cell r="BX881">
            <v>0</v>
          </cell>
          <cell r="BY881">
            <v>-2E-3</v>
          </cell>
          <cell r="BZ881">
            <v>-4.0000000000000001E-3</v>
          </cell>
          <cell r="CA881">
            <v>-3.0000000000000001E-3</v>
          </cell>
          <cell r="CB881">
            <v>-7.0000000000000001E-3</v>
          </cell>
          <cell r="CC881">
            <v>0</v>
          </cell>
          <cell r="CD881">
            <v>-4.0000000000000001E-3</v>
          </cell>
          <cell r="CE881">
            <v>-2E-3</v>
          </cell>
          <cell r="CF881">
            <v>-3.0000000000000001E-3</v>
          </cell>
          <cell r="CG881">
            <v>-1E-3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-3.0000000000000001E-3</v>
          </cell>
          <cell r="CM881">
            <v>-3.0000000000000001E-3</v>
          </cell>
          <cell r="CN881">
            <v>-2E-3</v>
          </cell>
          <cell r="CO881">
            <v>-7.0000000000000001E-3</v>
          </cell>
          <cell r="CP881">
            <v>-1E-3</v>
          </cell>
          <cell r="CQ881">
            <v>-2E-3</v>
          </cell>
          <cell r="CR881">
            <v>-2E-3</v>
          </cell>
          <cell r="CS881">
            <v>-7.0000000000000001E-3</v>
          </cell>
          <cell r="CT881">
            <v>-3.0000000000000001E-3</v>
          </cell>
          <cell r="CU881">
            <v>-1E-3</v>
          </cell>
          <cell r="CV881">
            <v>0</v>
          </cell>
          <cell r="CW881">
            <v>0</v>
          </cell>
          <cell r="CX881">
            <v>0</v>
          </cell>
          <cell r="CY881">
            <v>-2E-3</v>
          </cell>
          <cell r="CZ881">
            <v>-2E-3</v>
          </cell>
          <cell r="DA881">
            <v>-3.0000000000000001E-3</v>
          </cell>
          <cell r="DB881">
            <v>-5.0000000000000001E-3</v>
          </cell>
          <cell r="DC881">
            <v>0</v>
          </cell>
          <cell r="DD881">
            <v>-6.0000000000000001E-3</v>
          </cell>
          <cell r="DE881">
            <v>-3.0000000000000001E-3</v>
          </cell>
          <cell r="DF881">
            <v>-4.0000000000000001E-3</v>
          </cell>
          <cell r="DG881">
            <v>-1E-3</v>
          </cell>
          <cell r="DH881">
            <v>-1E-3</v>
          </cell>
          <cell r="DI881">
            <v>0</v>
          </cell>
          <cell r="DJ881">
            <v>0</v>
          </cell>
          <cell r="DK881">
            <v>0</v>
          </cell>
          <cell r="DL881">
            <v>-5.0000000000000001E-3</v>
          </cell>
          <cell r="DM881">
            <v>-6.0000000000000001E-3</v>
          </cell>
          <cell r="DN881">
            <v>-5.0000000000000001E-3</v>
          </cell>
          <cell r="DO881">
            <v>-6.0000000000000001E-3</v>
          </cell>
          <cell r="DP881">
            <v>0</v>
          </cell>
          <cell r="DQ881">
            <v>-2E-3</v>
          </cell>
          <cell r="DR881">
            <v>-2E-3</v>
          </cell>
          <cell r="DS881">
            <v>-1E-3</v>
          </cell>
          <cell r="DT881">
            <v>-1E-3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-5.0000000000000001E-3</v>
          </cell>
          <cell r="DZ881">
            <v>-5.0000000000000001E-3</v>
          </cell>
          <cell r="EA881">
            <v>-5.0000000000000001E-3</v>
          </cell>
          <cell r="EB881">
            <v>-2E-3</v>
          </cell>
          <cell r="EC881">
            <v>0</v>
          </cell>
          <cell r="ED881">
            <v>-2E-3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-7.0000000000000001E-3</v>
          </cell>
          <cell r="G883">
            <v>-5.0000000000000001E-3</v>
          </cell>
          <cell r="H883">
            <v>-6.0000000000000001E-3</v>
          </cell>
          <cell r="I883">
            <v>-8.0000000000000002E-3</v>
          </cell>
          <cell r="J883">
            <v>-5.0000000000000001E-3</v>
          </cell>
          <cell r="K883">
            <v>-1.2E-2</v>
          </cell>
          <cell r="L883">
            <v>-6.0000000000000001E-3</v>
          </cell>
          <cell r="M883">
            <v>-5.0000000000000001E-3</v>
          </cell>
          <cell r="N883">
            <v>-1.4E-2</v>
          </cell>
          <cell r="O883">
            <v>-8.0000000000000002E-3</v>
          </cell>
          <cell r="P883">
            <v>-0.01</v>
          </cell>
          <cell r="Q883">
            <v>-7.0000000000000001E-3</v>
          </cell>
          <cell r="R883">
            <v>-7.0000000000000001E-3</v>
          </cell>
          <cell r="S883">
            <v>-1.0999999999999999E-2</v>
          </cell>
          <cell r="T883">
            <v>-1.2E-2</v>
          </cell>
          <cell r="U883">
            <v>-7.0000000000000001E-3</v>
          </cell>
          <cell r="V883">
            <v>-5.0000000000000001E-3</v>
          </cell>
          <cell r="W883">
            <v>-5.0000000000000001E-3</v>
          </cell>
          <cell r="X883">
            <v>-4.0000000000000001E-3</v>
          </cell>
          <cell r="Y883">
            <v>-3.0000000000000001E-3</v>
          </cell>
          <cell r="Z883">
            <v>-6.0000000000000001E-3</v>
          </cell>
          <cell r="AA883">
            <v>-8.0000000000000002E-3</v>
          </cell>
          <cell r="AB883">
            <v>-3.0000000000000001E-3</v>
          </cell>
          <cell r="AC883">
            <v>-8.0000000000000002E-3</v>
          </cell>
          <cell r="AD883">
            <v>-0.01</v>
          </cell>
          <cell r="AE883">
            <v>-5.0000000000000001E-3</v>
          </cell>
          <cell r="AF883">
            <v>-2E-3</v>
          </cell>
          <cell r="AG883">
            <v>-5.0000000000000001E-3</v>
          </cell>
          <cell r="AH883">
            <v>-5.0000000000000001E-3</v>
          </cell>
          <cell r="AI883">
            <v>-7.0000000000000001E-3</v>
          </cell>
          <cell r="AJ883">
            <v>-3.0000000000000001E-3</v>
          </cell>
          <cell r="AK883">
            <v>-5.0000000000000001E-3</v>
          </cell>
          <cell r="AL883">
            <v>-3.0000000000000001E-3</v>
          </cell>
          <cell r="AM883">
            <v>-5.0000000000000001E-3</v>
          </cell>
          <cell r="AN883">
            <v>-8.9999999999999993E-3</v>
          </cell>
          <cell r="AO883">
            <v>-8.0000000000000002E-3</v>
          </cell>
          <cell r="AP883">
            <v>-4.0000000000000001E-3</v>
          </cell>
          <cell r="AQ883">
            <v>-5.0000000000000001E-3</v>
          </cell>
          <cell r="AR883">
            <v>-4.0000000000000001E-3</v>
          </cell>
          <cell r="AS883">
            <v>-3.0000000000000001E-3</v>
          </cell>
          <cell r="AT883">
            <v>-4.0000000000000001E-3</v>
          </cell>
          <cell r="AU883">
            <v>-5.0000000000000001E-3</v>
          </cell>
          <cell r="AV883">
            <v>-1E-3</v>
          </cell>
          <cell r="AW883">
            <v>-3.0000000000000001E-3</v>
          </cell>
          <cell r="AX883">
            <v>-7.0000000000000001E-3</v>
          </cell>
          <cell r="AY883">
            <v>-1E-3</v>
          </cell>
          <cell r="AZ883">
            <v>-6.0000000000000001E-3</v>
          </cell>
          <cell r="BA883">
            <v>-7.0000000000000001E-3</v>
          </cell>
          <cell r="BB883">
            <v>-2E-3</v>
          </cell>
          <cell r="BC883">
            <v>-5.0000000000000001E-3</v>
          </cell>
          <cell r="BD883">
            <v>-4.0000000000000001E-3</v>
          </cell>
          <cell r="BE883">
            <v>-4.0000000000000001E-3</v>
          </cell>
          <cell r="BF883">
            <v>-2E-3</v>
          </cell>
          <cell r="BG883">
            <v>-2E-3</v>
          </cell>
          <cell r="BH883">
            <v>0</v>
          </cell>
          <cell r="BI883">
            <v>0</v>
          </cell>
          <cell r="BJ883">
            <v>-1E-3</v>
          </cell>
          <cell r="BK883">
            <v>-6.0000000000000001E-3</v>
          </cell>
          <cell r="BL883">
            <v>-0.01</v>
          </cell>
          <cell r="BM883">
            <v>-7.0000000000000001E-3</v>
          </cell>
          <cell r="BN883">
            <v>-7.0000000000000001E-3</v>
          </cell>
          <cell r="BO883">
            <v>-2E-3</v>
          </cell>
          <cell r="BP883">
            <v>-3.0000000000000001E-3</v>
          </cell>
          <cell r="BQ883">
            <v>-5.0000000000000001E-3</v>
          </cell>
          <cell r="BR883">
            <v>-3.0000000000000001E-3</v>
          </cell>
          <cell r="BS883">
            <v>-2E-3</v>
          </cell>
          <cell r="BT883">
            <v>-1E-3</v>
          </cell>
          <cell r="BU883">
            <v>-1E-3</v>
          </cell>
          <cell r="BV883">
            <v>0</v>
          </cell>
          <cell r="BW883">
            <v>0</v>
          </cell>
          <cell r="BX883">
            <v>-4.0000000000000001E-3</v>
          </cell>
          <cell r="BY883">
            <v>-0.01</v>
          </cell>
          <cell r="BZ883">
            <v>-5.0000000000000001E-3</v>
          </cell>
          <cell r="CA883">
            <v>-7.0000000000000001E-3</v>
          </cell>
          <cell r="CB883">
            <v>-2E-3</v>
          </cell>
          <cell r="CC883">
            <v>-3.0000000000000001E-3</v>
          </cell>
          <cell r="CD883">
            <v>-2E-3</v>
          </cell>
          <cell r="CE883">
            <v>-4.0000000000000001E-3</v>
          </cell>
          <cell r="CF883">
            <v>-4.0000000000000001E-3</v>
          </cell>
          <cell r="CG883">
            <v>-2E-3</v>
          </cell>
          <cell r="CH883">
            <v>0</v>
          </cell>
          <cell r="CI883">
            <v>0</v>
          </cell>
          <cell r="CJ883">
            <v>-1E-3</v>
          </cell>
          <cell r="CK883">
            <v>-5.0000000000000001E-3</v>
          </cell>
          <cell r="CL883">
            <v>-1.4E-2</v>
          </cell>
          <cell r="CM883">
            <v>-5.0000000000000001E-3</v>
          </cell>
          <cell r="CN883">
            <v>-5.0000000000000001E-3</v>
          </cell>
          <cell r="CO883">
            <v>-2E-3</v>
          </cell>
          <cell r="CP883">
            <v>-1E-3</v>
          </cell>
          <cell r="CQ883">
            <v>-7.0000000000000001E-3</v>
          </cell>
          <cell r="CR883">
            <v>-4.0000000000000001E-3</v>
          </cell>
          <cell r="CS883">
            <v>-5.0000000000000001E-3</v>
          </cell>
          <cell r="CT883">
            <v>-2E-3</v>
          </cell>
          <cell r="CU883">
            <v>0</v>
          </cell>
          <cell r="CV883">
            <v>0</v>
          </cell>
          <cell r="CW883">
            <v>0</v>
          </cell>
          <cell r="CX883">
            <v>-5.0000000000000001E-3</v>
          </cell>
          <cell r="CY883">
            <v>-0.01</v>
          </cell>
          <cell r="CZ883">
            <v>-6.0000000000000001E-3</v>
          </cell>
          <cell r="DA883">
            <v>-7.0000000000000001E-3</v>
          </cell>
          <cell r="DB883">
            <v>-3.0000000000000001E-3</v>
          </cell>
          <cell r="DC883">
            <v>-1E-3</v>
          </cell>
          <cell r="DD883">
            <v>-5.0000000000000001E-3</v>
          </cell>
          <cell r="DE883">
            <v>-5.0000000000000001E-3</v>
          </cell>
          <cell r="DF883">
            <v>-7.0000000000000001E-3</v>
          </cell>
          <cell r="DG883">
            <v>-2E-3</v>
          </cell>
          <cell r="DH883">
            <v>-1E-3</v>
          </cell>
          <cell r="DI883">
            <v>0</v>
          </cell>
          <cell r="DJ883">
            <v>0</v>
          </cell>
          <cell r="DK883">
            <v>-5.0000000000000001E-3</v>
          </cell>
          <cell r="DL883">
            <v>-1.2E-2</v>
          </cell>
          <cell r="DM883">
            <v>-8.9999999999999993E-3</v>
          </cell>
          <cell r="DN883">
            <v>-8.0000000000000002E-3</v>
          </cell>
          <cell r="DO883">
            <v>-3.0000000000000001E-3</v>
          </cell>
          <cell r="DP883">
            <v>-5.0000000000000001E-3</v>
          </cell>
          <cell r="DQ883">
            <v>-3.0000000000000001E-3</v>
          </cell>
          <cell r="DR883">
            <v>-4.0000000000000001E-3</v>
          </cell>
          <cell r="DS883">
            <v>-6.0000000000000001E-3</v>
          </cell>
          <cell r="DT883">
            <v>-3.0000000000000001E-3</v>
          </cell>
          <cell r="DU883">
            <v>-2E-3</v>
          </cell>
          <cell r="DV883">
            <v>0</v>
          </cell>
          <cell r="DW883">
            <v>0</v>
          </cell>
          <cell r="DX883">
            <v>-5.0000000000000001E-3</v>
          </cell>
          <cell r="DY883">
            <v>-1.0999999999999999E-2</v>
          </cell>
          <cell r="DZ883">
            <v>-6.0000000000000001E-3</v>
          </cell>
          <cell r="EA883">
            <v>-5.0000000000000001E-3</v>
          </cell>
          <cell r="EB883">
            <v>-2E-3</v>
          </cell>
          <cell r="EC883">
            <v>-6.0000000000000001E-3</v>
          </cell>
          <cell r="ED883">
            <v>-4.0000000000000001E-3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-2E-3</v>
          </cell>
          <cell r="G885">
            <v>-5.0000000000000001E-3</v>
          </cell>
          <cell r="H885">
            <v>-1E-3</v>
          </cell>
          <cell r="I885">
            <v>-6.0000000000000001E-3</v>
          </cell>
          <cell r="J885">
            <v>-5.0000000000000001E-3</v>
          </cell>
          <cell r="K885">
            <v>-7.0000000000000001E-3</v>
          </cell>
          <cell r="L885">
            <v>-2E-3</v>
          </cell>
          <cell r="M885">
            <v>-1.0999999999999999E-2</v>
          </cell>
          <cell r="N885">
            <v>-1.2E-2</v>
          </cell>
          <cell r="O885">
            <v>-7.0000000000000001E-3</v>
          </cell>
          <cell r="P885">
            <v>-8.0000000000000002E-3</v>
          </cell>
          <cell r="Q885">
            <v>-4.0000000000000001E-3</v>
          </cell>
          <cell r="R885">
            <v>-7.0000000000000001E-3</v>
          </cell>
          <cell r="S885">
            <v>-2E-3</v>
          </cell>
          <cell r="T885">
            <v>-3.0000000000000001E-3</v>
          </cell>
          <cell r="U885">
            <v>-2E-3</v>
          </cell>
          <cell r="V885">
            <v>-7.0000000000000001E-3</v>
          </cell>
          <cell r="W885">
            <v>-3.0000000000000001E-3</v>
          </cell>
          <cell r="X885">
            <v>-8.9999999999999993E-3</v>
          </cell>
          <cell r="Y885">
            <v>-1.2E-2</v>
          </cell>
          <cell r="Z885">
            <v>-2.1000000000000001E-2</v>
          </cell>
          <cell r="AA885">
            <v>-1.4E-2</v>
          </cell>
          <cell r="AB885">
            <v>-0.01</v>
          </cell>
          <cell r="AC885">
            <v>-4.0000000000000001E-3</v>
          </cell>
          <cell r="AD885">
            <v>-2E-3</v>
          </cell>
          <cell r="AE885">
            <v>-5.0000000000000001E-3</v>
          </cell>
          <cell r="AF885">
            <v>0</v>
          </cell>
          <cell r="AG885">
            <v>-4.0000000000000001E-3</v>
          </cell>
          <cell r="AH885">
            <v>-4.0000000000000001E-3</v>
          </cell>
          <cell r="AI885">
            <v>-3.0000000000000001E-3</v>
          </cell>
          <cell r="AJ885">
            <v>-5.0000000000000001E-3</v>
          </cell>
          <cell r="AK885">
            <v>-3.0000000000000001E-3</v>
          </cell>
          <cell r="AL885">
            <v>-1.2999999999999999E-2</v>
          </cell>
          <cell r="AM885">
            <v>-1.0999999999999999E-2</v>
          </cell>
          <cell r="AN885">
            <v>-1.0999999999999999E-2</v>
          </cell>
          <cell r="AO885">
            <v>-4.0000000000000001E-3</v>
          </cell>
          <cell r="AP885">
            <v>-1E-3</v>
          </cell>
          <cell r="AQ885">
            <v>-1E-3</v>
          </cell>
          <cell r="AR885">
            <v>-3.0000000000000001E-3</v>
          </cell>
          <cell r="AS885">
            <v>0</v>
          </cell>
          <cell r="AT885">
            <v>-8.0000000000000002E-3</v>
          </cell>
          <cell r="AU885">
            <v>-3.0000000000000001E-3</v>
          </cell>
          <cell r="AV885">
            <v>-6.0000000000000001E-3</v>
          </cell>
          <cell r="AW885">
            <v>-3.0000000000000001E-3</v>
          </cell>
          <cell r="AX885">
            <v>-4.0000000000000001E-3</v>
          </cell>
          <cell r="AY885">
            <v>-3.0000000000000001E-3</v>
          </cell>
          <cell r="AZ885">
            <v>-2E-3</v>
          </cell>
          <cell r="BA885">
            <v>-3.0000000000000001E-3</v>
          </cell>
          <cell r="BB885">
            <v>-3.0000000000000001E-3</v>
          </cell>
          <cell r="BC885">
            <v>-1E-3</v>
          </cell>
          <cell r="BD885">
            <v>-1E-3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-1E-3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-1E-3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-1E-3</v>
          </cell>
          <cell r="CN885">
            <v>0</v>
          </cell>
          <cell r="CO885">
            <v>-1E-3</v>
          </cell>
          <cell r="CP885">
            <v>-1E-3</v>
          </cell>
          <cell r="CQ885">
            <v>0</v>
          </cell>
          <cell r="CR885">
            <v>0</v>
          </cell>
          <cell r="CS885">
            <v>-1E-3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-1E-3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-1E-3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-2E-3</v>
          </cell>
          <cell r="EA885">
            <v>-2E-3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-8.0000000000000002E-3</v>
          </cell>
          <cell r="J886">
            <v>0</v>
          </cell>
          <cell r="K886">
            <v>-1E-3</v>
          </cell>
          <cell r="L886">
            <v>0</v>
          </cell>
          <cell r="M886">
            <v>0</v>
          </cell>
          <cell r="N886">
            <v>0</v>
          </cell>
          <cell r="O886">
            <v>-1.4E-2</v>
          </cell>
          <cell r="P886">
            <v>-8.9999999999999993E-3</v>
          </cell>
          <cell r="Q886">
            <v>-1.2E-2</v>
          </cell>
          <cell r="R886">
            <v>-2E-3</v>
          </cell>
          <cell r="S886">
            <v>0</v>
          </cell>
          <cell r="T886">
            <v>0</v>
          </cell>
          <cell r="U886">
            <v>0</v>
          </cell>
          <cell r="V886">
            <v>-2E-3</v>
          </cell>
          <cell r="W886">
            <v>-2E-3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-2E-3</v>
          </cell>
          <cell r="AC886">
            <v>-8.0000000000000002E-3</v>
          </cell>
          <cell r="AD886">
            <v>-8.9999999999999993E-3</v>
          </cell>
          <cell r="AE886">
            <v>-2E-3</v>
          </cell>
          <cell r="AF886">
            <v>0</v>
          </cell>
          <cell r="AG886">
            <v>0</v>
          </cell>
          <cell r="AH886">
            <v>0</v>
          </cell>
          <cell r="AI886">
            <v>-7.0000000000000001E-3</v>
          </cell>
          <cell r="AJ886">
            <v>-2E-3</v>
          </cell>
          <cell r="AK886">
            <v>-4.0000000000000001E-3</v>
          </cell>
          <cell r="AL886">
            <v>0</v>
          </cell>
          <cell r="AM886">
            <v>0</v>
          </cell>
          <cell r="AN886">
            <v>0</v>
          </cell>
          <cell r="AO886">
            <v>-4.0000000000000001E-3</v>
          </cell>
          <cell r="AP886">
            <v>-4.0000000000000001E-3</v>
          </cell>
          <cell r="AQ886">
            <v>-5.0000000000000001E-3</v>
          </cell>
          <cell r="AR886">
            <v>-2E-3</v>
          </cell>
          <cell r="AS886">
            <v>0</v>
          </cell>
          <cell r="AT886">
            <v>0</v>
          </cell>
          <cell r="AU886">
            <v>0</v>
          </cell>
          <cell r="AV886">
            <v>-7.0000000000000001E-3</v>
          </cell>
          <cell r="AW886">
            <v>0</v>
          </cell>
          <cell r="AX886">
            <v>-1E-3</v>
          </cell>
          <cell r="AY886">
            <v>0</v>
          </cell>
          <cell r="AZ886">
            <v>0</v>
          </cell>
          <cell r="BA886">
            <v>0</v>
          </cell>
          <cell r="BB886">
            <v>-5.0000000000000001E-3</v>
          </cell>
          <cell r="BC886">
            <v>-4.0000000000000001E-3</v>
          </cell>
          <cell r="BD886">
            <v>-0.01</v>
          </cell>
          <cell r="BE886">
            <v>-3.0000000000000001E-3</v>
          </cell>
          <cell r="BF886">
            <v>-4.0000000000000001E-3</v>
          </cell>
          <cell r="BG886">
            <v>-3.0000000000000001E-3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-3.0000000000000001E-3</v>
          </cell>
          <cell r="BM886">
            <v>-2E-3</v>
          </cell>
          <cell r="BN886">
            <v>-2E-3</v>
          </cell>
          <cell r="BO886">
            <v>-7.0000000000000001E-3</v>
          </cell>
          <cell r="BP886">
            <v>-4.0000000000000001E-3</v>
          </cell>
          <cell r="BQ886">
            <v>-7.0000000000000001E-3</v>
          </cell>
          <cell r="BR886">
            <v>-3.0000000000000001E-3</v>
          </cell>
          <cell r="BS886">
            <v>-3.0000000000000001E-3</v>
          </cell>
          <cell r="BT886">
            <v>-3.0000000000000001E-3</v>
          </cell>
          <cell r="BU886">
            <v>-2E-3</v>
          </cell>
          <cell r="BV886">
            <v>0</v>
          </cell>
          <cell r="BW886">
            <v>0</v>
          </cell>
          <cell r="BX886">
            <v>0</v>
          </cell>
          <cell r="BY886">
            <v>-1E-3</v>
          </cell>
          <cell r="BZ886">
            <v>-4.0000000000000001E-3</v>
          </cell>
          <cell r="CA886">
            <v>-3.0000000000000001E-3</v>
          </cell>
          <cell r="CB886">
            <v>-4.0000000000000001E-3</v>
          </cell>
          <cell r="CC886">
            <v>-6.0000000000000001E-3</v>
          </cell>
          <cell r="CD886">
            <v>-6.0000000000000001E-3</v>
          </cell>
          <cell r="CE886">
            <v>-2E-3</v>
          </cell>
          <cell r="CF886">
            <v>-3.0000000000000001E-3</v>
          </cell>
          <cell r="CG886">
            <v>-3.0000000000000001E-3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-1E-3</v>
          </cell>
          <cell r="CM886">
            <v>-1E-3</v>
          </cell>
          <cell r="CN886">
            <v>-1E-3</v>
          </cell>
          <cell r="CO886">
            <v>-5.0000000000000001E-3</v>
          </cell>
          <cell r="CP886">
            <v>-1E-3</v>
          </cell>
          <cell r="CQ886">
            <v>-4.0000000000000001E-3</v>
          </cell>
          <cell r="CR886">
            <v>-2E-3</v>
          </cell>
          <cell r="CS886">
            <v>-8.0000000000000002E-3</v>
          </cell>
          <cell r="CT886">
            <v>-3.0000000000000001E-3</v>
          </cell>
          <cell r="CU886">
            <v>-1E-3</v>
          </cell>
          <cell r="CV886">
            <v>0</v>
          </cell>
          <cell r="CW886">
            <v>0</v>
          </cell>
          <cell r="CX886">
            <v>0</v>
          </cell>
          <cell r="CY886">
            <v>-2E-3</v>
          </cell>
          <cell r="CZ886">
            <v>-1E-3</v>
          </cell>
          <cell r="DA886">
            <v>-4.0000000000000001E-3</v>
          </cell>
          <cell r="DB886">
            <v>-8.0000000000000002E-3</v>
          </cell>
          <cell r="DC886">
            <v>0</v>
          </cell>
          <cell r="DD886">
            <v>-3.0000000000000001E-3</v>
          </cell>
          <cell r="DE886">
            <v>-2E-3</v>
          </cell>
          <cell r="DF886">
            <v>-3.0000000000000001E-3</v>
          </cell>
          <cell r="DG886">
            <v>-2E-3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-1E-3</v>
          </cell>
          <cell r="DM886">
            <v>-1E-3</v>
          </cell>
          <cell r="DN886">
            <v>-5.0000000000000001E-3</v>
          </cell>
          <cell r="DO886">
            <v>-4.0000000000000001E-3</v>
          </cell>
          <cell r="DP886">
            <v>-3.0000000000000001E-3</v>
          </cell>
          <cell r="DQ886">
            <v>-6.0000000000000001E-3</v>
          </cell>
          <cell r="DR886">
            <v>-2E-3</v>
          </cell>
          <cell r="DS886">
            <v>-5.0000000000000001E-3</v>
          </cell>
          <cell r="DT886">
            <v>-2E-3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-2E-3</v>
          </cell>
          <cell r="DZ886">
            <v>-3.0000000000000001E-3</v>
          </cell>
          <cell r="EA886">
            <v>-6.0000000000000001E-3</v>
          </cell>
          <cell r="EB886">
            <v>-5.0000000000000001E-3</v>
          </cell>
          <cell r="EC886">
            <v>0</v>
          </cell>
          <cell r="ED886">
            <v>-5.0000000000000001E-3</v>
          </cell>
        </row>
        <row r="887">
          <cell r="F887">
            <v>-7.0000000000000001E-3</v>
          </cell>
          <cell r="G887">
            <v>-1.0999999999999999E-2</v>
          </cell>
          <cell r="H887">
            <v>-1.4999999999999999E-2</v>
          </cell>
          <cell r="I887">
            <v>-8.9999999999999993E-3</v>
          </cell>
          <cell r="J887">
            <v>-7.0000000000000001E-3</v>
          </cell>
          <cell r="K887">
            <v>-1.0999999999999999E-2</v>
          </cell>
          <cell r="L887">
            <v>-4.0000000000000001E-3</v>
          </cell>
          <cell r="M887">
            <v>-6.0000000000000001E-3</v>
          </cell>
          <cell r="N887">
            <v>-1.2999999999999999E-2</v>
          </cell>
          <cell r="O887">
            <v>-1.4E-2</v>
          </cell>
          <cell r="P887">
            <v>-1.4E-2</v>
          </cell>
          <cell r="Q887">
            <v>-1.2E-2</v>
          </cell>
          <cell r="R887">
            <v>-6.0000000000000001E-3</v>
          </cell>
          <cell r="S887">
            <v>-1.4999999999999999E-2</v>
          </cell>
          <cell r="T887">
            <v>-1.4999999999999999E-2</v>
          </cell>
          <cell r="U887">
            <v>-0.01</v>
          </cell>
          <cell r="V887">
            <v>-6.0000000000000001E-3</v>
          </cell>
          <cell r="W887">
            <v>-5.0000000000000001E-3</v>
          </cell>
          <cell r="X887">
            <v>-1E-3</v>
          </cell>
          <cell r="Y887">
            <v>-1E-3</v>
          </cell>
          <cell r="Z887">
            <v>-1E-3</v>
          </cell>
          <cell r="AA887">
            <v>-1E-3</v>
          </cell>
          <cell r="AB887">
            <v>-3.0000000000000001E-3</v>
          </cell>
          <cell r="AC887">
            <v>-8.9999999999999993E-3</v>
          </cell>
          <cell r="AD887">
            <v>-1.0999999999999999E-2</v>
          </cell>
          <cell r="AE887">
            <v>-5.0000000000000001E-3</v>
          </cell>
          <cell r="AF887">
            <v>-5.0000000000000001E-3</v>
          </cell>
          <cell r="AG887">
            <v>-3.0000000000000001E-3</v>
          </cell>
          <cell r="AH887">
            <v>-5.0000000000000001E-3</v>
          </cell>
          <cell r="AI887">
            <v>-7.0000000000000001E-3</v>
          </cell>
          <cell r="AJ887">
            <v>-3.0000000000000001E-3</v>
          </cell>
          <cell r="AK887">
            <v>-5.0000000000000001E-3</v>
          </cell>
          <cell r="AL887">
            <v>-2E-3</v>
          </cell>
          <cell r="AM887">
            <v>-0.01</v>
          </cell>
          <cell r="AN887">
            <v>-1.0999999999999999E-2</v>
          </cell>
          <cell r="AO887">
            <v>-5.0000000000000001E-3</v>
          </cell>
          <cell r="AP887">
            <v>-4.0000000000000001E-3</v>
          </cell>
          <cell r="AQ887">
            <v>-5.0000000000000001E-3</v>
          </cell>
          <cell r="AR887">
            <v>-6.0000000000000001E-3</v>
          </cell>
          <cell r="AS887">
            <v>-5.0000000000000001E-3</v>
          </cell>
          <cell r="AT887">
            <v>-3.0000000000000001E-3</v>
          </cell>
          <cell r="AU887">
            <v>-8.0000000000000002E-3</v>
          </cell>
          <cell r="AV887">
            <v>-5.0000000000000001E-3</v>
          </cell>
          <cell r="AW887">
            <v>-8.9999999999999993E-3</v>
          </cell>
          <cell r="AX887">
            <v>-8.0000000000000002E-3</v>
          </cell>
          <cell r="AY887">
            <v>-2E-3</v>
          </cell>
          <cell r="AZ887">
            <v>-6.0000000000000001E-3</v>
          </cell>
          <cell r="BA887">
            <v>-6.0000000000000001E-3</v>
          </cell>
          <cell r="BB887">
            <v>-4.0000000000000001E-3</v>
          </cell>
          <cell r="BC887">
            <v>-6.0000000000000001E-3</v>
          </cell>
          <cell r="BD887">
            <v>-6.0000000000000001E-3</v>
          </cell>
          <cell r="BE887">
            <v>-5.0000000000000001E-3</v>
          </cell>
          <cell r="BF887">
            <v>-3.0000000000000001E-3</v>
          </cell>
          <cell r="BG887">
            <v>-3.0000000000000001E-3</v>
          </cell>
          <cell r="BH887">
            <v>-3.0000000000000001E-3</v>
          </cell>
          <cell r="BI887">
            <v>-2E-3</v>
          </cell>
          <cell r="BJ887">
            <v>-1.0999999999999999E-2</v>
          </cell>
          <cell r="BK887">
            <v>-5.0000000000000001E-3</v>
          </cell>
          <cell r="BL887">
            <v>-1.0999999999999999E-2</v>
          </cell>
          <cell r="BM887">
            <v>-8.0000000000000002E-3</v>
          </cell>
          <cell r="BN887">
            <v>-6.0000000000000001E-3</v>
          </cell>
          <cell r="BO887">
            <v>-3.0000000000000001E-3</v>
          </cell>
          <cell r="BP887">
            <v>-3.0000000000000001E-3</v>
          </cell>
          <cell r="BQ887">
            <v>-5.0000000000000001E-3</v>
          </cell>
          <cell r="BR887">
            <v>-4.0000000000000001E-3</v>
          </cell>
          <cell r="BS887">
            <v>-3.0000000000000001E-3</v>
          </cell>
          <cell r="BT887">
            <v>-2E-3</v>
          </cell>
          <cell r="BU887">
            <v>-4.0000000000000001E-3</v>
          </cell>
          <cell r="BV887">
            <v>-3.0000000000000001E-3</v>
          </cell>
          <cell r="BW887">
            <v>-8.9999999999999993E-3</v>
          </cell>
          <cell r="BX887">
            <v>-3.0000000000000001E-3</v>
          </cell>
          <cell r="BY887">
            <v>-7.0000000000000001E-3</v>
          </cell>
          <cell r="BZ887">
            <v>-5.0000000000000001E-3</v>
          </cell>
          <cell r="CA887">
            <v>-4.0000000000000001E-3</v>
          </cell>
          <cell r="CB887">
            <v>-3.0000000000000001E-3</v>
          </cell>
          <cell r="CC887">
            <v>-3.0000000000000001E-3</v>
          </cell>
          <cell r="CD887">
            <v>-5.0000000000000001E-3</v>
          </cell>
          <cell r="CE887">
            <v>-4.0000000000000001E-3</v>
          </cell>
          <cell r="CF887">
            <v>-5.0000000000000001E-3</v>
          </cell>
          <cell r="CG887">
            <v>-3.0000000000000001E-3</v>
          </cell>
          <cell r="CH887">
            <v>-3.0000000000000001E-3</v>
          </cell>
          <cell r="CI887">
            <v>-1E-3</v>
          </cell>
          <cell r="CJ887">
            <v>-4.0000000000000001E-3</v>
          </cell>
          <cell r="CK887">
            <v>-5.0000000000000001E-3</v>
          </cell>
          <cell r="CL887">
            <v>-6.0000000000000001E-3</v>
          </cell>
          <cell r="CM887">
            <v>-7.0000000000000001E-3</v>
          </cell>
          <cell r="CN887">
            <v>-5.0000000000000001E-3</v>
          </cell>
          <cell r="CO887">
            <v>-5.0000000000000001E-3</v>
          </cell>
          <cell r="CP887">
            <v>-2E-3</v>
          </cell>
          <cell r="CQ887">
            <v>-5.0000000000000001E-3</v>
          </cell>
          <cell r="CR887">
            <v>-5.0000000000000001E-3</v>
          </cell>
          <cell r="CS887">
            <v>-7.0000000000000001E-3</v>
          </cell>
          <cell r="CT887">
            <v>-5.0000000000000001E-3</v>
          </cell>
          <cell r="CU887">
            <v>-3.0000000000000001E-3</v>
          </cell>
          <cell r="CV887">
            <v>-1E-3</v>
          </cell>
          <cell r="CW887">
            <v>-4.0000000000000001E-3</v>
          </cell>
          <cell r="CX887">
            <v>-6.0000000000000001E-3</v>
          </cell>
          <cell r="CY887">
            <v>-7.0000000000000001E-3</v>
          </cell>
          <cell r="CZ887">
            <v>-4.0000000000000001E-3</v>
          </cell>
          <cell r="DA887">
            <v>-6.0000000000000001E-3</v>
          </cell>
          <cell r="DB887">
            <v>-7.0000000000000001E-3</v>
          </cell>
          <cell r="DC887">
            <v>-7.0000000000000001E-3</v>
          </cell>
          <cell r="DD887">
            <v>-8.0000000000000002E-3</v>
          </cell>
          <cell r="DE887">
            <v>-6.0000000000000001E-3</v>
          </cell>
          <cell r="DF887">
            <v>-5.0000000000000001E-3</v>
          </cell>
          <cell r="DG887">
            <v>-2E-3</v>
          </cell>
          <cell r="DH887">
            <v>-4.0000000000000001E-3</v>
          </cell>
          <cell r="DI887">
            <v>-1E-3</v>
          </cell>
          <cell r="DJ887">
            <v>-6.0000000000000001E-3</v>
          </cell>
          <cell r="DK887">
            <v>-6.0000000000000001E-3</v>
          </cell>
          <cell r="DL887">
            <v>-0.01</v>
          </cell>
          <cell r="DM887">
            <v>-8.9999999999999993E-3</v>
          </cell>
          <cell r="DN887">
            <v>-7.0000000000000001E-3</v>
          </cell>
          <cell r="DO887">
            <v>-4.0000000000000001E-3</v>
          </cell>
          <cell r="DP887">
            <v>-8.0000000000000002E-3</v>
          </cell>
          <cell r="DQ887">
            <v>-7.0000000000000001E-3</v>
          </cell>
          <cell r="DR887">
            <v>-6.0000000000000001E-3</v>
          </cell>
          <cell r="DS887">
            <v>-8.0000000000000002E-3</v>
          </cell>
          <cell r="DT887">
            <v>-4.0000000000000001E-3</v>
          </cell>
          <cell r="DU887">
            <v>-6.0000000000000001E-3</v>
          </cell>
          <cell r="DV887">
            <v>-3.0000000000000001E-3</v>
          </cell>
          <cell r="DW887">
            <v>-6.0000000000000001E-3</v>
          </cell>
          <cell r="DX887">
            <v>-6.0000000000000001E-3</v>
          </cell>
          <cell r="DY887">
            <v>-8.9999999999999993E-3</v>
          </cell>
          <cell r="DZ887">
            <v>-7.0000000000000001E-3</v>
          </cell>
          <cell r="EA887">
            <v>-4.0000000000000001E-3</v>
          </cell>
          <cell r="EB887">
            <v>-4.0000000000000001E-3</v>
          </cell>
          <cell r="EC887">
            <v>-5.0000000000000001E-3</v>
          </cell>
          <cell r="ED887">
            <v>-6.0000000000000001E-3</v>
          </cell>
        </row>
        <row r="888">
          <cell r="F888">
            <v>-3.0000000000000001E-3</v>
          </cell>
          <cell r="G888">
            <v>-3.0000000000000001E-3</v>
          </cell>
          <cell r="H888">
            <v>-4.0000000000000001E-3</v>
          </cell>
          <cell r="I888">
            <v>-6.0000000000000001E-3</v>
          </cell>
          <cell r="J888">
            <v>-5.0000000000000001E-3</v>
          </cell>
          <cell r="K888">
            <v>-1.2999999999999999E-2</v>
          </cell>
          <cell r="L888">
            <v>-8.9999999999999993E-3</v>
          </cell>
          <cell r="M888">
            <v>-1.4E-2</v>
          </cell>
          <cell r="N888">
            <v>-8.0000000000000002E-3</v>
          </cell>
          <cell r="O888">
            <v>-7.0000000000000001E-3</v>
          </cell>
          <cell r="P888">
            <v>-6.0000000000000001E-3</v>
          </cell>
          <cell r="Q888">
            <v>-8.0000000000000002E-3</v>
          </cell>
          <cell r="R888">
            <v>-8.0000000000000002E-3</v>
          </cell>
          <cell r="S888">
            <v>-7.0000000000000001E-3</v>
          </cell>
          <cell r="T888">
            <v>-6.0000000000000001E-3</v>
          </cell>
          <cell r="U888">
            <v>-8.0000000000000002E-3</v>
          </cell>
          <cell r="V888">
            <v>-6.0000000000000001E-3</v>
          </cell>
          <cell r="W888">
            <v>-6.0000000000000001E-3</v>
          </cell>
          <cell r="X888">
            <v>-8.0000000000000002E-3</v>
          </cell>
          <cell r="Y888">
            <v>-7.0000000000000001E-3</v>
          </cell>
          <cell r="Z888">
            <v>-0.01</v>
          </cell>
          <cell r="AA888">
            <v>-1.2E-2</v>
          </cell>
          <cell r="AB888">
            <v>-8.0000000000000002E-3</v>
          </cell>
          <cell r="AC888">
            <v>-7.0000000000000001E-3</v>
          </cell>
          <cell r="AD888">
            <v>-7.0000000000000001E-3</v>
          </cell>
          <cell r="AE888">
            <v>-5.0000000000000001E-3</v>
          </cell>
          <cell r="AF888">
            <v>-3.0000000000000001E-3</v>
          </cell>
          <cell r="AG888">
            <v>-6.0000000000000001E-3</v>
          </cell>
          <cell r="AH888">
            <v>-4.0000000000000001E-3</v>
          </cell>
          <cell r="AI888">
            <v>-4.0000000000000001E-3</v>
          </cell>
          <cell r="AJ888">
            <v>-8.0000000000000002E-3</v>
          </cell>
          <cell r="AK888">
            <v>-6.0000000000000001E-3</v>
          </cell>
          <cell r="AL888">
            <v>-5.0000000000000001E-3</v>
          </cell>
          <cell r="AM888">
            <v>-8.9999999999999993E-3</v>
          </cell>
          <cell r="AN888">
            <v>-8.0000000000000002E-3</v>
          </cell>
          <cell r="AO888">
            <v>-2E-3</v>
          </cell>
          <cell r="AP888">
            <v>-4.0000000000000001E-3</v>
          </cell>
          <cell r="AQ888">
            <v>-2E-3</v>
          </cell>
          <cell r="AR888">
            <v>-3.0000000000000001E-3</v>
          </cell>
          <cell r="AS888">
            <v>-2E-3</v>
          </cell>
          <cell r="AT888">
            <v>-3.0000000000000001E-3</v>
          </cell>
          <cell r="AU888">
            <v>-2E-3</v>
          </cell>
          <cell r="AV888">
            <v>-3.0000000000000001E-3</v>
          </cell>
          <cell r="AW888">
            <v>-3.0000000000000001E-3</v>
          </cell>
          <cell r="AX888">
            <v>-5.0000000000000001E-3</v>
          </cell>
          <cell r="AY888">
            <v>-3.0000000000000001E-3</v>
          </cell>
          <cell r="AZ888">
            <v>-4.0000000000000001E-3</v>
          </cell>
          <cell r="BA888">
            <v>-4.0000000000000001E-3</v>
          </cell>
          <cell r="BB888">
            <v>-3.0000000000000001E-3</v>
          </cell>
          <cell r="BC888">
            <v>-2E-3</v>
          </cell>
          <cell r="BD888">
            <v>-2E-3</v>
          </cell>
          <cell r="BE888">
            <v>-3.0000000000000001E-3</v>
          </cell>
          <cell r="BF888">
            <v>-1E-3</v>
          </cell>
          <cell r="BG888">
            <v>-1E-3</v>
          </cell>
          <cell r="BH888">
            <v>-1E-3</v>
          </cell>
          <cell r="BI888">
            <v>0</v>
          </cell>
          <cell r="BJ888">
            <v>0</v>
          </cell>
          <cell r="BK888">
            <v>-5.0000000000000001E-3</v>
          </cell>
          <cell r="BL888">
            <v>-6.0000000000000001E-3</v>
          </cell>
          <cell r="BM888">
            <v>-7.0000000000000001E-3</v>
          </cell>
          <cell r="BN888">
            <v>-6.0000000000000001E-3</v>
          </cell>
          <cell r="BO888">
            <v>-2E-3</v>
          </cell>
          <cell r="BP888">
            <v>-2E-3</v>
          </cell>
          <cell r="BQ888">
            <v>-3.0000000000000001E-3</v>
          </cell>
          <cell r="BR888">
            <v>-3.0000000000000001E-3</v>
          </cell>
          <cell r="BS888">
            <v>-1E-3</v>
          </cell>
          <cell r="BT888">
            <v>-1E-3</v>
          </cell>
          <cell r="BU888">
            <v>-2E-3</v>
          </cell>
          <cell r="BV888">
            <v>0</v>
          </cell>
          <cell r="BW888">
            <v>0</v>
          </cell>
          <cell r="BX888">
            <v>-6.0000000000000001E-3</v>
          </cell>
          <cell r="BY888">
            <v>-0.01</v>
          </cell>
          <cell r="BZ888">
            <v>-7.0000000000000001E-3</v>
          </cell>
          <cell r="CA888">
            <v>-8.9999999999999993E-3</v>
          </cell>
          <cell r="CB888">
            <v>-2E-3</v>
          </cell>
          <cell r="CC888">
            <v>-1E-3</v>
          </cell>
          <cell r="CD888">
            <v>-3.0000000000000001E-3</v>
          </cell>
          <cell r="CE888">
            <v>-5.0000000000000001E-3</v>
          </cell>
          <cell r="CF888">
            <v>-2E-3</v>
          </cell>
          <cell r="CG888">
            <v>-2E-3</v>
          </cell>
          <cell r="CH888">
            <v>-4.0000000000000001E-3</v>
          </cell>
          <cell r="CI888">
            <v>0</v>
          </cell>
          <cell r="CJ888">
            <v>-3.0000000000000001E-3</v>
          </cell>
          <cell r="CK888">
            <v>-8.0000000000000002E-3</v>
          </cell>
          <cell r="CL888">
            <v>-1.2999999999999999E-2</v>
          </cell>
          <cell r="CM888">
            <v>-8.0000000000000002E-3</v>
          </cell>
          <cell r="CN888">
            <v>-7.0000000000000001E-3</v>
          </cell>
          <cell r="CO888">
            <v>-5.0000000000000001E-3</v>
          </cell>
          <cell r="CP888">
            <v>-2E-3</v>
          </cell>
          <cell r="CQ888">
            <v>-3.0000000000000001E-3</v>
          </cell>
          <cell r="CR888">
            <v>-4.0000000000000001E-3</v>
          </cell>
          <cell r="CS888">
            <v>-2E-3</v>
          </cell>
          <cell r="CT888">
            <v>-2E-3</v>
          </cell>
          <cell r="CU888">
            <v>-1E-3</v>
          </cell>
          <cell r="CV888">
            <v>0</v>
          </cell>
          <cell r="CW888">
            <v>0</v>
          </cell>
          <cell r="CX888">
            <v>-6.0000000000000001E-3</v>
          </cell>
          <cell r="CY888">
            <v>-1.2E-2</v>
          </cell>
          <cell r="CZ888">
            <v>-1.2E-2</v>
          </cell>
          <cell r="DA888">
            <v>-8.9999999999999993E-3</v>
          </cell>
          <cell r="DB888">
            <v>-2E-3</v>
          </cell>
          <cell r="DC888">
            <v>-1E-3</v>
          </cell>
          <cell r="DD888">
            <v>-6.0000000000000001E-3</v>
          </cell>
          <cell r="DE888">
            <v>-4.0000000000000001E-3</v>
          </cell>
          <cell r="DF888">
            <v>-3.0000000000000001E-3</v>
          </cell>
          <cell r="DG888">
            <v>-1E-3</v>
          </cell>
          <cell r="DH888">
            <v>-2E-3</v>
          </cell>
          <cell r="DI888">
            <v>-1E-3</v>
          </cell>
          <cell r="DJ888">
            <v>0</v>
          </cell>
          <cell r="DK888">
            <v>-6.0000000000000001E-3</v>
          </cell>
          <cell r="DL888">
            <v>-1.0999999999999999E-2</v>
          </cell>
          <cell r="DM888">
            <v>-8.9999999999999993E-3</v>
          </cell>
          <cell r="DN888">
            <v>-7.0000000000000001E-3</v>
          </cell>
          <cell r="DO888">
            <v>-2E-3</v>
          </cell>
          <cell r="DP888">
            <v>-2E-3</v>
          </cell>
          <cell r="DQ888">
            <v>-5.0000000000000001E-3</v>
          </cell>
          <cell r="DR888">
            <v>-4.0000000000000001E-3</v>
          </cell>
          <cell r="DS888">
            <v>-2E-3</v>
          </cell>
          <cell r="DT888">
            <v>-1E-3</v>
          </cell>
          <cell r="DU888">
            <v>-4.0000000000000001E-3</v>
          </cell>
          <cell r="DV888">
            <v>-3.0000000000000001E-3</v>
          </cell>
          <cell r="DW888">
            <v>0</v>
          </cell>
          <cell r="DX888">
            <v>-6.0000000000000001E-3</v>
          </cell>
          <cell r="DY888">
            <v>-1.0999999999999999E-2</v>
          </cell>
          <cell r="DZ888">
            <v>-0.01</v>
          </cell>
          <cell r="EA888">
            <v>-8.9999999999999993E-3</v>
          </cell>
          <cell r="EB888">
            <v>-1E-3</v>
          </cell>
          <cell r="EC888">
            <v>-3.0000000000000001E-3</v>
          </cell>
          <cell r="ED888">
            <v>-3.0000000000000001E-3</v>
          </cell>
        </row>
        <row r="889">
          <cell r="F889">
            <v>-3.0000000000000001E-3</v>
          </cell>
          <cell r="G889">
            <v>-7.0000000000000001E-3</v>
          </cell>
          <cell r="H889">
            <v>-2E-3</v>
          </cell>
          <cell r="I889">
            <v>-3.0000000000000001E-3</v>
          </cell>
          <cell r="J889">
            <v>-3.0000000000000001E-3</v>
          </cell>
          <cell r="K889">
            <v>-8.0000000000000002E-3</v>
          </cell>
          <cell r="L889">
            <v>-7.0000000000000001E-3</v>
          </cell>
          <cell r="M889">
            <v>-1.4E-2</v>
          </cell>
          <cell r="N889">
            <v>-8.0000000000000002E-3</v>
          </cell>
          <cell r="O889">
            <v>-7.0000000000000001E-3</v>
          </cell>
          <cell r="P889">
            <v>-4.0000000000000001E-3</v>
          </cell>
          <cell r="Q889">
            <v>-4.0000000000000001E-3</v>
          </cell>
          <cell r="R889">
            <v>-6.0000000000000001E-3</v>
          </cell>
          <cell r="S889">
            <v>-4.0000000000000001E-3</v>
          </cell>
          <cell r="T889">
            <v>-5.0000000000000001E-3</v>
          </cell>
          <cell r="U889">
            <v>-1E-3</v>
          </cell>
          <cell r="V889">
            <v>-6.0000000000000001E-3</v>
          </cell>
          <cell r="W889">
            <v>-5.0000000000000001E-3</v>
          </cell>
          <cell r="X889">
            <v>-8.0000000000000002E-3</v>
          </cell>
          <cell r="Y889">
            <v>-4.0000000000000001E-3</v>
          </cell>
          <cell r="Z889">
            <v>-1.2999999999999999E-2</v>
          </cell>
          <cell r="AA889">
            <v>-1.2E-2</v>
          </cell>
          <cell r="AB889">
            <v>-8.9999999999999993E-3</v>
          </cell>
          <cell r="AC889">
            <v>-6.0000000000000001E-3</v>
          </cell>
          <cell r="AD889">
            <v>-5.0000000000000001E-3</v>
          </cell>
          <cell r="AE889">
            <v>-4.0000000000000001E-3</v>
          </cell>
          <cell r="AF889">
            <v>-1E-3</v>
          </cell>
          <cell r="AG889">
            <v>-7.0000000000000001E-3</v>
          </cell>
          <cell r="AH889">
            <v>-2E-3</v>
          </cell>
          <cell r="AI889">
            <v>-6.0000000000000001E-3</v>
          </cell>
          <cell r="AJ889">
            <v>-2E-3</v>
          </cell>
          <cell r="AK889">
            <v>-3.0000000000000001E-3</v>
          </cell>
          <cell r="AL889">
            <v>-6.0000000000000001E-3</v>
          </cell>
          <cell r="AM889">
            <v>-8.0000000000000002E-3</v>
          </cell>
          <cell r="AN889">
            <v>-3.0000000000000001E-3</v>
          </cell>
          <cell r="AO889">
            <v>-3.0000000000000001E-3</v>
          </cell>
          <cell r="AP889">
            <v>-2E-3</v>
          </cell>
          <cell r="AQ889">
            <v>-1E-3</v>
          </cell>
          <cell r="AR889">
            <v>-3.0000000000000001E-3</v>
          </cell>
          <cell r="AS889">
            <v>-1E-3</v>
          </cell>
          <cell r="AT889">
            <v>-3.0000000000000001E-3</v>
          </cell>
          <cell r="AU889">
            <v>-3.0000000000000001E-3</v>
          </cell>
          <cell r="AV889">
            <v>-4.0000000000000001E-3</v>
          </cell>
          <cell r="AW889">
            <v>-3.0000000000000001E-3</v>
          </cell>
          <cell r="AX889">
            <v>-6.0000000000000001E-3</v>
          </cell>
          <cell r="AY889">
            <v>-1E-3</v>
          </cell>
          <cell r="AZ889">
            <v>-1E-3</v>
          </cell>
          <cell r="BA889">
            <v>-5.0000000000000001E-3</v>
          </cell>
          <cell r="BB889">
            <v>-1E-3</v>
          </cell>
          <cell r="BC889">
            <v>-2E-3</v>
          </cell>
          <cell r="BD889">
            <v>-2E-3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-1E-3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-1E-3</v>
          </cell>
          <cell r="CH889">
            <v>0</v>
          </cell>
          <cell r="CI889">
            <v>0</v>
          </cell>
          <cell r="CJ889">
            <v>0</v>
          </cell>
          <cell r="CK889">
            <v>-3.0000000000000001E-3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-1E-3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 t="e">
            <v>#DIV/0!</v>
          </cell>
          <cell r="BF891" t="e">
            <v>#DIV/0!</v>
          </cell>
          <cell r="BG891" t="e">
            <v>#DIV/0!</v>
          </cell>
          <cell r="BH891" t="e">
            <v>#DIV/0!</v>
          </cell>
          <cell r="BI891" t="e">
            <v>#DIV/0!</v>
          </cell>
          <cell r="BJ891" t="e">
            <v>#DIV/0!</v>
          </cell>
          <cell r="BK891" t="e">
            <v>#DIV/0!</v>
          </cell>
          <cell r="BL891" t="e">
            <v>#DIV/0!</v>
          </cell>
          <cell r="BM891" t="e">
            <v>#DIV/0!</v>
          </cell>
          <cell r="BN891" t="e">
            <v>#DIV/0!</v>
          </cell>
          <cell r="BO891" t="e">
            <v>#DIV/0!</v>
          </cell>
          <cell r="BP891" t="e">
            <v>#DIV/0!</v>
          </cell>
          <cell r="BQ891" t="e">
            <v>#DIV/0!</v>
          </cell>
          <cell r="BR891" t="e">
            <v>#DIV/0!</v>
          </cell>
          <cell r="BS891" t="e">
            <v>#DIV/0!</v>
          </cell>
          <cell r="BT891" t="e">
            <v>#DIV/0!</v>
          </cell>
          <cell r="BU891" t="e">
            <v>#DIV/0!</v>
          </cell>
          <cell r="BV891" t="e">
            <v>#DIV/0!</v>
          </cell>
          <cell r="BW891" t="e">
            <v>#DIV/0!</v>
          </cell>
          <cell r="BX891" t="e">
            <v>#DIV/0!</v>
          </cell>
          <cell r="BY891" t="e">
            <v>#DIV/0!</v>
          </cell>
          <cell r="BZ891" t="e">
            <v>#DIV/0!</v>
          </cell>
          <cell r="CA891" t="e">
            <v>#DIV/0!</v>
          </cell>
          <cell r="CB891" t="e">
            <v>#DIV/0!</v>
          </cell>
          <cell r="CC891" t="e">
            <v>#DIV/0!</v>
          </cell>
          <cell r="CD891" t="e">
            <v>#DIV/0!</v>
          </cell>
          <cell r="CE891" t="e">
            <v>#DIV/0!</v>
          </cell>
          <cell r="CF891" t="e">
            <v>#DIV/0!</v>
          </cell>
          <cell r="CG891" t="e">
            <v>#DIV/0!</v>
          </cell>
          <cell r="CH891" t="e">
            <v>#DIV/0!</v>
          </cell>
          <cell r="CI891" t="e">
            <v>#DIV/0!</v>
          </cell>
          <cell r="CJ891" t="e">
            <v>#DIV/0!</v>
          </cell>
          <cell r="CK891" t="e">
            <v>#DIV/0!</v>
          </cell>
          <cell r="CL891" t="e">
            <v>#DIV/0!</v>
          </cell>
          <cell r="CM891" t="e">
            <v>#DIV/0!</v>
          </cell>
          <cell r="CN891" t="e">
            <v>#DIV/0!</v>
          </cell>
          <cell r="CO891" t="e">
            <v>#DIV/0!</v>
          </cell>
          <cell r="CP891" t="e">
            <v>#DIV/0!</v>
          </cell>
          <cell r="CQ891" t="e">
            <v>#DIV/0!</v>
          </cell>
          <cell r="CR891" t="e">
            <v>#DIV/0!</v>
          </cell>
          <cell r="CS891" t="e">
            <v>#DIV/0!</v>
          </cell>
          <cell r="CT891" t="e">
            <v>#DIV/0!</v>
          </cell>
          <cell r="CU891" t="e">
            <v>#DIV/0!</v>
          </cell>
          <cell r="CV891" t="e">
            <v>#DIV/0!</v>
          </cell>
          <cell r="CW891" t="e">
            <v>#DIV/0!</v>
          </cell>
          <cell r="CX891" t="e">
            <v>#DIV/0!</v>
          </cell>
          <cell r="CY891" t="e">
            <v>#DIV/0!</v>
          </cell>
          <cell r="CZ891" t="e">
            <v>#DIV/0!</v>
          </cell>
          <cell r="DA891" t="e">
            <v>#DIV/0!</v>
          </cell>
          <cell r="DB891" t="e">
            <v>#DIV/0!</v>
          </cell>
          <cell r="DC891" t="e">
            <v>#DIV/0!</v>
          </cell>
          <cell r="DD891" t="e">
            <v>#DIV/0!</v>
          </cell>
          <cell r="DE891" t="e">
            <v>#DIV/0!</v>
          </cell>
          <cell r="DF891" t="e">
            <v>#DIV/0!</v>
          </cell>
          <cell r="DG891" t="e">
            <v>#DIV/0!</v>
          </cell>
          <cell r="DH891" t="e">
            <v>#DIV/0!</v>
          </cell>
          <cell r="DI891" t="e">
            <v>#DIV/0!</v>
          </cell>
          <cell r="DJ891" t="e">
            <v>#DIV/0!</v>
          </cell>
          <cell r="DK891" t="e">
            <v>#DIV/0!</v>
          </cell>
          <cell r="DL891" t="e">
            <v>#DIV/0!</v>
          </cell>
          <cell r="DM891" t="e">
            <v>#DIV/0!</v>
          </cell>
          <cell r="DN891" t="e">
            <v>#DIV/0!</v>
          </cell>
          <cell r="DO891" t="e">
            <v>#DIV/0!</v>
          </cell>
          <cell r="DP891" t="e">
            <v>#DIV/0!</v>
          </cell>
          <cell r="DQ891" t="e">
            <v>#DIV/0!</v>
          </cell>
          <cell r="DR891" t="e">
            <v>#DIV/0!</v>
          </cell>
          <cell r="DS891" t="e">
            <v>#DIV/0!</v>
          </cell>
          <cell r="DT891" t="e">
            <v>#DIV/0!</v>
          </cell>
          <cell r="DU891" t="e">
            <v>#DIV/0!</v>
          </cell>
          <cell r="DV891" t="e">
            <v>#DIV/0!</v>
          </cell>
          <cell r="DW891" t="e">
            <v>#DIV/0!</v>
          </cell>
          <cell r="DX891" t="e">
            <v>#DIV/0!</v>
          </cell>
          <cell r="DY891" t="e">
            <v>#DIV/0!</v>
          </cell>
          <cell r="DZ891" t="e">
            <v>#DIV/0!</v>
          </cell>
          <cell r="EA891" t="e">
            <v>#DIV/0!</v>
          </cell>
          <cell r="EB891" t="e">
            <v>#DIV/0!</v>
          </cell>
          <cell r="EC891" t="e">
            <v>#DIV/0!</v>
          </cell>
          <cell r="ED891" t="e">
            <v>#DIV/0!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-4.5133429107304668E-3</v>
          </cell>
          <cell r="DS900">
            <v>-1.3770747244622461E-3</v>
          </cell>
          <cell r="DT900">
            <v>-1.2690562797619265E-3</v>
          </cell>
          <cell r="DU900">
            <v>-8.5906997103494809E-3</v>
          </cell>
          <cell r="DV900">
            <v>-1.2822518205555522E-2</v>
          </cell>
          <cell r="DW900">
            <v>-8.6055075672043513E-3</v>
          </cell>
          <cell r="DX900">
            <v>-2.6420304659721672E-3</v>
          </cell>
          <cell r="DY900">
            <v>-1.8295638037634232E-3</v>
          </cell>
          <cell r="DZ900">
            <v>0</v>
          </cell>
          <cell r="EA900">
            <v>-7.43537156944446E-3</v>
          </cell>
          <cell r="EB900">
            <v>-6.8036814852149852E-3</v>
          </cell>
          <cell r="EC900">
            <v>-1.8350415555555832E-3</v>
          </cell>
          <cell r="ED900">
            <v>-8.5114150537624056E-4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-7.1607848162102972E-4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-2.5706350580556592E-3</v>
          </cell>
          <cell r="DQ901">
            <v>-5.9435352919356976E-3</v>
          </cell>
          <cell r="DR901">
            <v>-3.9004239910045979E-3</v>
          </cell>
          <cell r="DS901">
            <v>-3.1747719677419628E-3</v>
          </cell>
          <cell r="DT901">
            <v>-5.5795266785714226E-3</v>
          </cell>
          <cell r="DU901">
            <v>-4.8343013978494609E-3</v>
          </cell>
          <cell r="DV901">
            <v>-4.4241093122222019E-3</v>
          </cell>
          <cell r="DW901">
            <v>-4.7519329172042712E-3</v>
          </cell>
          <cell r="DX901">
            <v>-1.6964064511111043E-3</v>
          </cell>
          <cell r="DY901">
            <v>-1.4505060069892606E-3</v>
          </cell>
          <cell r="DZ901">
            <v>-2.457018354838747E-3</v>
          </cell>
          <cell r="EA901">
            <v>-2.8502029333333234E-3</v>
          </cell>
          <cell r="EB901">
            <v>-7.4888515645161746E-3</v>
          </cell>
          <cell r="EC901">
            <v>-4.424230205555546E-3</v>
          </cell>
          <cell r="ED901">
            <v>-3.7645385215052674E-3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-1.2825321714154403E-3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-1.0109519626666674E-2</v>
          </cell>
          <cell r="DQ902">
            <v>-5.3173759279568911E-3</v>
          </cell>
          <cell r="DR902">
            <v>-5.9887221271689994E-3</v>
          </cell>
          <cell r="DS902">
            <v>-1.2885264749999847E-2</v>
          </cell>
          <cell r="DT902">
            <v>-3.3490920833333382E-3</v>
          </cell>
          <cell r="DU902">
            <v>-1.3318983391397865E-2</v>
          </cell>
          <cell r="DV902">
            <v>-6.0385418694444137E-3</v>
          </cell>
          <cell r="DW902">
            <v>-6.1375470698924739E-3</v>
          </cell>
          <cell r="DX902">
            <v>-2.0410720166666452E-3</v>
          </cell>
          <cell r="DY902">
            <v>-5.1123488172044596E-4</v>
          </cell>
          <cell r="DZ902">
            <v>-1.060767741935531E-4</v>
          </cell>
          <cell r="EA902">
            <v>-2.0966949455555883E-3</v>
          </cell>
          <cell r="EB902">
            <v>-5.3049384784946696E-3</v>
          </cell>
          <cell r="EC902">
            <v>-8.6110199444444646E-3</v>
          </cell>
          <cell r="ED902">
            <v>-1.1042055776881665E-2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-1.0288466922374062E-3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-6.8092705555555244E-3</v>
          </cell>
          <cell r="DQ903">
            <v>-5.5242234193547679E-3</v>
          </cell>
          <cell r="DR903">
            <v>-4.7390355689040931E-3</v>
          </cell>
          <cell r="DS903">
            <v>-7.6187547096774333E-3</v>
          </cell>
          <cell r="DT903">
            <v>-9.7527332386905252E-3</v>
          </cell>
          <cell r="DU903">
            <v>-6.9622791161290665E-3</v>
          </cell>
          <cell r="DV903">
            <v>-5.8539607944444461E-3</v>
          </cell>
          <cell r="DW903">
            <v>-7.2378519247311701E-3</v>
          </cell>
          <cell r="DX903">
            <v>-1.5603274000000056E-3</v>
          </cell>
          <cell r="DY903">
            <v>-3.3504049731181151E-4</v>
          </cell>
          <cell r="DZ903">
            <v>-5.6810795698913896E-5</v>
          </cell>
          <cell r="EA903">
            <v>-1.8387570111111085E-3</v>
          </cell>
          <cell r="EB903">
            <v>-4.5809186559140347E-3</v>
          </cell>
          <cell r="EC903">
            <v>-4.6097321388888779E-3</v>
          </cell>
          <cell r="ED903">
            <v>-6.7821549983870799E-3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-4.7564685597467626E-5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-5.600358142922035E-4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-3.6508020589076651E-4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-4.298525004843512E-3</v>
          </cell>
          <cell r="DR905">
            <v>-5.6591886534206881E-3</v>
          </cell>
          <cell r="DS905">
            <v>-1.6545658359972126E-3</v>
          </cell>
          <cell r="DT905">
            <v>-8.4042824029384455E-3</v>
          </cell>
          <cell r="DU905">
            <v>-5.5816456783396307E-3</v>
          </cell>
          <cell r="DV905">
            <v>-7.1692160985986075E-3</v>
          </cell>
          <cell r="DW905">
            <v>-1.1270180331541202E-2</v>
          </cell>
          <cell r="DX905">
            <v>-4.7873630505505527E-3</v>
          </cell>
          <cell r="DY905">
            <v>-2.1306487455196865E-3</v>
          </cell>
          <cell r="DZ905">
            <v>-2.9850390390390447E-3</v>
          </cell>
          <cell r="EA905">
            <v>-4.4525513813813422E-3</v>
          </cell>
          <cell r="EB905">
            <v>-8.5659062978301059E-3</v>
          </cell>
          <cell r="EC905">
            <v>-5.0484846471471334E-3</v>
          </cell>
          <cell r="ED905">
            <v>-6.0879978099873666E-3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-2.0688748229766851E-3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-7.2564149914290388E-3</v>
          </cell>
          <cell r="DP906">
            <v>-7.4084686493557372E-3</v>
          </cell>
          <cell r="DQ906">
            <v>-9.9334318119838061E-3</v>
          </cell>
          <cell r="DR906">
            <v>-5.0323984848234526E-3</v>
          </cell>
          <cell r="DS906">
            <v>-4.6745819535348732E-3</v>
          </cell>
          <cell r="DT906">
            <v>-4.862549017282114E-3</v>
          </cell>
          <cell r="DU906">
            <v>-1.9313971027478671E-3</v>
          </cell>
          <cell r="DV906">
            <v>-5.21863328636607E-3</v>
          </cell>
          <cell r="DW906">
            <v>-5.4947617039374785E-3</v>
          </cell>
          <cell r="DX906">
            <v>-3.8259794216317644E-3</v>
          </cell>
          <cell r="DY906">
            <v>-2.6336504532231686E-3</v>
          </cell>
          <cell r="DZ906">
            <v>-3.8242913030491765E-3</v>
          </cell>
          <cell r="EA906">
            <v>-4.1544068035426762E-3</v>
          </cell>
          <cell r="EB906">
            <v>-1.0425621980676369E-2</v>
          </cell>
          <cell r="EC906">
            <v>-6.4496557769725404E-3</v>
          </cell>
          <cell r="ED906">
            <v>-6.8613024648070953E-3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-1.9412809062852032E-4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-4.4923105022798282E-5</v>
          </cell>
          <cell r="S907">
            <v>0</v>
          </cell>
          <cell r="T907">
            <v>-1.0949497204187919E-4</v>
          </cell>
          <cell r="U907">
            <v>0</v>
          </cell>
          <cell r="V907">
            <v>-1.8946266975317094E-4</v>
          </cell>
          <cell r="W907">
            <v>0</v>
          </cell>
          <cell r="X907">
            <v>0</v>
          </cell>
          <cell r="Y907">
            <v>-8.2683657814774936E-5</v>
          </cell>
          <cell r="Z907">
            <v>0</v>
          </cell>
          <cell r="AA907">
            <v>0</v>
          </cell>
          <cell r="AB907">
            <v>-1.6400002036492944E-4</v>
          </cell>
          <cell r="AC907">
            <v>0</v>
          </cell>
          <cell r="AD907">
            <v>0</v>
          </cell>
          <cell r="AE907">
            <v>-2.7511683453951274E-4</v>
          </cell>
          <cell r="AF907">
            <v>-2.8331911860579595E-5</v>
          </cell>
          <cell r="AG907">
            <v>-1.2553423531291852E-4</v>
          </cell>
          <cell r="AH907">
            <v>-3.0667030316594568E-4</v>
          </cell>
          <cell r="AI907">
            <v>-3.7083367985413229E-4</v>
          </cell>
          <cell r="AJ907">
            <v>-7.5883502864659835E-4</v>
          </cell>
          <cell r="AK907">
            <v>-2.1504866231764064E-4</v>
          </cell>
          <cell r="AL907">
            <v>-8.9700187357877326E-6</v>
          </cell>
          <cell r="AM907">
            <v>-3.6055577916255244E-4</v>
          </cell>
          <cell r="AN907">
            <v>-1.4136984006735132E-4</v>
          </cell>
          <cell r="AO907">
            <v>-2.4342524159604029E-4</v>
          </cell>
          <cell r="AP907">
            <v>-6.2245808501687483E-4</v>
          </cell>
          <cell r="AQ907">
            <v>-1.1775883295317424E-4</v>
          </cell>
          <cell r="AR907">
            <v>-3.3179643448189022E-4</v>
          </cell>
          <cell r="AS907">
            <v>-4.442903130770226E-4</v>
          </cell>
          <cell r="AT907">
            <v>-5.7215864072268641E-4</v>
          </cell>
          <cell r="AU907">
            <v>-4.3721096869236975E-4</v>
          </cell>
          <cell r="AV907">
            <v>-3.7480792017396958E-4</v>
          </cell>
          <cell r="AW907">
            <v>-4.7669392445964798E-4</v>
          </cell>
          <cell r="AX907">
            <v>-2.3978468644780815E-4</v>
          </cell>
          <cell r="AY907">
            <v>-1.6974185130913533E-5</v>
          </cell>
          <cell r="AZ907">
            <v>-1.1001535516458327E-4</v>
          </cell>
          <cell r="BA907">
            <v>-2.7485293630763463E-4</v>
          </cell>
          <cell r="BB907">
            <v>-4.3553565629406155E-4</v>
          </cell>
          <cell r="BC907">
            <v>-5.2099468153754547E-4</v>
          </cell>
          <cell r="BD907">
            <v>-1.0418443304005542E-4</v>
          </cell>
          <cell r="BE907">
            <v>-2.7612858882203328E-4</v>
          </cell>
          <cell r="BF907">
            <v>-2.5003259096334496E-4</v>
          </cell>
          <cell r="BG907">
            <v>-4.4496746332367554E-4</v>
          </cell>
          <cell r="BH907">
            <v>-6.5406754955477098E-4</v>
          </cell>
          <cell r="BI907">
            <v>-8.3252784792431367E-5</v>
          </cell>
          <cell r="BJ907">
            <v>-5.7313737509501195E-4</v>
          </cell>
          <cell r="BK907">
            <v>-2.5638242718856175E-4</v>
          </cell>
          <cell r="BL907">
            <v>-7.2457532312442119E-5</v>
          </cell>
          <cell r="BM907">
            <v>-8.6672205930227175E-5</v>
          </cell>
          <cell r="BN907">
            <v>-2.4169180695848835E-4</v>
          </cell>
          <cell r="BO907">
            <v>-2.1566667481265345E-4</v>
          </cell>
          <cell r="BP907">
            <v>-4.3542691778902798E-4</v>
          </cell>
          <cell r="BQ907">
            <v>-1.329600181942947E-5</v>
          </cell>
          <cell r="BR907">
            <v>-2.689974964600883E-4</v>
          </cell>
          <cell r="BS907">
            <v>-3.0889509598663878E-4</v>
          </cell>
          <cell r="BT907">
            <v>-6.481836595118029E-4</v>
          </cell>
          <cell r="BU907">
            <v>-2.5650870940591153E-4</v>
          </cell>
          <cell r="BV907">
            <v>-2.1830997334448821E-4</v>
          </cell>
          <cell r="BW907">
            <v>-3.2915303573372023E-4</v>
          </cell>
          <cell r="BX907">
            <v>-1.4449565011220855E-4</v>
          </cell>
          <cell r="BY907">
            <v>-1.1584140599540937E-4</v>
          </cell>
          <cell r="BZ907">
            <v>-4.5307621918067031E-5</v>
          </cell>
          <cell r="CA907">
            <v>-1.5991089927047675E-4</v>
          </cell>
          <cell r="CB907">
            <v>-1.8490851118713181E-4</v>
          </cell>
          <cell r="CC907">
            <v>-3.4498291386075852E-4</v>
          </cell>
          <cell r="CD907">
            <v>-5.0144886635172803E-4</v>
          </cell>
          <cell r="CE907">
            <v>-2.2343467489099877E-4</v>
          </cell>
          <cell r="CF907">
            <v>-2.3042077359625157E-4</v>
          </cell>
          <cell r="CG907">
            <v>-5.7130819836292979E-4</v>
          </cell>
          <cell r="CH907">
            <v>-3.7802868605407713E-4</v>
          </cell>
          <cell r="CI907">
            <v>-4.9008545033674134E-4</v>
          </cell>
          <cell r="CJ907">
            <v>-3.2648283914471499E-5</v>
          </cell>
          <cell r="CK907">
            <v>-9.4684048821513933E-5</v>
          </cell>
          <cell r="CL907">
            <v>-7.8650229445031972E-5</v>
          </cell>
          <cell r="CM907">
            <v>-2.9958274139263441E-5</v>
          </cell>
          <cell r="CN907">
            <v>-1.4095232042649064E-4</v>
          </cell>
          <cell r="CO907">
            <v>-1.3721076626477258E-4</v>
          </cell>
          <cell r="CP907">
            <v>-4.4661945566781824E-4</v>
          </cell>
          <cell r="CQ907">
            <v>-8.2080244650839518E-5</v>
          </cell>
          <cell r="CR907">
            <v>-1.1795402578327896E-3</v>
          </cell>
          <cell r="CS907">
            <v>-5.288072137097366E-4</v>
          </cell>
          <cell r="CT907">
            <v>-6.1413296356421787E-4</v>
          </cell>
          <cell r="CU907">
            <v>-2.8370312941233822E-4</v>
          </cell>
          <cell r="CV907">
            <v>-7.1876915824919951E-4</v>
          </cell>
          <cell r="CW907">
            <v>-2.3890310497443057E-4</v>
          </cell>
          <cell r="CX907">
            <v>-5.4479126080247964E-4</v>
          </cell>
          <cell r="CY907">
            <v>-8.9516963994840104E-5</v>
          </cell>
          <cell r="CZ907">
            <v>-5.2042866840518176E-5</v>
          </cell>
          <cell r="DA907">
            <v>-2.293283501684229E-4</v>
          </cell>
          <cell r="DB907">
            <v>-3.8154675464321386E-3</v>
          </cell>
          <cell r="DC907">
            <v>-1.0173560886643784E-3</v>
          </cell>
          <cell r="DD907">
            <v>-5.8957245098838484E-3</v>
          </cell>
          <cell r="DE907">
            <v>-6.533820850819827E-3</v>
          </cell>
          <cell r="DF907">
            <v>-9.3700466764418677E-3</v>
          </cell>
          <cell r="DG907">
            <v>-7.3519141414140621E-3</v>
          </cell>
          <cell r="DH907">
            <v>-1.3989508801726946E-2</v>
          </cell>
          <cell r="DI907">
            <v>-4.0137535101009703E-3</v>
          </cell>
          <cell r="DJ907">
            <v>-1.0160668783941618E-2</v>
          </cell>
          <cell r="DK907">
            <v>-5.3944675785633778E-3</v>
          </cell>
          <cell r="DL907">
            <v>-1.7451223111492054E-4</v>
          </cell>
          <cell r="DM907">
            <v>-2.8441040376886995E-3</v>
          </cell>
          <cell r="DN907">
            <v>-3.0289042340066463E-3</v>
          </cell>
          <cell r="DO907">
            <v>-7.0014618944825302E-3</v>
          </cell>
          <cell r="DP907">
            <v>-4.0122369248036249E-3</v>
          </cell>
          <cell r="DQ907">
            <v>-1.0830992644455306E-2</v>
          </cell>
          <cell r="DR907">
            <v>-4.8564878321571969E-3</v>
          </cell>
          <cell r="DS907">
            <v>-7.8739301115998694E-3</v>
          </cell>
          <cell r="DT907">
            <v>-6.0564930330086475E-3</v>
          </cell>
          <cell r="DU907">
            <v>-4.6035299771912119E-3</v>
          </cell>
          <cell r="DV907">
            <v>-7.5555491245791195E-3</v>
          </cell>
          <cell r="DW907">
            <v>-5.5403954654067999E-3</v>
          </cell>
          <cell r="DX907">
            <v>-5.465026783108895E-3</v>
          </cell>
          <cell r="DY907">
            <v>-2.2798364635603363E-3</v>
          </cell>
          <cell r="DZ907">
            <v>-6.3016001411975164E-4</v>
          </cell>
          <cell r="EA907">
            <v>-3.0906713439955991E-3</v>
          </cell>
          <cell r="EB907">
            <v>-5.933259701857263E-3</v>
          </cell>
          <cell r="EC907">
            <v>-5.7024764450055443E-3</v>
          </cell>
          <cell r="ED907">
            <v>-3.7396799731181929E-3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-4.4093883903134623E-4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-7.7105399397092711E-5</v>
          </cell>
          <cell r="S908">
            <v>0</v>
          </cell>
          <cell r="T908">
            <v>-2.1822519841280252E-4</v>
          </cell>
          <cell r="U908">
            <v>0</v>
          </cell>
          <cell r="V908">
            <v>-4.0834014779200789E-4</v>
          </cell>
          <cell r="W908">
            <v>0</v>
          </cell>
          <cell r="X908">
            <v>0</v>
          </cell>
          <cell r="Y908">
            <v>-1.5996260683770469E-5</v>
          </cell>
          <cell r="Z908">
            <v>0</v>
          </cell>
          <cell r="AA908">
            <v>0</v>
          </cell>
          <cell r="AB908">
            <v>-2.9958311965821993E-4</v>
          </cell>
          <cell r="AC908">
            <v>0</v>
          </cell>
          <cell r="AD908">
            <v>0</v>
          </cell>
          <cell r="AE908">
            <v>-5.6584138789933514E-4</v>
          </cell>
          <cell r="AF908">
            <v>-2.0555791632198561E-4</v>
          </cell>
          <cell r="AG908">
            <v>-2.0573305334509184E-4</v>
          </cell>
          <cell r="AH908">
            <v>-5.8332918183073845E-4</v>
          </cell>
          <cell r="AI908">
            <v>-8.5844630591164206E-4</v>
          </cell>
          <cell r="AJ908">
            <v>-1.4284085790599033E-3</v>
          </cell>
          <cell r="AK908">
            <v>-4.6142585220798615E-4</v>
          </cell>
          <cell r="AL908">
            <v>-1.2757033360905057E-4</v>
          </cell>
          <cell r="AM908">
            <v>-6.6447673387093342E-4</v>
          </cell>
          <cell r="AN908">
            <v>-4.3007929729349526E-4</v>
          </cell>
          <cell r="AO908">
            <v>-3.03100685242641E-4</v>
          </cell>
          <cell r="AP908">
            <v>-1.2311979939458317E-3</v>
          </cell>
          <cell r="AQ908">
            <v>-2.9069224565764218E-4</v>
          </cell>
          <cell r="AR908">
            <v>-6.2112524390578461E-4</v>
          </cell>
          <cell r="AS908">
            <v>-9.4089432313210208E-4</v>
          </cell>
          <cell r="AT908">
            <v>-9.3606363324172381E-4</v>
          </cell>
          <cell r="AU908">
            <v>-7.0854538668319034E-4</v>
          </cell>
          <cell r="AV908">
            <v>-7.7946251602567518E-4</v>
          </cell>
          <cell r="AW908">
            <v>-9.0281551867937848E-4</v>
          </cell>
          <cell r="AX908">
            <v>-3.9466819480055149E-4</v>
          </cell>
          <cell r="AY908">
            <v>-5.3932670940115557E-5</v>
          </cell>
          <cell r="AZ908">
            <v>-2.0830061690108037E-4</v>
          </cell>
          <cell r="BA908">
            <v>-3.956290212963065E-4</v>
          </cell>
          <cell r="BB908">
            <v>-8.6489653880622575E-4</v>
          </cell>
          <cell r="BC908">
            <v>-1.0930516591879935E-3</v>
          </cell>
          <cell r="BD908">
            <v>-2.1147270471466584E-4</v>
          </cell>
          <cell r="BE908">
            <v>-4.9738462603915456E-4</v>
          </cell>
          <cell r="BF908">
            <v>-4.9601951612909811E-4</v>
          </cell>
          <cell r="BG908">
            <v>-8.0732290712759447E-4</v>
          </cell>
          <cell r="BH908">
            <v>-1.0096282364902009E-3</v>
          </cell>
          <cell r="BI908">
            <v>-1.9826275997147924E-4</v>
          </cell>
          <cell r="BJ908">
            <v>-1.0522910001378727E-3</v>
          </cell>
          <cell r="BK908">
            <v>-4.196221663105848E-4</v>
          </cell>
          <cell r="BL908">
            <v>-2.4938064860768883E-4</v>
          </cell>
          <cell r="BM908">
            <v>-1.0173101978222521E-4</v>
          </cell>
          <cell r="BN908">
            <v>-5.0745782941591377E-4</v>
          </cell>
          <cell r="BO908">
            <v>-2.8233197684029987E-4</v>
          </cell>
          <cell r="BP908">
            <v>-8.3806595085472724E-4</v>
          </cell>
          <cell r="BQ908">
            <v>-3.5652631306892779E-5</v>
          </cell>
          <cell r="BR908">
            <v>-4.8734107523129566E-4</v>
          </cell>
          <cell r="BS908">
            <v>-4.6411764888332208E-4</v>
          </cell>
          <cell r="BT908">
            <v>-1.2285096382783078E-3</v>
          </cell>
          <cell r="BU908">
            <v>-4.4050888475322125E-4</v>
          </cell>
          <cell r="BV908">
            <v>-4.5111219195154151E-4</v>
          </cell>
          <cell r="BW908">
            <v>-5.2328199062584568E-4</v>
          </cell>
          <cell r="BX908">
            <v>-2.4719941958689651E-4</v>
          </cell>
          <cell r="BY908">
            <v>-1.1424359870415568E-4</v>
          </cell>
          <cell r="BZ908">
            <v>-9.7204197683997684E-5</v>
          </cell>
          <cell r="CA908">
            <v>-3.4650923076917639E-4</v>
          </cell>
          <cell r="CB908">
            <v>-4.0929474186651715E-4</v>
          </cell>
          <cell r="CC908">
            <v>-6.7927763390313034E-4</v>
          </cell>
          <cell r="CD908">
            <v>-9.1129307623377676E-4</v>
          </cell>
          <cell r="CE908">
            <v>-4.5112141241643311E-4</v>
          </cell>
          <cell r="CF908">
            <v>-4.8865493176181163E-4</v>
          </cell>
          <cell r="CG908">
            <v>-1.3390134652224717E-3</v>
          </cell>
          <cell r="CH908">
            <v>-7.9260918803414349E-4</v>
          </cell>
          <cell r="CI908">
            <v>-9.1862545014242958E-4</v>
          </cell>
          <cell r="CJ908">
            <v>-6.7477745381905319E-5</v>
          </cell>
          <cell r="CK908">
            <v>-2.0160782407407929E-4</v>
          </cell>
          <cell r="CL908">
            <v>-9.0783964019847119E-5</v>
          </cell>
          <cell r="CM908">
            <v>0</v>
          </cell>
          <cell r="CN908">
            <v>-2.5205876780631797E-4</v>
          </cell>
          <cell r="CO908">
            <v>-2.6820789909015597E-4</v>
          </cell>
          <cell r="CP908">
            <v>-9.4763489245019983E-4</v>
          </cell>
          <cell r="CQ908">
            <v>-1.2069331747999179E-4</v>
          </cell>
          <cell r="CR908">
            <v>-1.2829626489286317E-3</v>
          </cell>
          <cell r="CS908">
            <v>-1.1224209367245441E-3</v>
          </cell>
          <cell r="CT908">
            <v>-1.1780997329060017E-3</v>
          </cell>
          <cell r="CU908">
            <v>-6.255753584228918E-4</v>
          </cell>
          <cell r="CV908">
            <v>-1.477591435185166E-3</v>
          </cell>
          <cell r="CW908">
            <v>-4.1964308657288507E-4</v>
          </cell>
          <cell r="CX908">
            <v>-1.0696117076210987E-3</v>
          </cell>
          <cell r="CY908">
            <v>-3.0423291976844347E-4</v>
          </cell>
          <cell r="CZ908">
            <v>-9.7204197683997684E-5</v>
          </cell>
          <cell r="DA908">
            <v>-3.350934234330194E-4</v>
          </cell>
          <cell r="DB908">
            <v>-3.0751013923352444E-3</v>
          </cell>
          <cell r="DC908">
            <v>-8.6348863960111766E-4</v>
          </cell>
          <cell r="DD908">
            <v>-4.7726291459884163E-3</v>
          </cell>
          <cell r="DE908">
            <v>-5.30456591462658E-3</v>
          </cell>
          <cell r="DF908">
            <v>-6.4636005720981604E-3</v>
          </cell>
          <cell r="DG908">
            <v>-4.2904269307082465E-3</v>
          </cell>
          <cell r="DH908">
            <v>-1.2830204225255104E-2</v>
          </cell>
          <cell r="DI908">
            <v>-2.0669548205127786E-3</v>
          </cell>
          <cell r="DJ908">
            <v>-9.4580656417149189E-3</v>
          </cell>
          <cell r="DK908">
            <v>-4.4511808564815514E-3</v>
          </cell>
          <cell r="DL908">
            <v>-6.1193927464159303E-4</v>
          </cell>
          <cell r="DM908">
            <v>-2.8583230507305823E-3</v>
          </cell>
          <cell r="DN908">
            <v>-1.2210977920227295E-3</v>
          </cell>
          <cell r="DO908">
            <v>-6.8043088020402487E-3</v>
          </cell>
          <cell r="DP908">
            <v>-3.6657323279914444E-3</v>
          </cell>
          <cell r="DQ908">
            <v>-8.5182562034740728E-3</v>
          </cell>
          <cell r="DR908">
            <v>-4.4326919937624498E-3</v>
          </cell>
          <cell r="DS908">
            <v>-7.1817629514750458E-3</v>
          </cell>
          <cell r="DT908">
            <v>-8.3133525144993836E-3</v>
          </cell>
          <cell r="DU908">
            <v>-2.5804831851392596E-3</v>
          </cell>
          <cell r="DV908">
            <v>-4.0166123290598099E-3</v>
          </cell>
          <cell r="DW908">
            <v>-2.4244471346843155E-3</v>
          </cell>
          <cell r="DX908">
            <v>-4.2162315459403077E-3</v>
          </cell>
          <cell r="DY908">
            <v>-3.074890821477827E-3</v>
          </cell>
          <cell r="DZ908">
            <v>-8.2147343189964417E-4</v>
          </cell>
          <cell r="EA908">
            <v>-4.6136219622506802E-3</v>
          </cell>
          <cell r="EB908">
            <v>-8.2598369779777192E-3</v>
          </cell>
          <cell r="EC908">
            <v>-3.6135261698717613E-3</v>
          </cell>
          <cell r="ED908">
            <v>-4.410619920044101E-3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-1.1084294301960673E-4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-1.3050862645846983E-3</v>
          </cell>
          <cell r="DC909">
            <v>0</v>
          </cell>
          <cell r="DD909">
            <v>0</v>
          </cell>
          <cell r="DE909">
            <v>-2.507024842126615E-4</v>
          </cell>
          <cell r="DF909">
            <v>0</v>
          </cell>
          <cell r="DG909">
            <v>0</v>
          </cell>
          <cell r="DH909">
            <v>-1.8114471516816888E-4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-2.6678786761229478E-3</v>
          </cell>
          <cell r="DO909">
            <v>-1.8885678334468192E-4</v>
          </cell>
          <cell r="DP909">
            <v>0</v>
          </cell>
          <cell r="DQ909">
            <v>0</v>
          </cell>
          <cell r="DR909">
            <v>5.5096116778452497E-5</v>
          </cell>
          <cell r="DS909">
            <v>0</v>
          </cell>
          <cell r="DT909">
            <v>0</v>
          </cell>
          <cell r="DU909">
            <v>-2.3507196579725109E-4</v>
          </cell>
          <cell r="DV909">
            <v>0</v>
          </cell>
          <cell r="DW909">
            <v>0</v>
          </cell>
          <cell r="DX909">
            <v>0</v>
          </cell>
          <cell r="DY909">
            <v>3.913581560283097E-5</v>
          </cell>
          <cell r="DZ909">
            <v>7.0442178563256963E-4</v>
          </cell>
          <cell r="EA909">
            <v>3.886017434988065E-4</v>
          </cell>
          <cell r="EB909">
            <v>-2.3583949611072352E-4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-1.2307029426687488E-3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-4.2156545033669723E-3</v>
          </cell>
          <cell r="DD910">
            <v>-1.0410868999131018E-2</v>
          </cell>
          <cell r="DE910">
            <v>-6.6969903104792672E-3</v>
          </cell>
          <cell r="DF910">
            <v>-1.1254135118116682E-2</v>
          </cell>
          <cell r="DG910">
            <v>-6.9578753306878682E-3</v>
          </cell>
          <cell r="DH910">
            <v>-1.5538055320679922E-2</v>
          </cell>
          <cell r="DI910">
            <v>-6.6935818223905486E-3</v>
          </cell>
          <cell r="DJ910">
            <v>-6.5453476349516815E-3</v>
          </cell>
          <cell r="DK910">
            <v>-4.9091661616161297E-3</v>
          </cell>
          <cell r="DL910">
            <v>-1.6072201626479155E-3</v>
          </cell>
          <cell r="DM910">
            <v>-2.6625686990876529E-3</v>
          </cell>
          <cell r="DN910">
            <v>-1.8285716049382672E-3</v>
          </cell>
          <cell r="DO910">
            <v>-1.0719657654502057E-2</v>
          </cell>
          <cell r="DP910">
            <v>-4.8164483164983007E-3</v>
          </cell>
          <cell r="DQ910">
            <v>-6.5810127294449461E-3</v>
          </cell>
          <cell r="DR910">
            <v>-5.6329515082907955E-3</v>
          </cell>
          <cell r="DS910">
            <v>-7.6056371823070013E-3</v>
          </cell>
          <cell r="DT910">
            <v>-9.2637465879028547E-3</v>
          </cell>
          <cell r="DU910">
            <v>-7.6737612753882134E-3</v>
          </cell>
          <cell r="DV910">
            <v>-8.8763507084736459E-3</v>
          </cell>
          <cell r="DW910">
            <v>-8.3172162281416329E-3</v>
          </cell>
          <cell r="DX910">
            <v>-2.1083617648708919E-3</v>
          </cell>
          <cell r="DY910">
            <v>-2.2968098002877912E-3</v>
          </cell>
          <cell r="DZ910">
            <v>-1.2975714266318938E-3</v>
          </cell>
          <cell r="EA910">
            <v>-2.1313181397306091E-3</v>
          </cell>
          <cell r="EB910">
            <v>-5.3115105490387782E-3</v>
          </cell>
          <cell r="EC910">
            <v>-5.7126627384960216E-3</v>
          </cell>
          <cell r="ED910">
            <v>-7.2323837161941684E-3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-9.6517052863509534E-5</v>
          </cell>
          <cell r="DF911">
            <v>0</v>
          </cell>
          <cell r="DG911">
            <v>0</v>
          </cell>
          <cell r="DH911">
            <v>-3.1778734018078625E-4</v>
          </cell>
          <cell r="DI911">
            <v>0</v>
          </cell>
          <cell r="DJ911">
            <v>0</v>
          </cell>
          <cell r="DK911">
            <v>0</v>
          </cell>
          <cell r="DL911">
            <v>-6.043893703525649E-4</v>
          </cell>
          <cell r="DM911">
            <v>0</v>
          </cell>
          <cell r="DN911">
            <v>-2.2137487562196023E-4</v>
          </cell>
          <cell r="DO911">
            <v>0</v>
          </cell>
          <cell r="DP911">
            <v>0</v>
          </cell>
          <cell r="DQ911">
            <v>0</v>
          </cell>
          <cell r="DR911">
            <v>-1.4371863967799214E-5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-2.2376216141511973E-4</v>
          </cell>
          <cell r="EB911">
            <v>4.7326919167589576E-5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-2.7836953371995765E-5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-3.2775767679898982E-4</v>
          </cell>
          <cell r="DE912">
            <v>-7.5971126595247851E-4</v>
          </cell>
          <cell r="DF912">
            <v>-6.2319086883094732E-4</v>
          </cell>
          <cell r="DG912">
            <v>-1.5087070741759412E-4</v>
          </cell>
          <cell r="DH912">
            <v>-1.7632515724083087E-3</v>
          </cell>
          <cell r="DI912">
            <v>-1.7029655804842725E-3</v>
          </cell>
          <cell r="DJ912">
            <v>-1.2848089157706521E-3</v>
          </cell>
          <cell r="DK912">
            <v>-6.5331656873218735E-4</v>
          </cell>
          <cell r="DL912">
            <v>-1.0908247702990925E-3</v>
          </cell>
          <cell r="DM912">
            <v>-1.9323491315137442E-4</v>
          </cell>
          <cell r="DN912">
            <v>-7.0812554309118703E-4</v>
          </cell>
          <cell r="DO912">
            <v>-8.8785029811133676E-4</v>
          </cell>
          <cell r="DP912">
            <v>0</v>
          </cell>
          <cell r="DQ912">
            <v>0</v>
          </cell>
          <cell r="DR912">
            <v>-3.3915220158647896E-4</v>
          </cell>
          <cell r="DS912">
            <v>0</v>
          </cell>
          <cell r="DT912">
            <v>0</v>
          </cell>
          <cell r="DU912">
            <v>4.6322718494362647E-7</v>
          </cell>
          <cell r="DV912">
            <v>-1.0135263675214445E-3</v>
          </cell>
          <cell r="DW912">
            <v>-1.6516302643369007E-3</v>
          </cell>
          <cell r="DX912">
            <v>-1.5418321759252951E-4</v>
          </cell>
          <cell r="DY912">
            <v>-1.6493531155220564E-4</v>
          </cell>
          <cell r="DZ912">
            <v>-3.6812629239035832E-4</v>
          </cell>
          <cell r="EA912">
            <v>-2.3979400819085228E-4</v>
          </cell>
          <cell r="EB912">
            <v>-4.4691477116076683E-4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-8.5440528041214048E-5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-1.0059933140336152E-3</v>
          </cell>
          <cell r="DE913">
            <v>-8.9807908880695786E-4</v>
          </cell>
          <cell r="DF913">
            <v>0</v>
          </cell>
          <cell r="DG913">
            <v>-1.6906151556776439E-3</v>
          </cell>
          <cell r="DH913">
            <v>1.9595822821891207E-3</v>
          </cell>
          <cell r="DI913">
            <v>-3.4132335648148215E-3</v>
          </cell>
          <cell r="DJ913">
            <v>-8.518815308795058E-4</v>
          </cell>
          <cell r="DK913">
            <v>1.7529692485757087E-4</v>
          </cell>
          <cell r="DL913">
            <v>-2.3399459729114835E-3</v>
          </cell>
          <cell r="DM913">
            <v>-6.4596083195478382E-4</v>
          </cell>
          <cell r="DN913">
            <v>-1.8778650819088194E-3</v>
          </cell>
          <cell r="DO913">
            <v>-1.4209757375240883E-3</v>
          </cell>
          <cell r="DP913">
            <v>0</v>
          </cell>
          <cell r="DQ913">
            <v>-7.9719212503437387E-4</v>
          </cell>
          <cell r="DR913">
            <v>-3.5251846870981707E-4</v>
          </cell>
          <cell r="DS913">
            <v>0</v>
          </cell>
          <cell r="DT913">
            <v>0</v>
          </cell>
          <cell r="DU913">
            <v>-3.1217435466639465E-3</v>
          </cell>
          <cell r="DV913">
            <v>8.0053347578340484E-4</v>
          </cell>
          <cell r="DW913">
            <v>6.5722155017922113E-4</v>
          </cell>
          <cell r="DX913">
            <v>1.2668689992878512E-4</v>
          </cell>
          <cell r="DY913">
            <v>-4.6778740177838563E-4</v>
          </cell>
          <cell r="DZ913">
            <v>-3.5026506065621854E-4</v>
          </cell>
          <cell r="EA913">
            <v>-1.4407493696581009E-3</v>
          </cell>
          <cell r="EB913">
            <v>-8.1188132409709679E-4</v>
          </cell>
          <cell r="EC913">
            <v>4.5549193376065444E-4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-1.3327191918849901E-3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-5.2480818930799589E-3</v>
          </cell>
          <cell r="DD914">
            <v>-1.0612904782116517E-2</v>
          </cell>
          <cell r="DE914">
            <v>-7.7194416766803164E-3</v>
          </cell>
          <cell r="DF914">
            <v>-1.6084509700999949E-2</v>
          </cell>
          <cell r="DG914">
            <v>-7.0414754803675983E-3</v>
          </cell>
          <cell r="DH914">
            <v>-1.9412190822486297E-2</v>
          </cell>
          <cell r="DI914">
            <v>-9.4155732456140395E-3</v>
          </cell>
          <cell r="DJ914">
            <v>-3.5585264855687582E-3</v>
          </cell>
          <cell r="DK914">
            <v>-4.5121909941520655E-3</v>
          </cell>
          <cell r="DL914">
            <v>-1.9855080456517848E-3</v>
          </cell>
          <cell r="DM914">
            <v>-3.1443742312770862E-3</v>
          </cell>
          <cell r="DN914">
            <v>-3.489922563352843E-3</v>
          </cell>
          <cell r="DO914">
            <v>-1.2354577287304269E-2</v>
          </cell>
          <cell r="DP914">
            <v>-8.1094321929824909E-3</v>
          </cell>
          <cell r="DQ914">
            <v>-3.2868078994529037E-3</v>
          </cell>
          <cell r="DR914">
            <v>-6.2737840903228648E-3</v>
          </cell>
          <cell r="DS914">
            <v>-1.0676903518204051E-2</v>
          </cell>
          <cell r="DT914">
            <v>-1.1738161873433572E-2</v>
          </cell>
          <cell r="DU914">
            <v>-7.9359830711186463E-3</v>
          </cell>
          <cell r="DV914">
            <v>-8.1464406773879561E-3</v>
          </cell>
          <cell r="DW914">
            <v>-1.2344416746840281E-2</v>
          </cell>
          <cell r="DX914">
            <v>-1.6022798635477176E-3</v>
          </cell>
          <cell r="DY914">
            <v>-3.8865801853423254E-3</v>
          </cell>
          <cell r="DZ914">
            <v>-3.3022127900396714E-3</v>
          </cell>
          <cell r="EA914">
            <v>-8.4074329922023683E-4</v>
          </cell>
          <cell r="EB914">
            <v>-6.7030080456517704E-3</v>
          </cell>
          <cell r="EC914">
            <v>-2.7133501461987786E-3</v>
          </cell>
          <cell r="ED914">
            <v>-5.5437421241275597E-3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-1.386935465769179E-4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-3.6121516535148057E-5</v>
          </cell>
          <cell r="S916">
            <v>0</v>
          </cell>
          <cell r="T916">
            <v>-1.6608841390092222E-4</v>
          </cell>
          <cell r="U916">
            <v>0</v>
          </cell>
          <cell r="V916">
            <v>-9.1209904601485814E-5</v>
          </cell>
          <cell r="W916">
            <v>0</v>
          </cell>
          <cell r="X916">
            <v>0</v>
          </cell>
          <cell r="Y916">
            <v>-5.4594629086579527E-5</v>
          </cell>
          <cell r="Z916">
            <v>0</v>
          </cell>
          <cell r="AA916">
            <v>0</v>
          </cell>
          <cell r="AB916">
            <v>-1.324241066579801E-4</v>
          </cell>
          <cell r="AC916">
            <v>0</v>
          </cell>
          <cell r="AD916">
            <v>0</v>
          </cell>
          <cell r="AE916">
            <v>-2.0220061268416689E-4</v>
          </cell>
          <cell r="AF916">
            <v>-1.4978243456076346E-4</v>
          </cell>
          <cell r="AG916">
            <v>-9.1157842795785982E-5</v>
          </cell>
          <cell r="AH916">
            <v>-1.0011784511781974E-4</v>
          </cell>
          <cell r="AI916">
            <v>-4.8020484006733311E-4</v>
          </cell>
          <cell r="AJ916">
            <v>-1.0578844900621664E-4</v>
          </cell>
          <cell r="AK916">
            <v>-9.3324957912421791E-5</v>
          </cell>
          <cell r="AL916">
            <v>0</v>
          </cell>
          <cell r="AM916">
            <v>-2.7608679537305392E-4</v>
          </cell>
          <cell r="AN916">
            <v>-2.1646562850752282E-5</v>
          </cell>
          <cell r="AO916">
            <v>-4.1732067991739896E-4</v>
          </cell>
          <cell r="AP916">
            <v>-6.3335768799094305E-4</v>
          </cell>
          <cell r="AQ916">
            <v>-6.3994935918298967E-5</v>
          </cell>
          <cell r="AR916">
            <v>-2.3749447788379285E-4</v>
          </cell>
          <cell r="AS916">
            <v>-4.8112225073315695E-4</v>
          </cell>
          <cell r="AT916">
            <v>-6.634176737613795E-4</v>
          </cell>
          <cell r="AU916">
            <v>-1.4124640219403961E-4</v>
          </cell>
          <cell r="AV916">
            <v>-2.4557842312011857E-4</v>
          </cell>
          <cell r="AW916">
            <v>-9.1529474856133497E-5</v>
          </cell>
          <cell r="AX916">
            <v>-1.6148204264931909E-5</v>
          </cell>
          <cell r="AY916">
            <v>0</v>
          </cell>
          <cell r="AZ916">
            <v>0</v>
          </cell>
          <cell r="BA916">
            <v>-3.4857933501719618E-5</v>
          </cell>
          <cell r="BB916">
            <v>-5.071134327142568E-4</v>
          </cell>
          <cell r="BC916">
            <v>-5.7818347362509348E-4</v>
          </cell>
          <cell r="BD916">
            <v>-1.2952871456495263E-4</v>
          </cell>
          <cell r="BE916">
            <v>-1.8001340920620335E-4</v>
          </cell>
          <cell r="BF916">
            <v>-1.9535555827082662E-4</v>
          </cell>
          <cell r="BG916">
            <v>-4.508990650553546E-4</v>
          </cell>
          <cell r="BH916">
            <v>-4.8242114695340454E-4</v>
          </cell>
          <cell r="BI916">
            <v>-1.4496172839500998E-4</v>
          </cell>
          <cell r="BJ916">
            <v>-2.5644065656565962E-4</v>
          </cell>
          <cell r="BK916">
            <v>0</v>
          </cell>
          <cell r="BL916">
            <v>0</v>
          </cell>
          <cell r="BM916">
            <v>0</v>
          </cell>
          <cell r="BN916">
            <v>-1.560329405161931E-4</v>
          </cell>
          <cell r="BO916">
            <v>-1.6246198544583867E-4</v>
          </cell>
          <cell r="BP916">
            <v>-3.3509402356901585E-4</v>
          </cell>
          <cell r="BQ916">
            <v>0</v>
          </cell>
          <cell r="BR916">
            <v>-2.3683308542044035E-4</v>
          </cell>
          <cell r="BS916">
            <v>-3.4116658520694232E-4</v>
          </cell>
          <cell r="BT916">
            <v>-8.4474237914861083E-4</v>
          </cell>
          <cell r="BU916">
            <v>-9.6104254914686216E-5</v>
          </cell>
          <cell r="BV916">
            <v>-1.3746698933786439E-4</v>
          </cell>
          <cell r="BW916">
            <v>-2.112764879982354E-4</v>
          </cell>
          <cell r="BX916">
            <v>-4.7426150392770872E-5</v>
          </cell>
          <cell r="BY916">
            <v>-1.3153405017918285E-4</v>
          </cell>
          <cell r="BZ916">
            <v>0</v>
          </cell>
          <cell r="CA916">
            <v>0</v>
          </cell>
          <cell r="CB916">
            <v>-1.6103161996305904E-4</v>
          </cell>
          <cell r="CC916">
            <v>-4.2263950617288382E-4</v>
          </cell>
          <cell r="CD916">
            <v>-4.9647765287280654E-4</v>
          </cell>
          <cell r="CE916">
            <v>-1.9677242254056981E-4</v>
          </cell>
          <cell r="CF916">
            <v>-3.3083064516126193E-4</v>
          </cell>
          <cell r="CG916">
            <v>-7.7714488273544768E-4</v>
          </cell>
          <cell r="CH916">
            <v>-3.1652685456717844E-4</v>
          </cell>
          <cell r="CI916">
            <v>-4.5306748035911504E-4</v>
          </cell>
          <cell r="CJ916">
            <v>0</v>
          </cell>
          <cell r="CK916">
            <v>0</v>
          </cell>
          <cell r="CL916">
            <v>-9.7505892255878024E-5</v>
          </cell>
          <cell r="CM916">
            <v>-1.0594915553380213E-4</v>
          </cell>
          <cell r="CN916">
            <v>-1.1076585297425945E-4</v>
          </cell>
          <cell r="CO916">
            <v>-6.5225236233201755E-6</v>
          </cell>
          <cell r="CP916">
            <v>-1.9963726150390437E-4</v>
          </cell>
          <cell r="CQ916">
            <v>0</v>
          </cell>
          <cell r="CR916">
            <v>-1.1105973213874631E-3</v>
          </cell>
          <cell r="CS916">
            <v>-4.6195656837194621E-4</v>
          </cell>
          <cell r="CT916">
            <v>-8.8046511243383696E-4</v>
          </cell>
          <cell r="CU916">
            <v>-2.796211442380736E-4</v>
          </cell>
          <cell r="CV916">
            <v>-5.207570286195895E-4</v>
          </cell>
          <cell r="CW916">
            <v>-3.3018790051075886E-5</v>
          </cell>
          <cell r="CX916">
            <v>-5.0183755611671321E-4</v>
          </cell>
          <cell r="CY916">
            <v>-8.2646464646451978E-5</v>
          </cell>
          <cell r="CZ916">
            <v>0</v>
          </cell>
          <cell r="DA916">
            <v>-1.8326843434346429E-4</v>
          </cell>
          <cell r="DB916">
            <v>-2.5298076463560748E-3</v>
          </cell>
          <cell r="DC916">
            <v>-2.2246869248035983E-3</v>
          </cell>
          <cell r="DD916">
            <v>-5.5741913489736894E-3</v>
          </cell>
          <cell r="DE916">
            <v>-4.1751479051358453E-3</v>
          </cell>
          <cell r="DF916">
            <v>-7.7155709786031479E-3</v>
          </cell>
          <cell r="DG916">
            <v>-6.845834940476192E-3</v>
          </cell>
          <cell r="DH916">
            <v>-1.082251195299766E-2</v>
          </cell>
          <cell r="DI916">
            <v>-3.6064680737935007E-3</v>
          </cell>
          <cell r="DJ916">
            <v>-3.2029292657760056E-3</v>
          </cell>
          <cell r="DK916">
            <v>-2.3122728745790799E-3</v>
          </cell>
          <cell r="DL916">
            <v>-1.6644844004562453E-4</v>
          </cell>
          <cell r="DM916">
            <v>-9.2808887259690498E-4</v>
          </cell>
          <cell r="DN916">
            <v>-1.628591054994355E-3</v>
          </cell>
          <cell r="DO916">
            <v>-5.6604965993265477E-3</v>
          </cell>
          <cell r="DP916">
            <v>-2.8102887275532895E-3</v>
          </cell>
          <cell r="DQ916">
            <v>-4.4561147007711188E-3</v>
          </cell>
          <cell r="DR916">
            <v>-3.9796639314376159E-3</v>
          </cell>
          <cell r="DS916">
            <v>-9.0795571575975065E-3</v>
          </cell>
          <cell r="DT916">
            <v>-1.1213894760100984E-2</v>
          </cell>
          <cell r="DU916">
            <v>-3.8053746877376171E-3</v>
          </cell>
          <cell r="DV916">
            <v>-2.9430517760943298E-3</v>
          </cell>
          <cell r="DW916">
            <v>-8.6537133580428249E-3</v>
          </cell>
          <cell r="DX916">
            <v>-1.642512860549894E-3</v>
          </cell>
          <cell r="DY916">
            <v>-8.006473063972841E-4</v>
          </cell>
          <cell r="DZ916">
            <v>-1.720886920278053E-3</v>
          </cell>
          <cell r="EA916">
            <v>-1.5292615600449588E-3</v>
          </cell>
          <cell r="EB916">
            <v>-3.2842227082654496E-3</v>
          </cell>
          <cell r="EC916">
            <v>-9.1475521885514555E-4</v>
          </cell>
          <cell r="ED916">
            <v>-2.5814313850873738E-3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-2.141096092200645E-3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-1.0555897686543303E-3</v>
          </cell>
          <cell r="CZ917">
            <v>-1.5777349163679788E-3</v>
          </cell>
          <cell r="DA917">
            <v>-6.338355667788953E-3</v>
          </cell>
          <cell r="DB917">
            <v>-5.0226557646356751E-3</v>
          </cell>
          <cell r="DC917">
            <v>-4.1316383277215651E-3</v>
          </cell>
          <cell r="DD917">
            <v>-7.4214470918866349E-3</v>
          </cell>
          <cell r="DE917">
            <v>-6.6458230170079458E-3</v>
          </cell>
          <cell r="DF917">
            <v>-5.1568847113609984E-3</v>
          </cell>
          <cell r="DG917">
            <v>-1.4902938033609869E-2</v>
          </cell>
          <cell r="DH917">
            <v>-1.8236362964184849E-2</v>
          </cell>
          <cell r="DI917">
            <v>-3.6124203254769838E-3</v>
          </cell>
          <cell r="DJ917">
            <v>-4.216736681329436E-3</v>
          </cell>
          <cell r="DK917">
            <v>-3.5944512665544437E-3</v>
          </cell>
          <cell r="DL917">
            <v>-5.0122363419136118E-4</v>
          </cell>
          <cell r="DM917">
            <v>-3.6768953513630631E-3</v>
          </cell>
          <cell r="DN917">
            <v>-2.998165773007877E-3</v>
          </cell>
          <cell r="DO917">
            <v>-1.0155798740089039E-2</v>
          </cell>
          <cell r="DP917">
            <v>-4.5158025953984104E-3</v>
          </cell>
          <cell r="DQ917">
            <v>-8.5986120288911172E-3</v>
          </cell>
          <cell r="DR917">
            <v>-6.0591808699206329E-3</v>
          </cell>
          <cell r="DS917">
            <v>-1.4883244500108472E-2</v>
          </cell>
          <cell r="DT917">
            <v>-1.1165655047498779E-2</v>
          </cell>
          <cell r="DU917">
            <v>-3.8226912132072743E-3</v>
          </cell>
          <cell r="DV917">
            <v>-9.4215759259259069E-3</v>
          </cell>
          <cell r="DW917">
            <v>-7.5402188117736357E-3</v>
          </cell>
          <cell r="DX917">
            <v>-2.9749504269079297E-3</v>
          </cell>
          <cell r="DY917">
            <v>-2.248856879276645E-3</v>
          </cell>
          <cell r="DZ917">
            <v>-2.4077305990007902E-3</v>
          </cell>
          <cell r="EA917">
            <v>-3.4011395426487012E-3</v>
          </cell>
          <cell r="EB917">
            <v>-5.6899533724339979E-3</v>
          </cell>
          <cell r="EC917">
            <v>-4.3388679854096113E-3</v>
          </cell>
          <cell r="ED917">
            <v>-5.1771968746606722E-3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-2.6386381817117277E-3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-3.412312861869049E-4</v>
          </cell>
          <cell r="CZ918">
            <v>-1.4458006065619089E-3</v>
          </cell>
          <cell r="DA918">
            <v>-5.8685697435897355E-3</v>
          </cell>
          <cell r="DB918">
            <v>-5.9633952991452466E-3</v>
          </cell>
          <cell r="DC918">
            <v>-7.0026686609687694E-3</v>
          </cell>
          <cell r="DD918">
            <v>-1.0861372298042404E-2</v>
          </cell>
          <cell r="DE918">
            <v>-8.0713320213089412E-3</v>
          </cell>
          <cell r="DF918">
            <v>-8.9390340122690315E-3</v>
          </cell>
          <cell r="DG918">
            <v>-1.7026738843101297E-2</v>
          </cell>
          <cell r="DH918">
            <v>-1.6051383121725937E-2</v>
          </cell>
          <cell r="DI918">
            <v>-8.2960546011395797E-3</v>
          </cell>
          <cell r="DJ918">
            <v>-5.1368591397848995E-3</v>
          </cell>
          <cell r="DK918">
            <v>-5.1403211965812545E-3</v>
          </cell>
          <cell r="DL918">
            <v>-9.5243752412460525E-4</v>
          </cell>
          <cell r="DM918">
            <v>-4.7302625834023115E-3</v>
          </cell>
          <cell r="DN918">
            <v>-5.2936178376068455E-3</v>
          </cell>
          <cell r="DO918">
            <v>-1.1833328308519353E-2</v>
          </cell>
          <cell r="DP918">
            <v>-8.1801996438746194E-3</v>
          </cell>
          <cell r="DQ918">
            <v>-5.9690082712986481E-3</v>
          </cell>
          <cell r="DR918">
            <v>-8.2066393603208443E-3</v>
          </cell>
          <cell r="DS918">
            <v>-2.0470812517231929E-2</v>
          </cell>
          <cell r="DT918">
            <v>-1.917386980311353E-2</v>
          </cell>
          <cell r="DU918">
            <v>-5.81367817755718E-3</v>
          </cell>
          <cell r="DV918">
            <v>-9.0724484209401823E-3</v>
          </cell>
          <cell r="DW918">
            <v>-1.4992236214502297E-2</v>
          </cell>
          <cell r="DX918">
            <v>-3.1137551566951527E-3</v>
          </cell>
          <cell r="DY918">
            <v>-3.0247906534326408E-3</v>
          </cell>
          <cell r="DZ918">
            <v>-3.730457333884829E-3</v>
          </cell>
          <cell r="EA918">
            <v>-2.8454515527066016E-3</v>
          </cell>
          <cell r="EB918">
            <v>-7.4156443203749478E-3</v>
          </cell>
          <cell r="EC918">
            <v>-4.1561282763533658E-3</v>
          </cell>
          <cell r="ED918">
            <v>-5.2917843258890596E-3</v>
          </cell>
        </row>
        <row r="920">
          <cell r="A920" t="str">
            <v>Integration Charge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2.9099420000000009</v>
          </cell>
          <cell r="AS950">
            <v>0</v>
          </cell>
          <cell r="AT950">
            <v>0</v>
          </cell>
          <cell r="AU950">
            <v>2.9099420000000009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74.929993800000148</v>
          </cell>
          <cell r="BF950">
            <v>0</v>
          </cell>
          <cell r="BG950">
            <v>0</v>
          </cell>
          <cell r="BH950">
            <v>25.966879500000005</v>
          </cell>
          <cell r="BI950">
            <v>40.2329943000002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8.7301199999999994</v>
          </cell>
          <cell r="BP950">
            <v>0</v>
          </cell>
          <cell r="BQ950">
            <v>0</v>
          </cell>
          <cell r="BR950">
            <v>49.46973909999997</v>
          </cell>
          <cell r="BS950">
            <v>0</v>
          </cell>
          <cell r="BT950">
            <v>0</v>
          </cell>
          <cell r="BU950">
            <v>17.459978500000034</v>
          </cell>
          <cell r="BV950">
            <v>32.009760599999936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258.6366407000005</v>
          </cell>
          <cell r="CF950">
            <v>0</v>
          </cell>
          <cell r="CG950">
            <v>0</v>
          </cell>
          <cell r="CH950">
            <v>84.390306300000248</v>
          </cell>
          <cell r="CI950">
            <v>145.14613559999998</v>
          </cell>
          <cell r="CJ950">
            <v>8.7301159999999811</v>
          </cell>
          <cell r="CK950">
            <v>0</v>
          </cell>
          <cell r="CL950">
            <v>2.9100800000000007</v>
          </cell>
          <cell r="CM950">
            <v>0</v>
          </cell>
          <cell r="CN950">
            <v>0</v>
          </cell>
          <cell r="CO950">
            <v>0</v>
          </cell>
          <cell r="CP950">
            <v>11.639967800000022</v>
          </cell>
          <cell r="CQ950">
            <v>5.8200349999999617</v>
          </cell>
          <cell r="CR950">
            <v>219.63235050000003</v>
          </cell>
          <cell r="CS950">
            <v>0</v>
          </cell>
          <cell r="CT950">
            <v>2.9099579999999996</v>
          </cell>
          <cell r="CU950">
            <v>63.891815700000279</v>
          </cell>
          <cell r="CV950">
            <v>120.82031290000032</v>
          </cell>
          <cell r="CW950">
            <v>11.639948000000004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2.9100800000000078</v>
          </cell>
          <cell r="DC950">
            <v>17.460235899999986</v>
          </cell>
          <cell r="DD950">
            <v>0</v>
          </cell>
          <cell r="DE950">
            <v>183.32905289999871</v>
          </cell>
          <cell r="DF950">
            <v>0</v>
          </cell>
          <cell r="DG950">
            <v>0</v>
          </cell>
          <cell r="DH950">
            <v>72.748775399999886</v>
          </cell>
          <cell r="DI950">
            <v>84.390430500000548</v>
          </cell>
          <cell r="DJ950">
            <v>11.639934000000011</v>
          </cell>
          <cell r="DK950">
            <v>8.7299969999999973</v>
          </cell>
          <cell r="DL950">
            <v>0</v>
          </cell>
          <cell r="DM950">
            <v>2.9099580000000014</v>
          </cell>
          <cell r="DN950">
            <v>0</v>
          </cell>
          <cell r="DO950">
            <v>2.9099580000000032</v>
          </cell>
          <cell r="DP950">
            <v>0</v>
          </cell>
          <cell r="DQ950">
            <v>0</v>
          </cell>
          <cell r="DR950">
            <v>75.659908000000087</v>
          </cell>
          <cell r="DS950">
            <v>0</v>
          </cell>
          <cell r="DT950">
            <v>0</v>
          </cell>
          <cell r="DU950">
            <v>23.280097000000069</v>
          </cell>
          <cell r="DV950">
            <v>46.559806999999864</v>
          </cell>
          <cell r="DW950">
            <v>2.9100800000000007</v>
          </cell>
          <cell r="DX950">
            <v>2.9099239999999895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3.0798032701898528</v>
          </cell>
          <cell r="L951">
            <v>-2.5484679378532462</v>
          </cell>
          <cell r="M951">
            <v>-1.3906110501610556</v>
          </cell>
          <cell r="N951">
            <v>-8.4293236894268375E-3</v>
          </cell>
          <cell r="O951">
            <v>1.0124532206186529</v>
          </cell>
          <cell r="P951">
            <v>0</v>
          </cell>
          <cell r="Q951">
            <v>-1.0726364897944869</v>
          </cell>
          <cell r="R951">
            <v>-3.9287562302689594E-2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-0.32668189225532629</v>
          </cell>
          <cell r="Y951">
            <v>-5.4985818603626058E-2</v>
          </cell>
          <cell r="Z951">
            <v>3.0984847693758866E-2</v>
          </cell>
          <cell r="AA951">
            <v>-0.12076788446715625</v>
          </cell>
          <cell r="AB951">
            <v>0</v>
          </cell>
          <cell r="AC951">
            <v>0</v>
          </cell>
          <cell r="AD951">
            <v>0</v>
          </cell>
          <cell r="AE951">
            <v>-7.4677815968421157E-2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-0.45708741111013751</v>
          </cell>
          <cell r="AL951">
            <v>-0.11739784380625906</v>
          </cell>
          <cell r="AM951">
            <v>-0.16385667541322846</v>
          </cell>
          <cell r="AN951">
            <v>-0.15779186129141465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-0.29967434425389783</v>
          </cell>
          <cell r="AY951">
            <v>1.4682412925847927</v>
          </cell>
          <cell r="AZ951">
            <v>1.4888013649034768</v>
          </cell>
          <cell r="BA951">
            <v>4.9771251542377541</v>
          </cell>
          <cell r="BB951">
            <v>0</v>
          </cell>
          <cell r="BC951">
            <v>0</v>
          </cell>
          <cell r="BD951">
            <v>-1.4486765176114673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13.389278593077947</v>
          </cell>
          <cell r="BM951">
            <v>3.5007064610345822</v>
          </cell>
          <cell r="BN951">
            <v>-0.1069149952636792</v>
          </cell>
          <cell r="BO951">
            <v>0</v>
          </cell>
          <cell r="BP951">
            <v>0</v>
          </cell>
          <cell r="BQ951">
            <v>-0.56304517686468714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2.9884714470773304</v>
          </cell>
          <cell r="BZ951">
            <v>2.9223974795856691</v>
          </cell>
          <cell r="CA951">
            <v>-8.14086773003595E-2</v>
          </cell>
          <cell r="CB951">
            <v>0</v>
          </cell>
          <cell r="CC951">
            <v>0</v>
          </cell>
          <cell r="CD951">
            <v>-0.11681964623581464</v>
          </cell>
          <cell r="CE951">
            <v>2.859272177446659E-2</v>
          </cell>
          <cell r="CF951">
            <v>-9.7633825117870998E-2</v>
          </cell>
          <cell r="CG951">
            <v>9.0207180630763162E-2</v>
          </cell>
          <cell r="CH951">
            <v>0</v>
          </cell>
          <cell r="CI951">
            <v>0</v>
          </cell>
          <cell r="CJ951">
            <v>0</v>
          </cell>
          <cell r="CK951">
            <v>2.6328602711262761</v>
          </cell>
          <cell r="CL951">
            <v>5.395739621439759</v>
          </cell>
          <cell r="CM951">
            <v>3.9418396096560286</v>
          </cell>
          <cell r="CN951">
            <v>1.3887441724346843</v>
          </cell>
          <cell r="CO951">
            <v>0</v>
          </cell>
          <cell r="CP951">
            <v>0</v>
          </cell>
          <cell r="CQ951">
            <v>0.10576183607055611</v>
          </cell>
          <cell r="CR951">
            <v>-0.12266492470559243</v>
          </cell>
          <cell r="CS951">
            <v>0.28916888866965706</v>
          </cell>
          <cell r="CT951">
            <v>0.26712795845824644</v>
          </cell>
          <cell r="CU951">
            <v>-0.37113139869754974</v>
          </cell>
          <cell r="CV951">
            <v>0</v>
          </cell>
          <cell r="CW951">
            <v>0</v>
          </cell>
          <cell r="CX951">
            <v>1.2143196957679265</v>
          </cell>
          <cell r="CY951">
            <v>2.6082812837369822</v>
          </cell>
          <cell r="CZ951">
            <v>4.8578611548393766</v>
          </cell>
          <cell r="DA951">
            <v>1.0367952760963632</v>
          </cell>
          <cell r="DB951">
            <v>-0.35211544914502468</v>
          </cell>
          <cell r="DC951">
            <v>-0.53446079881437569</v>
          </cell>
          <cell r="DD951">
            <v>0.12034043056347343</v>
          </cell>
          <cell r="DE951">
            <v>4.3211613209945571E-2</v>
          </cell>
          <cell r="DF951">
            <v>0.11823458886699711</v>
          </cell>
          <cell r="DG951">
            <v>0.18646167629545118</v>
          </cell>
          <cell r="DH951">
            <v>0</v>
          </cell>
          <cell r="DI951">
            <v>0</v>
          </cell>
          <cell r="DJ951">
            <v>0</v>
          </cell>
          <cell r="DK951">
            <v>0.99374532169204954</v>
          </cell>
          <cell r="DL951">
            <v>8.6016067740410094</v>
          </cell>
          <cell r="DM951">
            <v>4.5155057201896582</v>
          </cell>
          <cell r="DN951">
            <v>1.3012947534402599</v>
          </cell>
          <cell r="DO951">
            <v>-0.45030100417939067</v>
          </cell>
          <cell r="DP951">
            <v>0</v>
          </cell>
          <cell r="DQ951">
            <v>-0.24819449377375946</v>
          </cell>
          <cell r="DR951">
            <v>0.12165846529654034</v>
          </cell>
          <cell r="DS951">
            <v>4.9978503692095444E-2</v>
          </cell>
          <cell r="DT951">
            <v>0.34246077657495988</v>
          </cell>
          <cell r="DU951">
            <v>0</v>
          </cell>
          <cell r="DV951">
            <v>0</v>
          </cell>
          <cell r="DW951">
            <v>0</v>
          </cell>
          <cell r="DX951">
            <v>4.9569276184759055</v>
          </cell>
          <cell r="DY951">
            <v>5.1841606398001119</v>
          </cell>
          <cell r="DZ951">
            <v>3.2586369283610708</v>
          </cell>
          <cell r="EA951">
            <v>-0.11427070547709661</v>
          </cell>
          <cell r="EB951">
            <v>0</v>
          </cell>
          <cell r="EC951">
            <v>0</v>
          </cell>
          <cell r="ED951">
            <v>0.1200489812831087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452.56331369495729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340.18631438860234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112.37699930635563</v>
          </cell>
          <cell r="CR952">
            <v>-904.86720373179105</v>
          </cell>
          <cell r="CS952">
            <v>0</v>
          </cell>
          <cell r="CT952">
            <v>23.837568199021277</v>
          </cell>
          <cell r="CU952">
            <v>-763.71896192245003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-35.489701887399974</v>
          </cell>
          <cell r="DC952">
            <v>-129.49610812096341</v>
          </cell>
          <cell r="DD952">
            <v>0</v>
          </cell>
          <cell r="DE952">
            <v>395.38815840101483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179.84070579607027</v>
          </cell>
          <cell r="DL952">
            <v>0</v>
          </cell>
          <cell r="DM952">
            <v>223.69078320201356</v>
          </cell>
          <cell r="DN952">
            <v>0</v>
          </cell>
          <cell r="DO952">
            <v>-8.1433305970690313</v>
          </cell>
          <cell r="DP952">
            <v>0</v>
          </cell>
          <cell r="DQ952">
            <v>0</v>
          </cell>
          <cell r="DR952">
            <v>497.06256501377538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497.06256501377538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2.3959684481299384</v>
          </cell>
          <cell r="G955">
            <v>0</v>
          </cell>
          <cell r="H955">
            <v>7.1369726484345364E-2</v>
          </cell>
          <cell r="I955">
            <v>0</v>
          </cell>
          <cell r="J955">
            <v>0</v>
          </cell>
          <cell r="K955">
            <v>-0.41534283038549091</v>
          </cell>
          <cell r="L955">
            <v>1.0821660257710022</v>
          </cell>
          <cell r="M955">
            <v>-0.66152040995760331</v>
          </cell>
          <cell r="N955">
            <v>0.44276318050073371</v>
          </cell>
          <cell r="O955">
            <v>7.7457910216480741E-3</v>
          </cell>
          <cell r="P955">
            <v>1.132822420876245</v>
          </cell>
          <cell r="Q955">
            <v>5.9260768281077958E-2</v>
          </cell>
          <cell r="R955">
            <v>0.18985900636860364</v>
          </cell>
          <cell r="S955">
            <v>3.1138541770404586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0.60774626697134693</v>
          </cell>
          <cell r="Z955">
            <v>-0.58651159929402752</v>
          </cell>
          <cell r="AA955">
            <v>-0.32858184364300769</v>
          </cell>
          <cell r="AB955">
            <v>-0.21969545967490944</v>
          </cell>
          <cell r="AC955">
            <v>-8.8937405669646807E-2</v>
          </cell>
          <cell r="AD955">
            <v>-0.21956605930694195</v>
          </cell>
          <cell r="AE955">
            <v>0</v>
          </cell>
          <cell r="AF955">
            <v>-0.65313615690109827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1.252311426833792</v>
          </cell>
          <cell r="AM955">
            <v>2.5639418836789218E-3</v>
          </cell>
          <cell r="AN955">
            <v>-1.1998659162404692</v>
          </cell>
          <cell r="AO955">
            <v>0.40773176524841404</v>
          </cell>
          <cell r="AP955">
            <v>-0.40468583661427004</v>
          </cell>
          <cell r="AQ955">
            <v>-0.41330081202913505</v>
          </cell>
          <cell r="AR955">
            <v>0</v>
          </cell>
          <cell r="AS955">
            <v>-0.31191596553506429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1.1083640097289091</v>
          </cell>
          <cell r="AZ955">
            <v>-6.226747298221369E-3</v>
          </cell>
          <cell r="BA955">
            <v>-0.77812280334540418</v>
          </cell>
          <cell r="BB955">
            <v>0.50873936908739381</v>
          </cell>
          <cell r="BC955">
            <v>0.38330332438417258</v>
          </cell>
          <cell r="BD955">
            <v>0.39169103361614077</v>
          </cell>
          <cell r="BE955">
            <v>0</v>
          </cell>
          <cell r="BF955">
            <v>-0.518514901383476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0.75916322974620698</v>
          </cell>
          <cell r="BN955">
            <v>-0.541123303828833</v>
          </cell>
          <cell r="BO955">
            <v>1.3080292106874083</v>
          </cell>
          <cell r="BP955">
            <v>0</v>
          </cell>
          <cell r="BQ955">
            <v>9.8377456174439715E-2</v>
          </cell>
          <cell r="BR955">
            <v>0</v>
          </cell>
          <cell r="BS955">
            <v>-5.8928877978456029E-2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1.8045207620001591</v>
          </cell>
          <cell r="CA955">
            <v>-0.15057649249137484</v>
          </cell>
          <cell r="CB955">
            <v>0.98556528135256016</v>
          </cell>
          <cell r="CC955">
            <v>0.38146877913880317</v>
          </cell>
          <cell r="CD955">
            <v>0.6553878095378245</v>
          </cell>
          <cell r="CE955">
            <v>0</v>
          </cell>
          <cell r="CF955">
            <v>0.5578913974021944</v>
          </cell>
          <cell r="CG955">
            <v>0.24552371938203166</v>
          </cell>
          <cell r="CH955">
            <v>-0.20036154986546961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1.0329306944163861</v>
          </cell>
          <cell r="CN955">
            <v>1.542010401852469</v>
          </cell>
          <cell r="CO955">
            <v>1.9276616455818321</v>
          </cell>
          <cell r="CP955">
            <v>0.36147116386929312</v>
          </cell>
          <cell r="CQ955">
            <v>0.59089725737355536</v>
          </cell>
          <cell r="CR955">
            <v>0</v>
          </cell>
          <cell r="CS955">
            <v>0.20363278183540601</v>
          </cell>
          <cell r="CT955">
            <v>-0.28858199757862124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0.87664828193342359</v>
          </cell>
          <cell r="DA955">
            <v>0.66155303470443272</v>
          </cell>
          <cell r="DB955">
            <v>1.1588372065908068</v>
          </cell>
          <cell r="DC955">
            <v>-0.10164340874874256</v>
          </cell>
          <cell r="DD955">
            <v>6.7656780542748152E-2</v>
          </cell>
          <cell r="DE955">
            <v>0</v>
          </cell>
          <cell r="DF955">
            <v>0.19142985355241393</v>
          </cell>
          <cell r="DG955">
            <v>-0.38781473503651398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1.1578589230074883</v>
          </cell>
          <cell r="DN955">
            <v>1.2085849810179923</v>
          </cell>
          <cell r="DO955">
            <v>1.7683258422739243</v>
          </cell>
          <cell r="DP955">
            <v>-1.8938365538687663E-3</v>
          </cell>
          <cell r="DQ955">
            <v>7.4032994355398785E-2</v>
          </cell>
          <cell r="DR955">
            <v>0</v>
          </cell>
          <cell r="DS955">
            <v>-0.16397393844682995</v>
          </cell>
          <cell r="DT955">
            <v>-0.13075618010785206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1.5352895434759972</v>
          </cell>
          <cell r="EA955">
            <v>0.42948882467987204</v>
          </cell>
          <cell r="EB955">
            <v>0.62013242031883209</v>
          </cell>
          <cell r="EC955">
            <v>4.1050804781853856E-2</v>
          </cell>
          <cell r="ED955">
            <v>9.6727479442733966E-2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452.56331369495729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340.18631438860234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112.37699930635563</v>
          </cell>
          <cell r="CR957">
            <v>-904.86720373179105</v>
          </cell>
          <cell r="CS957">
            <v>0</v>
          </cell>
          <cell r="CT957">
            <v>23.837568199021277</v>
          </cell>
          <cell r="CU957">
            <v>-763.71896192245003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-35.489701887399974</v>
          </cell>
          <cell r="DC957">
            <v>-129.49610812096341</v>
          </cell>
          <cell r="DD957">
            <v>0</v>
          </cell>
          <cell r="DE957">
            <v>395.38815840101483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179.84070579607027</v>
          </cell>
          <cell r="DL957">
            <v>0</v>
          </cell>
          <cell r="DM957">
            <v>223.69078320201356</v>
          </cell>
          <cell r="DN957">
            <v>0</v>
          </cell>
          <cell r="DO957">
            <v>-8.1433305970690313</v>
          </cell>
          <cell r="DP957">
            <v>0</v>
          </cell>
          <cell r="DQ957">
            <v>0</v>
          </cell>
          <cell r="DR957">
            <v>497.06256501377538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497.06256501377538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452.56331369495729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340.18631438860234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112.37699930635563</v>
          </cell>
          <cell r="CR966">
            <v>-904.86720373179105</v>
          </cell>
          <cell r="CS966">
            <v>0</v>
          </cell>
          <cell r="CT966">
            <v>23.837568199021277</v>
          </cell>
          <cell r="CU966">
            <v>-763.71896192245003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-35.489701887399974</v>
          </cell>
          <cell r="DC966">
            <v>-129.49610812096341</v>
          </cell>
          <cell r="DD966">
            <v>0</v>
          </cell>
          <cell r="DE966">
            <v>395.38815840101483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179.84070579607027</v>
          </cell>
          <cell r="DL966">
            <v>0</v>
          </cell>
          <cell r="DM966">
            <v>223.69078320201356</v>
          </cell>
          <cell r="DN966">
            <v>0</v>
          </cell>
          <cell r="DO966">
            <v>-8.1433305970690313</v>
          </cell>
          <cell r="DP966">
            <v>0</v>
          </cell>
          <cell r="DQ966">
            <v>0</v>
          </cell>
          <cell r="DR966">
            <v>497.06256501377538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497.06256501377538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8">
          <cell r="A968" t="str">
            <v>Additional Fixed Costs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J981" t="str">
            <v>Mills / kWh</v>
          </cell>
          <cell r="W981" t="str">
            <v>Mills / kWh</v>
          </cell>
          <cell r="AJ981" t="str">
            <v>Mills / kWh</v>
          </cell>
          <cell r="AW981" t="str">
            <v>Mills / kWh</v>
          </cell>
          <cell r="BJ981" t="str">
            <v>Mills / kWh</v>
          </cell>
          <cell r="BW981" t="str">
            <v>Mills / kWh</v>
          </cell>
          <cell r="CJ981" t="str">
            <v>Mills / kWh</v>
          </cell>
          <cell r="CW981" t="str">
            <v>Mills / kWh</v>
          </cell>
          <cell r="DJ981" t="str">
            <v>Mills / kWh</v>
          </cell>
          <cell r="DW981" t="str">
            <v>Mills / kWh</v>
          </cell>
        </row>
        <row r="982">
          <cell r="A982" t="str">
            <v>Special Sales For Resale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44562</v>
          </cell>
        </row>
        <row r="89">
          <cell r="EI89" t="str">
            <v>Avoided Cost Resource</v>
          </cell>
          <cell r="EK89" t="str">
            <v>Not Used</v>
          </cell>
          <cell r="EM89" t="str">
            <v>Not Used</v>
          </cell>
          <cell r="EO89" t="str">
            <v>Not Used</v>
          </cell>
          <cell r="EQ89">
            <v>1</v>
          </cell>
        </row>
      </sheetData>
      <sheetData sheetId="9" refreshError="1"/>
      <sheetData sheetId="10" refreshError="1"/>
      <sheetData sheetId="11" refreshError="1"/>
      <sheetData sheetId="12">
        <row r="1">
          <cell r="D1">
            <v>2022</v>
          </cell>
          <cell r="E1">
            <v>2022</v>
          </cell>
          <cell r="F1">
            <v>2022</v>
          </cell>
          <cell r="G1">
            <v>2022</v>
          </cell>
          <cell r="H1">
            <v>2022</v>
          </cell>
          <cell r="I1">
            <v>2022</v>
          </cell>
          <cell r="J1">
            <v>2022</v>
          </cell>
          <cell r="K1">
            <v>2022</v>
          </cell>
          <cell r="L1">
            <v>2022</v>
          </cell>
          <cell r="M1">
            <v>2022</v>
          </cell>
          <cell r="N1">
            <v>2022</v>
          </cell>
          <cell r="O1">
            <v>2022</v>
          </cell>
          <cell r="P1">
            <v>2023</v>
          </cell>
          <cell r="Q1">
            <v>2023</v>
          </cell>
          <cell r="R1">
            <v>2023</v>
          </cell>
          <cell r="S1">
            <v>2023</v>
          </cell>
          <cell r="T1">
            <v>2023</v>
          </cell>
          <cell r="U1">
            <v>2023</v>
          </cell>
          <cell r="V1">
            <v>2023</v>
          </cell>
          <cell r="W1">
            <v>2023</v>
          </cell>
          <cell r="X1">
            <v>2023</v>
          </cell>
          <cell r="Y1">
            <v>2023</v>
          </cell>
          <cell r="Z1">
            <v>2023</v>
          </cell>
          <cell r="AA1">
            <v>2023</v>
          </cell>
          <cell r="AB1">
            <v>2024</v>
          </cell>
          <cell r="AC1">
            <v>2024</v>
          </cell>
          <cell r="AD1">
            <v>2024</v>
          </cell>
          <cell r="AE1">
            <v>2024</v>
          </cell>
          <cell r="AF1">
            <v>2024</v>
          </cell>
          <cell r="AG1">
            <v>2024</v>
          </cell>
          <cell r="AH1">
            <v>2024</v>
          </cell>
          <cell r="AI1">
            <v>2024</v>
          </cell>
          <cell r="AJ1">
            <v>2024</v>
          </cell>
          <cell r="AK1">
            <v>2024</v>
          </cell>
          <cell r="AL1">
            <v>2024</v>
          </cell>
          <cell r="AM1">
            <v>2024</v>
          </cell>
          <cell r="AN1">
            <v>2025</v>
          </cell>
          <cell r="AO1">
            <v>2025</v>
          </cell>
          <cell r="AP1">
            <v>2025</v>
          </cell>
          <cell r="AQ1">
            <v>2025</v>
          </cell>
          <cell r="AR1">
            <v>2025</v>
          </cell>
          <cell r="AS1">
            <v>2025</v>
          </cell>
          <cell r="AT1">
            <v>2025</v>
          </cell>
          <cell r="AU1">
            <v>2025</v>
          </cell>
          <cell r="AV1">
            <v>2025</v>
          </cell>
          <cell r="AW1">
            <v>2025</v>
          </cell>
          <cell r="AX1">
            <v>2025</v>
          </cell>
          <cell r="AY1">
            <v>2025</v>
          </cell>
          <cell r="AZ1">
            <v>2026</v>
          </cell>
          <cell r="BA1">
            <v>2026</v>
          </cell>
          <cell r="BB1">
            <v>2026</v>
          </cell>
          <cell r="BC1">
            <v>2026</v>
          </cell>
          <cell r="BD1">
            <v>2026</v>
          </cell>
          <cell r="BE1">
            <v>2026</v>
          </cell>
          <cell r="BF1">
            <v>2026</v>
          </cell>
          <cell r="BG1">
            <v>2026</v>
          </cell>
          <cell r="BH1">
            <v>2026</v>
          </cell>
          <cell r="BI1">
            <v>2026</v>
          </cell>
          <cell r="BJ1">
            <v>2026</v>
          </cell>
          <cell r="BK1">
            <v>2026</v>
          </cell>
          <cell r="BL1">
            <v>2027</v>
          </cell>
          <cell r="BM1">
            <v>2027</v>
          </cell>
          <cell r="BN1">
            <v>2027</v>
          </cell>
          <cell r="BO1">
            <v>2027</v>
          </cell>
          <cell r="BP1">
            <v>2027</v>
          </cell>
          <cell r="BQ1">
            <v>2027</v>
          </cell>
          <cell r="BR1">
            <v>2027</v>
          </cell>
          <cell r="BS1">
            <v>2027</v>
          </cell>
          <cell r="BT1">
            <v>2027</v>
          </cell>
          <cell r="BU1">
            <v>2027</v>
          </cell>
          <cell r="BV1">
            <v>2027</v>
          </cell>
          <cell r="BW1">
            <v>2027</v>
          </cell>
          <cell r="BX1">
            <v>2028</v>
          </cell>
          <cell r="BY1">
            <v>2028</v>
          </cell>
          <cell r="BZ1">
            <v>2028</v>
          </cell>
          <cell r="CA1">
            <v>2028</v>
          </cell>
          <cell r="CB1">
            <v>2028</v>
          </cell>
          <cell r="CC1">
            <v>2028</v>
          </cell>
          <cell r="CD1">
            <v>2028</v>
          </cell>
          <cell r="CE1">
            <v>2028</v>
          </cell>
          <cell r="CF1">
            <v>2028</v>
          </cell>
          <cell r="CG1">
            <v>2028</v>
          </cell>
          <cell r="CH1">
            <v>2028</v>
          </cell>
          <cell r="CI1">
            <v>2028</v>
          </cell>
          <cell r="CJ1">
            <v>2029</v>
          </cell>
          <cell r="CK1">
            <v>2029</v>
          </cell>
          <cell r="CL1">
            <v>2029</v>
          </cell>
          <cell r="CM1">
            <v>2029</v>
          </cell>
          <cell r="CN1">
            <v>2029</v>
          </cell>
          <cell r="CO1">
            <v>2029</v>
          </cell>
          <cell r="CP1">
            <v>2029</v>
          </cell>
          <cell r="CQ1">
            <v>2029</v>
          </cell>
          <cell r="CR1">
            <v>2029</v>
          </cell>
          <cell r="CS1">
            <v>2029</v>
          </cell>
          <cell r="CT1">
            <v>2029</v>
          </cell>
          <cell r="CU1">
            <v>2029</v>
          </cell>
          <cell r="CV1">
            <v>2030</v>
          </cell>
          <cell r="CW1">
            <v>2030</v>
          </cell>
          <cell r="CX1">
            <v>2030</v>
          </cell>
          <cell r="CY1">
            <v>2030</v>
          </cell>
          <cell r="CZ1">
            <v>2030</v>
          </cell>
          <cell r="DA1">
            <v>2030</v>
          </cell>
          <cell r="DB1">
            <v>2030</v>
          </cell>
          <cell r="DC1">
            <v>2030</v>
          </cell>
          <cell r="DD1">
            <v>2030</v>
          </cell>
          <cell r="DE1">
            <v>2030</v>
          </cell>
          <cell r="DF1">
            <v>2030</v>
          </cell>
          <cell r="DG1">
            <v>2030</v>
          </cell>
          <cell r="DH1">
            <v>2031</v>
          </cell>
          <cell r="DI1">
            <v>2031</v>
          </cell>
          <cell r="DJ1">
            <v>2031</v>
          </cell>
          <cell r="DK1">
            <v>2031</v>
          </cell>
          <cell r="DL1">
            <v>2031</v>
          </cell>
          <cell r="DM1">
            <v>2031</v>
          </cell>
          <cell r="DN1">
            <v>2031</v>
          </cell>
          <cell r="DO1">
            <v>2031</v>
          </cell>
          <cell r="DP1">
            <v>2031</v>
          </cell>
          <cell r="DQ1">
            <v>2031</v>
          </cell>
          <cell r="DR1">
            <v>2031</v>
          </cell>
          <cell r="DS1">
            <v>2031</v>
          </cell>
        </row>
        <row r="57">
          <cell r="C57" t="str">
            <v>Hunter Solar_T</v>
          </cell>
          <cell r="D57">
            <v>-1.313824337750704E-2</v>
          </cell>
          <cell r="E57">
            <v>7.8430268349620851E-3</v>
          </cell>
          <cell r="F57">
            <v>2.8461442745610875E-2</v>
          </cell>
          <cell r="G57">
            <v>30.319910290116496</v>
          </cell>
          <cell r="H57">
            <v>-4.5535256054427065E-3</v>
          </cell>
          <cell r="I57">
            <v>-4.706325799488701E-2</v>
          </cell>
          <cell r="J57">
            <v>1.3863079601651424E-2</v>
          </cell>
          <cell r="K57">
            <v>7.5845515595574496E-4</v>
          </cell>
          <cell r="L57">
            <v>-3.1377182595315425E-2</v>
          </cell>
          <cell r="M57">
            <v>-2.5647392298997179E-2</v>
          </cell>
          <cell r="N57">
            <v>5.4106728230181103E-3</v>
          </cell>
          <cell r="O57">
            <v>5.1803792804639738E-3</v>
          </cell>
          <cell r="P57">
            <v>-1.313824337750704E-2</v>
          </cell>
          <cell r="Q57">
            <v>7.8430268349620851E-3</v>
          </cell>
          <cell r="R57">
            <v>285.83820560273796</v>
          </cell>
          <cell r="S57">
            <v>2006.1187990501198</v>
          </cell>
          <cell r="T57">
            <v>-4.5535256054427065E-3</v>
          </cell>
          <cell r="U57">
            <v>-4.706325799488701E-2</v>
          </cell>
          <cell r="V57">
            <v>1762.2424823996064</v>
          </cell>
          <cell r="W57">
            <v>7.5845515595574496E-4</v>
          </cell>
          <cell r="X57">
            <v>-3.1377182595315425E-2</v>
          </cell>
          <cell r="Y57">
            <v>2105.1153164676962</v>
          </cell>
          <cell r="Z57">
            <v>5.4106728230181103E-3</v>
          </cell>
          <cell r="AA57">
            <v>5.1803792804639738E-3</v>
          </cell>
          <cell r="AB57">
            <v>11243.720363306833</v>
          </cell>
          <cell r="AC57">
            <v>15452.86118746286</v>
          </cell>
          <cell r="AD57">
            <v>36370.587927168992</v>
          </cell>
          <cell r="AE57">
            <v>36924.010837689981</v>
          </cell>
          <cell r="AF57">
            <v>21948.416736592426</v>
          </cell>
          <cell r="AG57">
            <v>16354.198548996026</v>
          </cell>
          <cell r="AH57">
            <v>4098.965586799608</v>
          </cell>
          <cell r="AI57">
            <v>6796.6013189951609</v>
          </cell>
          <cell r="AJ57">
            <v>15290.621786377424</v>
          </cell>
          <cell r="AK57">
            <v>24385.51430929593</v>
          </cell>
          <cell r="AL57">
            <v>11099.817476789312</v>
          </cell>
          <cell r="AM57">
            <v>8987.8263119916865</v>
          </cell>
          <cell r="AN57">
            <v>8076.2107156086295</v>
          </cell>
          <cell r="AO57">
            <v>3096.5447006668387</v>
          </cell>
          <cell r="AP57">
            <v>30217.542865648189</v>
          </cell>
          <cell r="AQ57">
            <v>28309.541189166153</v>
          </cell>
          <cell r="AR57">
            <v>12846.40239988641</v>
          </cell>
          <cell r="AS57">
            <v>11629.326346162012</v>
          </cell>
          <cell r="AT57">
            <v>6521.340798168213</v>
          </cell>
          <cell r="AU57">
            <v>5741.0847054951628</v>
          </cell>
          <cell r="AV57">
            <v>12718.630777621427</v>
          </cell>
          <cell r="AW57">
            <v>18081.722588140397</v>
          </cell>
          <cell r="AX57">
            <v>5119.6766064928261</v>
          </cell>
          <cell r="AY57">
            <v>4819.5249305192865</v>
          </cell>
          <cell r="AZ57">
            <v>8134.0607565746323</v>
          </cell>
          <cell r="BA57">
            <v>1108.3930252668392</v>
          </cell>
          <cell r="BB57">
            <v>12130.767306042761</v>
          </cell>
          <cell r="BC57">
            <v>22985.735744054149</v>
          </cell>
          <cell r="BD57">
            <v>9228.1093001144127</v>
          </cell>
          <cell r="BE57">
            <v>4782.1259432820134</v>
          </cell>
          <cell r="BF57">
            <v>6429.868393659608</v>
          </cell>
          <cell r="BG57">
            <v>4814.0096099211687</v>
          </cell>
          <cell r="BH57">
            <v>16125.71766850142</v>
          </cell>
          <cell r="BI57">
            <v>9208.8455568677055</v>
          </cell>
          <cell r="BJ57">
            <v>727.86036315282001</v>
          </cell>
          <cell r="BK57">
            <v>4479.6442527192858</v>
          </cell>
          <cell r="BL57">
            <v>3889.2357089362267</v>
          </cell>
          <cell r="BM57">
            <v>1890.0335866068367</v>
          </cell>
          <cell r="BN57">
            <v>10533.870906802755</v>
          </cell>
          <cell r="BO57">
            <v>19102.593374691041</v>
          </cell>
          <cell r="BP57">
            <v>6754.0677076344027</v>
          </cell>
          <cell r="BQ57">
            <v>6825.357203782014</v>
          </cell>
          <cell r="BR57">
            <v>6268.0688302196068</v>
          </cell>
          <cell r="BS57">
            <v>2521.9744704751633</v>
          </cell>
          <cell r="BT57">
            <v>12887.032061575426</v>
          </cell>
          <cell r="BU57">
            <v>9118.029362175701</v>
          </cell>
          <cell r="BV57">
            <v>295.33545799282393</v>
          </cell>
          <cell r="BW57">
            <v>4891.3170655492822</v>
          </cell>
          <cell r="BX57">
            <v>3347.4582375982277</v>
          </cell>
          <cell r="BY57">
            <v>361.99794811884647</v>
          </cell>
          <cell r="BZ57">
            <v>5717.9824764027553</v>
          </cell>
          <cell r="CA57">
            <v>10707.956451770127</v>
          </cell>
          <cell r="CB57">
            <v>4130.5527096344067</v>
          </cell>
          <cell r="CC57">
            <v>1135.4965101420057</v>
          </cell>
          <cell r="CD57">
            <v>5937.6955249396096</v>
          </cell>
          <cell r="CE57">
            <v>2310.0392391951573</v>
          </cell>
          <cell r="CF57">
            <v>4669.0203615774126</v>
          </cell>
          <cell r="CG57">
            <v>9503.8389586677094</v>
          </cell>
          <cell r="CH57">
            <v>1131.014033416825</v>
          </cell>
          <cell r="CI57">
            <v>994.49310700930209</v>
          </cell>
          <cell r="CJ57">
            <v>119.50894475662146</v>
          </cell>
          <cell r="CK57">
            <v>7.8430268349620851E-3</v>
          </cell>
          <cell r="CL57">
            <v>3633.9717204227436</v>
          </cell>
          <cell r="CM57">
            <v>5254.0571393701266</v>
          </cell>
          <cell r="CN57">
            <v>4055.7900985343999</v>
          </cell>
          <cell r="CO57">
            <v>313.55712054199768</v>
          </cell>
          <cell r="CP57">
            <v>362.01386307960212</v>
          </cell>
          <cell r="CQ57">
            <v>1768.8071241151615</v>
          </cell>
          <cell r="CR57">
            <v>1805.3405831374102</v>
          </cell>
          <cell r="CS57">
            <v>1493.9707368632114</v>
          </cell>
          <cell r="CT57">
            <v>5.4106728230181103E-3</v>
          </cell>
          <cell r="CU57">
            <v>5.1803792804639738E-3</v>
          </cell>
          <cell r="CV57">
            <v>-1.313824337750704E-2</v>
          </cell>
          <cell r="CW57">
            <v>7.8430268349620851E-3</v>
          </cell>
          <cell r="CX57">
            <v>794.05922212274857</v>
          </cell>
          <cell r="CY57">
            <v>-3.7011509875374077E-2</v>
          </cell>
          <cell r="CZ57">
            <v>57.229937934398109</v>
          </cell>
          <cell r="DA57">
            <v>-4.706325799488701E-2</v>
          </cell>
          <cell r="DB57">
            <v>28.723250479598171</v>
          </cell>
          <cell r="DC57">
            <v>74.856787275154289</v>
          </cell>
          <cell r="DD57">
            <v>714.36333653740257</v>
          </cell>
          <cell r="DE57">
            <v>4048.3113302522247</v>
          </cell>
          <cell r="DF57">
            <v>5.4106728230181103E-3</v>
          </cell>
          <cell r="DG57">
            <v>5.1803792804639738E-3</v>
          </cell>
          <cell r="DH57">
            <v>-1.313824337750704E-2</v>
          </cell>
          <cell r="DI57">
            <v>7.8430268349620851E-3</v>
          </cell>
          <cell r="DJ57">
            <v>2.8461442745610875E-2</v>
          </cell>
          <cell r="DK57">
            <v>-3.7011509875374077E-2</v>
          </cell>
          <cell r="DL57">
            <v>-4.5535256054427065E-3</v>
          </cell>
          <cell r="DM57">
            <v>-4.706325799488701E-2</v>
          </cell>
          <cell r="DN57">
            <v>1.3863079601651424E-2</v>
          </cell>
          <cell r="DO57">
            <v>7.5845515595574496E-4</v>
          </cell>
          <cell r="DP57">
            <v>-3.1377182595315425E-2</v>
          </cell>
          <cell r="DQ57">
            <v>-2.5647392298997179E-2</v>
          </cell>
          <cell r="DR57">
            <v>5.4106728230181103E-3</v>
          </cell>
          <cell r="DS57">
            <v>5.1803792804639738E-3</v>
          </cell>
        </row>
        <row r="58">
          <cell r="C58" t="str">
            <v>Milford Solar_T</v>
          </cell>
          <cell r="D58">
            <v>2.1183957602024708E-2</v>
          </cell>
          <cell r="E58">
            <v>-2.3532274081971945E-2</v>
          </cell>
          <cell r="F58">
            <v>7.6171456495940079E-2</v>
          </cell>
          <cell r="G58">
            <v>0.12240298613512982</v>
          </cell>
          <cell r="H58">
            <v>-0.34350113910982988</v>
          </cell>
          <cell r="I58">
            <v>-4.2648477892944278E-2</v>
          </cell>
          <cell r="J58">
            <v>-0.18187675688215643</v>
          </cell>
          <cell r="K58">
            <v>8.6401482303808577E-2</v>
          </cell>
          <cell r="L58">
            <v>-3.8310858299409958E-2</v>
          </cell>
          <cell r="M58">
            <v>-7.1997879036498347E-2</v>
          </cell>
          <cell r="N58">
            <v>5.1704416167922219E-3</v>
          </cell>
          <cell r="O58">
            <v>4.1700758396655069E-3</v>
          </cell>
          <cell r="P58">
            <v>2.1183957602024708E-2</v>
          </cell>
          <cell r="Q58">
            <v>-2.3532274081971945E-2</v>
          </cell>
          <cell r="R58">
            <v>7.6171456495940079E-2</v>
          </cell>
          <cell r="S58">
            <v>1021.3033886861439</v>
          </cell>
          <cell r="T58">
            <v>-0.34350113910982988</v>
          </cell>
          <cell r="U58">
            <v>-4.2648477892944278E-2</v>
          </cell>
          <cell r="V58">
            <v>1043.1563310431113</v>
          </cell>
          <cell r="W58">
            <v>8.6401482303808577E-2</v>
          </cell>
          <cell r="X58">
            <v>-3.8310858299409958E-2</v>
          </cell>
          <cell r="Y58">
            <v>1584.0823956509639</v>
          </cell>
          <cell r="Z58">
            <v>5.1704416167922219E-3</v>
          </cell>
          <cell r="AA58">
            <v>4.1700758396655069E-3</v>
          </cell>
          <cell r="AB58">
            <v>10195.021781957375</v>
          </cell>
          <cell r="AC58">
            <v>12003.576430633895</v>
          </cell>
          <cell r="AD58">
            <v>28311.85577698045</v>
          </cell>
          <cell r="AE58">
            <v>38612.411265577066</v>
          </cell>
          <cell r="AF58">
            <v>23463.021520665854</v>
          </cell>
          <cell r="AG58">
            <v>15811.495925462083</v>
          </cell>
          <cell r="AH58">
            <v>3323.8718081530978</v>
          </cell>
          <cell r="AI58">
            <v>6816.7792135652908</v>
          </cell>
          <cell r="AJ58">
            <v>13999.938997631685</v>
          </cell>
          <cell r="AK58">
            <v>22091.100449737609</v>
          </cell>
          <cell r="AL58">
            <v>10545.416248951598</v>
          </cell>
          <cell r="AM58">
            <v>9596.247802965825</v>
          </cell>
          <cell r="AN58">
            <v>6743.8651647215856</v>
          </cell>
          <cell r="AO58">
            <v>1782.0874646659181</v>
          </cell>
          <cell r="AP58">
            <v>23006.294019781453</v>
          </cell>
          <cell r="AQ58">
            <v>29148.090233461091</v>
          </cell>
          <cell r="AR58">
            <v>12184.455263790866</v>
          </cell>
          <cell r="AS58">
            <v>11330.86617996208</v>
          </cell>
          <cell r="AT58">
            <v>5209.1089702781073</v>
          </cell>
          <cell r="AU58">
            <v>5569.5132228422981</v>
          </cell>
          <cell r="AV58">
            <v>12647.81030677168</v>
          </cell>
          <cell r="AW58">
            <v>15961.667399134436</v>
          </cell>
          <cell r="AX58">
            <v>5599.0846435216035</v>
          </cell>
          <cell r="AY58">
            <v>3911.3739854258333</v>
          </cell>
          <cell r="AZ58">
            <v>7387.2824035775811</v>
          </cell>
          <cell r="BA58">
            <v>747.65336354592091</v>
          </cell>
          <cell r="BB58">
            <v>10932.602432596479</v>
          </cell>
          <cell r="BC58">
            <v>20734.921884811098</v>
          </cell>
          <cell r="BD58">
            <v>8536.1816643008769</v>
          </cell>
          <cell r="BE58">
            <v>4149.2129436321047</v>
          </cell>
          <cell r="BF58">
            <v>6764.1948087310957</v>
          </cell>
          <cell r="BG58">
            <v>4596.7116100323001</v>
          </cell>
          <cell r="BH58">
            <v>15364.767129791675</v>
          </cell>
          <cell r="BI58">
            <v>7363.4456555339602</v>
          </cell>
          <cell r="BJ58">
            <v>862.37221911161305</v>
          </cell>
          <cell r="BK58">
            <v>4159.8146575058336</v>
          </cell>
          <cell r="BL58">
            <v>4218.0649396025874</v>
          </cell>
          <cell r="BM58">
            <v>1365.058411075921</v>
          </cell>
          <cell r="BN58">
            <v>8232.6581551364889</v>
          </cell>
          <cell r="BO58">
            <v>18508.840898792005</v>
          </cell>
          <cell r="BP58">
            <v>6393.5737991708811</v>
          </cell>
          <cell r="BQ58">
            <v>7125.4135292720866</v>
          </cell>
          <cell r="BR58">
            <v>6394.7988383230932</v>
          </cell>
          <cell r="BS58">
            <v>2855.7988738322961</v>
          </cell>
          <cell r="BT58">
            <v>12573.602123036682</v>
          </cell>
          <cell r="BU58">
            <v>6794.2667812409609</v>
          </cell>
          <cell r="BV58">
            <v>364.01646864161967</v>
          </cell>
          <cell r="BW58">
            <v>3687.3752055758364</v>
          </cell>
          <cell r="BX58">
            <v>2561.4080687975934</v>
          </cell>
          <cell r="BY58">
            <v>327.52082550491866</v>
          </cell>
          <cell r="BZ58">
            <v>5578.2996768764924</v>
          </cell>
          <cell r="CA58">
            <v>7477.8025002461254</v>
          </cell>
          <cell r="CB58">
            <v>3586.9283553908936</v>
          </cell>
          <cell r="CC58">
            <v>512.19500562209851</v>
          </cell>
          <cell r="CD58">
            <v>6022.9519454230958</v>
          </cell>
          <cell r="CE58">
            <v>2212.9074241743001</v>
          </cell>
          <cell r="CF58">
            <v>4231.1289743517045</v>
          </cell>
          <cell r="CG58">
            <v>7585.074605690952</v>
          </cell>
          <cell r="CH58">
            <v>769.19760071261567</v>
          </cell>
          <cell r="CI58">
            <v>2214.3735915458396</v>
          </cell>
          <cell r="CJ58">
            <v>324.69204245759715</v>
          </cell>
          <cell r="CK58">
            <v>-2.3532274081971945E-2</v>
          </cell>
          <cell r="CL58">
            <v>2951.3683251344937</v>
          </cell>
          <cell r="CM58">
            <v>3351.8182600841269</v>
          </cell>
          <cell r="CN58">
            <v>4432.0897052888868</v>
          </cell>
          <cell r="CO58">
            <v>358.07624352210877</v>
          </cell>
          <cell r="CP58">
            <v>380.61335104311524</v>
          </cell>
          <cell r="CQ58">
            <v>1073.7794419622974</v>
          </cell>
          <cell r="CR58">
            <v>1793.9381499416986</v>
          </cell>
          <cell r="CS58">
            <v>1665.2097393509694</v>
          </cell>
          <cell r="CT58">
            <v>5.1704416167922219E-3</v>
          </cell>
          <cell r="CU58">
            <v>4.1700758396655069E-3</v>
          </cell>
          <cell r="CV58">
            <v>2.1183957602024708E-2</v>
          </cell>
          <cell r="CW58">
            <v>-2.3532274081971945E-2</v>
          </cell>
          <cell r="CX58">
            <v>715.62317149650448</v>
          </cell>
          <cell r="CY58">
            <v>0.12240298613512982</v>
          </cell>
          <cell r="CZ58">
            <v>135.87119883089377</v>
          </cell>
          <cell r="DA58">
            <v>-4.2648477892944278E-2</v>
          </cell>
          <cell r="DB58">
            <v>-0.18187675688215643</v>
          </cell>
          <cell r="DC58">
            <v>309.04274233230348</v>
          </cell>
          <cell r="DD58">
            <v>833.05349971170449</v>
          </cell>
          <cell r="DE58">
            <v>3744.4005778409669</v>
          </cell>
          <cell r="DF58">
            <v>5.1704416167922219E-3</v>
          </cell>
          <cell r="DG58">
            <v>4.1700758396655069E-3</v>
          </cell>
          <cell r="DH58">
            <v>2.1183957602024708E-2</v>
          </cell>
          <cell r="DI58">
            <v>-2.3532274081971945E-2</v>
          </cell>
          <cell r="DJ58">
            <v>7.6171456495940079E-2</v>
          </cell>
          <cell r="DK58">
            <v>0.12240298613512982</v>
          </cell>
          <cell r="DL58">
            <v>-0.34350113910982988</v>
          </cell>
          <cell r="DM58">
            <v>-4.2648477892944278E-2</v>
          </cell>
          <cell r="DN58">
            <v>-0.18187675688215643</v>
          </cell>
          <cell r="DO58">
            <v>8.6401482303808577E-2</v>
          </cell>
          <cell r="DP58">
            <v>-3.8310858299409958E-2</v>
          </cell>
          <cell r="DQ58">
            <v>-7.1997879036498347E-2</v>
          </cell>
          <cell r="DR58">
            <v>5.1704416167922219E-3</v>
          </cell>
          <cell r="DS58">
            <v>4.1700758396655069E-3</v>
          </cell>
        </row>
        <row r="59">
          <cell r="C59" t="str">
            <v>Rocket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5.4272450051939657E-3</v>
          </cell>
          <cell r="O59">
            <v>7.6511450015459342E-3</v>
          </cell>
          <cell r="P59">
            <v>4.7629499931644978E-4</v>
          </cell>
          <cell r="Q59">
            <v>1.822427000661259E-2</v>
          </cell>
          <cell r="R59">
            <v>-1.848620000600926E-2</v>
          </cell>
          <cell r="S59">
            <v>2.8250739997019911E-2</v>
          </cell>
          <cell r="T59">
            <v>-4.5075835005263673E-2</v>
          </cell>
          <cell r="U59">
            <v>3.1992700005503048E-2</v>
          </cell>
          <cell r="V59">
            <v>-2.3129625005822097E-2</v>
          </cell>
          <cell r="W59">
            <v>2.8061659995728325E-2</v>
          </cell>
          <cell r="X59">
            <v>-8.7747299949114434E-3</v>
          </cell>
          <cell r="Y59">
            <v>467.96986043000157</v>
          </cell>
          <cell r="Z59">
            <v>5.4272450051939657E-3</v>
          </cell>
          <cell r="AA59">
            <v>7.6511450015459342E-3</v>
          </cell>
          <cell r="AB59">
            <v>6192.43172129498</v>
          </cell>
          <cell r="AC59">
            <v>6975.4935105199802</v>
          </cell>
          <cell r="AD59">
            <v>27557.368537799925</v>
          </cell>
          <cell r="AE59">
            <v>31477.728514239898</v>
          </cell>
          <cell r="AF59">
            <v>18698.572064164946</v>
          </cell>
          <cell r="AG59">
            <v>14388.875917699967</v>
          </cell>
          <cell r="AH59">
            <v>2565.5907403749843</v>
          </cell>
          <cell r="AI59">
            <v>5833.1080616599702</v>
          </cell>
          <cell r="AJ59">
            <v>11738.454815269964</v>
          </cell>
          <cell r="AK59">
            <v>18862.81924592995</v>
          </cell>
          <cell r="AL59">
            <v>6815.8351707449801</v>
          </cell>
          <cell r="AM59">
            <v>4515.3809811449864</v>
          </cell>
          <cell r="AN59">
            <v>3244.93970029499</v>
          </cell>
          <cell r="AO59">
            <v>775.02867427000422</v>
          </cell>
          <cell r="AP59">
            <v>21346.764723799937</v>
          </cell>
          <cell r="AQ59">
            <v>23023.951810739927</v>
          </cell>
          <cell r="AR59">
            <v>9736.9211141649703</v>
          </cell>
          <cell r="AS59">
            <v>8990.9291276999757</v>
          </cell>
          <cell r="AT59">
            <v>3906.6084053749983</v>
          </cell>
          <cell r="AU59">
            <v>3506.4072316599859</v>
          </cell>
          <cell r="AV59">
            <v>10852.65829276998</v>
          </cell>
          <cell r="AW59">
            <v>10582.965333429971</v>
          </cell>
          <cell r="AX59">
            <v>2302.4255522449976</v>
          </cell>
          <cell r="AY59">
            <v>1287.108679644999</v>
          </cell>
          <cell r="AZ59">
            <v>4647.2168412949804</v>
          </cell>
          <cell r="BA59">
            <v>629.94505426999967</v>
          </cell>
          <cell r="BB59">
            <v>5507.4395022999879</v>
          </cell>
          <cell r="BC59">
            <v>16392.138370739947</v>
          </cell>
          <cell r="BD59">
            <v>6016.7839051649762</v>
          </cell>
          <cell r="BE59">
            <v>2903.8629676999981</v>
          </cell>
          <cell r="BF59">
            <v>6771.1980003749877</v>
          </cell>
          <cell r="BG59">
            <v>3680.0751566599943</v>
          </cell>
          <cell r="BH59">
            <v>13369.497430269965</v>
          </cell>
          <cell r="BI59">
            <v>4050.8599534299879</v>
          </cell>
          <cell r="BJ59">
            <v>404.84674724499996</v>
          </cell>
          <cell r="BK59">
            <v>2556.606341144995</v>
          </cell>
          <cell r="BL59">
            <v>2604.1500762949927</v>
          </cell>
          <cell r="BM59">
            <v>905.55395427000542</v>
          </cell>
          <cell r="BN59">
            <v>2982.7316537999927</v>
          </cell>
          <cell r="BO59">
            <v>16024.110058239949</v>
          </cell>
          <cell r="BP59">
            <v>3334.5289941649839</v>
          </cell>
          <cell r="BQ59">
            <v>3935.498267699993</v>
          </cell>
          <cell r="BR59">
            <v>6574.549015374977</v>
          </cell>
          <cell r="BS59">
            <v>2347.0377816599944</v>
          </cell>
          <cell r="BT59">
            <v>8278.1165752699908</v>
          </cell>
          <cell r="BU59">
            <v>3715.6419234299924</v>
          </cell>
          <cell r="BV59">
            <v>5.4272450051939657E-3</v>
          </cell>
          <cell r="BW59">
            <v>1909.7585836449971</v>
          </cell>
          <cell r="BX59">
            <v>1148.5405362949919</v>
          </cell>
          <cell r="BY59">
            <v>277.28131451999536</v>
          </cell>
          <cell r="BZ59">
            <v>4150.413788799985</v>
          </cell>
          <cell r="CA59">
            <v>6749.5538457399734</v>
          </cell>
          <cell r="CB59">
            <v>838.05955416499035</v>
          </cell>
          <cell r="CC59">
            <v>338.21369270000918</v>
          </cell>
          <cell r="CD59">
            <v>6317.0539138749882</v>
          </cell>
          <cell r="CE59">
            <v>170.56390165998843</v>
          </cell>
          <cell r="CF59">
            <v>3056.4016452699893</v>
          </cell>
          <cell r="CG59">
            <v>5029.3252654299922</v>
          </cell>
          <cell r="CH59">
            <v>319.57543224500023</v>
          </cell>
          <cell r="CI59">
            <v>841.3488661449968</v>
          </cell>
          <cell r="CJ59">
            <v>96.913466294999765</v>
          </cell>
          <cell r="CK59">
            <v>1.822427000661259E-2</v>
          </cell>
          <cell r="CL59">
            <v>1482.3302737999941</v>
          </cell>
          <cell r="CM59">
            <v>2290.4893357399787</v>
          </cell>
          <cell r="CN59">
            <v>1959.126844164979</v>
          </cell>
          <cell r="CO59">
            <v>3.1992700005503048E-2</v>
          </cell>
          <cell r="CP59">
            <v>375.31337037500526</v>
          </cell>
          <cell r="CQ59">
            <v>160.98631165999859</v>
          </cell>
          <cell r="CR59">
            <v>1282.4578402699954</v>
          </cell>
          <cell r="CS59">
            <v>342.62995543000119</v>
          </cell>
          <cell r="CT59">
            <v>5.4272450051939657E-3</v>
          </cell>
          <cell r="CU59">
            <v>7.6511450015459342E-3</v>
          </cell>
          <cell r="CV59">
            <v>4.7629499931644978E-4</v>
          </cell>
          <cell r="CW59">
            <v>1.822427000661259E-2</v>
          </cell>
          <cell r="CX59">
            <v>237.51453380000316</v>
          </cell>
          <cell r="CY59">
            <v>2.8250739997019911E-2</v>
          </cell>
          <cell r="CZ59">
            <v>293.74757416498966</v>
          </cell>
          <cell r="DA59">
            <v>3.1992700005503048E-2</v>
          </cell>
          <cell r="DB59">
            <v>-2.3129625005822097E-2</v>
          </cell>
          <cell r="DC59">
            <v>171.22525165999784</v>
          </cell>
          <cell r="DD59">
            <v>569.46720527001003</v>
          </cell>
          <cell r="DE59">
            <v>1744.6512729299998</v>
          </cell>
          <cell r="DF59">
            <v>5.4272450051939657E-3</v>
          </cell>
          <cell r="DG59">
            <v>7.6511450015459342E-3</v>
          </cell>
          <cell r="DH59">
            <v>4.7629499931644978E-4</v>
          </cell>
          <cell r="DI59">
            <v>1.822427000661259E-2</v>
          </cell>
          <cell r="DJ59">
            <v>-1.848620000600926E-2</v>
          </cell>
          <cell r="DK59">
            <v>2.8250739997019911E-2</v>
          </cell>
          <cell r="DL59">
            <v>-4.5075835005263673E-2</v>
          </cell>
          <cell r="DM59">
            <v>3.1992700005503048E-2</v>
          </cell>
          <cell r="DN59">
            <v>-2.3129625005822097E-2</v>
          </cell>
          <cell r="DO59">
            <v>2.8061659995728325E-2</v>
          </cell>
          <cell r="DP59">
            <v>-8.7747299949114434E-3</v>
          </cell>
          <cell r="DQ59">
            <v>-2.4304569997184375E-2</v>
          </cell>
          <cell r="DR59">
            <v>5.4272450051939657E-3</v>
          </cell>
          <cell r="DS59">
            <v>7.6511450015459342E-3</v>
          </cell>
        </row>
        <row r="60">
          <cell r="C60" t="str">
            <v>Appaloosa Solar I-A_T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6940.8093199999876</v>
          </cell>
          <cell r="AC60">
            <v>9683.759117499967</v>
          </cell>
          <cell r="AD60">
            <v>39817.321074999883</v>
          </cell>
          <cell r="AE60">
            <v>50624.740897499869</v>
          </cell>
          <cell r="AF60">
            <v>26034.613924999903</v>
          </cell>
          <cell r="AG60">
            <v>19528.707414999972</v>
          </cell>
          <cell r="AH60">
            <v>277.54369999998664</v>
          </cell>
          <cell r="AI60">
            <v>7325.7259700000004</v>
          </cell>
          <cell r="AJ60">
            <v>16532.429644999946</v>
          </cell>
          <cell r="AK60">
            <v>30237.740214999925</v>
          </cell>
          <cell r="AL60">
            <v>13495.617699999964</v>
          </cell>
          <cell r="AM60">
            <v>6518.2603399999789</v>
          </cell>
          <cell r="AN60">
            <v>3047.2152999999985</v>
          </cell>
          <cell r="AO60">
            <v>1236.5310000000102</v>
          </cell>
          <cell r="AP60">
            <v>32684.783239999902</v>
          </cell>
          <cell r="AQ60">
            <v>37056.075311999906</v>
          </cell>
          <cell r="AR60">
            <v>12706.053109999957</v>
          </cell>
          <cell r="AS60">
            <v>9754.1731549999986</v>
          </cell>
          <cell r="AT60">
            <v>4558.5555799999802</v>
          </cell>
          <cell r="AU60">
            <v>3739.3988849999992</v>
          </cell>
          <cell r="AV60">
            <v>11890.320379999959</v>
          </cell>
          <cell r="AW60">
            <v>13753.299184999976</v>
          </cell>
          <cell r="AX60">
            <v>3540.3646949999975</v>
          </cell>
          <cell r="AY60">
            <v>1159.8627424999963</v>
          </cell>
          <cell r="AZ60">
            <v>7242.6827699999894</v>
          </cell>
          <cell r="BA60">
            <v>571.83918000000472</v>
          </cell>
          <cell r="BB60">
            <v>9056.7133099999701</v>
          </cell>
          <cell r="BC60">
            <v>27136.906274999943</v>
          </cell>
          <cell r="BD60">
            <v>7332.6349399999681</v>
          </cell>
          <cell r="BE60">
            <v>3884.8648550000034</v>
          </cell>
          <cell r="BF60">
            <v>9318.1368249999741</v>
          </cell>
          <cell r="BG60">
            <v>5275.129417000011</v>
          </cell>
          <cell r="BH60">
            <v>18898.55090999994</v>
          </cell>
          <cell r="BI60">
            <v>5111.5775799999974</v>
          </cell>
          <cell r="BJ60">
            <v>241.6434649999967</v>
          </cell>
          <cell r="BK60">
            <v>3356.9299499999847</v>
          </cell>
          <cell r="BL60">
            <v>3994.0975700000013</v>
          </cell>
          <cell r="BM60">
            <v>796.20517500001142</v>
          </cell>
          <cell r="BN60">
            <v>3493.9587849999853</v>
          </cell>
          <cell r="BO60">
            <v>24711.413619999952</v>
          </cell>
          <cell r="BP60">
            <v>3592.1359049999855</v>
          </cell>
          <cell r="BQ60">
            <v>2605.7513300000137</v>
          </cell>
          <cell r="BR60">
            <v>8760.092609999967</v>
          </cell>
          <cell r="BS60">
            <v>3290.7275600000044</v>
          </cell>
          <cell r="BT60">
            <v>10910.433169999966</v>
          </cell>
          <cell r="BU60">
            <v>4276.399499999995</v>
          </cell>
          <cell r="BV60">
            <v>0</v>
          </cell>
          <cell r="BW60">
            <v>3226.1635149999893</v>
          </cell>
          <cell r="BX60">
            <v>1725.0367800000045</v>
          </cell>
          <cell r="BY60">
            <v>277.06621499999449</v>
          </cell>
          <cell r="BZ60">
            <v>5311.1995199999756</v>
          </cell>
          <cell r="CA60">
            <v>9746.7181449999862</v>
          </cell>
          <cell r="CB60">
            <v>398.49949999999694</v>
          </cell>
          <cell r="CC60">
            <v>559.33075000000667</v>
          </cell>
          <cell r="CD60">
            <v>8160.2592399999539</v>
          </cell>
          <cell r="CE60">
            <v>375.93418000000275</v>
          </cell>
          <cell r="CF60">
            <v>4652.3774499999718</v>
          </cell>
          <cell r="CG60">
            <v>8356.1126614999866</v>
          </cell>
          <cell r="CH60">
            <v>528.05682500000182</v>
          </cell>
          <cell r="CI60">
            <v>1521.9372199999955</v>
          </cell>
          <cell r="CJ60">
            <v>0</v>
          </cell>
          <cell r="CK60">
            <v>0</v>
          </cell>
          <cell r="CL60">
            <v>1065.284284999995</v>
          </cell>
          <cell r="CM60">
            <v>3759.0607999999961</v>
          </cell>
          <cell r="CN60">
            <v>2774.8046499999614</v>
          </cell>
          <cell r="CO60">
            <v>0</v>
          </cell>
          <cell r="CP60">
            <v>76.393299999981323</v>
          </cell>
          <cell r="CQ60">
            <v>54.752819999994088</v>
          </cell>
          <cell r="CR60">
            <v>1560.5203999999821</v>
          </cell>
          <cell r="CS60">
            <v>641.77250000000458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522.8799000000057</v>
          </cell>
          <cell r="CY60">
            <v>0</v>
          </cell>
          <cell r="CZ60">
            <v>841.02444999996567</v>
          </cell>
          <cell r="DA60">
            <v>0</v>
          </cell>
          <cell r="DB60">
            <v>0</v>
          </cell>
          <cell r="DC60">
            <v>453.46950000002704</v>
          </cell>
          <cell r="DD60">
            <v>374.79316999997428</v>
          </cell>
          <cell r="DE60">
            <v>2962.1261399999917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</row>
        <row r="61">
          <cell r="C61" t="str">
            <v>Appaloosa Solar I-B_T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3192.7216849999877</v>
          </cell>
          <cell r="AC61">
            <v>6084.1965199999877</v>
          </cell>
          <cell r="AD61">
            <v>23789.720957499936</v>
          </cell>
          <cell r="AE61">
            <v>32091.964849999902</v>
          </cell>
          <cell r="AF61">
            <v>15463.284179999966</v>
          </cell>
          <cell r="AG61">
            <v>11570.065334999967</v>
          </cell>
          <cell r="AH61">
            <v>0</v>
          </cell>
          <cell r="AI61">
            <v>4397.0963549999815</v>
          </cell>
          <cell r="AJ61">
            <v>9715.4134474999864</v>
          </cell>
          <cell r="AK61">
            <v>19045.797215999948</v>
          </cell>
          <cell r="AL61">
            <v>7805.0058139999746</v>
          </cell>
          <cell r="AM61">
            <v>3507.7153149999949</v>
          </cell>
          <cell r="AN61">
            <v>1676.6835449999915</v>
          </cell>
          <cell r="AO61">
            <v>518.03911499999992</v>
          </cell>
          <cell r="AP61">
            <v>20394.631494999936</v>
          </cell>
          <cell r="AQ61">
            <v>22577.317294999928</v>
          </cell>
          <cell r="AR61">
            <v>7247.052404999974</v>
          </cell>
          <cell r="AS61">
            <v>6089.9251999999806</v>
          </cell>
          <cell r="AT61">
            <v>2503.609114999992</v>
          </cell>
          <cell r="AU61">
            <v>1886.5941249999869</v>
          </cell>
          <cell r="AV61">
            <v>5883.7935299999863</v>
          </cell>
          <cell r="AW61">
            <v>8952.0173449999693</v>
          </cell>
          <cell r="AX61">
            <v>2245.9009749999886</v>
          </cell>
          <cell r="AY61">
            <v>0</v>
          </cell>
          <cell r="AZ61">
            <v>3294.0870199999877</v>
          </cell>
          <cell r="BA61">
            <v>19.530080000004034</v>
          </cell>
          <cell r="BB61">
            <v>5742.1959699999952</v>
          </cell>
          <cell r="BC61">
            <v>15987.12347949996</v>
          </cell>
          <cell r="BD61">
            <v>4248.2882299999865</v>
          </cell>
          <cell r="BE61">
            <v>2286.7658399999827</v>
          </cell>
          <cell r="BF61">
            <v>6096.1294999999891</v>
          </cell>
          <cell r="BG61">
            <v>3079.1487899999906</v>
          </cell>
          <cell r="BH61">
            <v>11105.21097999998</v>
          </cell>
          <cell r="BI61">
            <v>2851.3288349999957</v>
          </cell>
          <cell r="BJ61">
            <v>0</v>
          </cell>
          <cell r="BK61">
            <v>1664.7414799999976</v>
          </cell>
          <cell r="BL61">
            <v>2321.9777999999883</v>
          </cell>
          <cell r="BM61">
            <v>530.47013000000186</v>
          </cell>
          <cell r="BN61">
            <v>1836.3125650000022</v>
          </cell>
          <cell r="BO61">
            <v>14740.698009999955</v>
          </cell>
          <cell r="BP61">
            <v>2101.2364250000005</v>
          </cell>
          <cell r="BQ61">
            <v>780.89665999999625</v>
          </cell>
          <cell r="BR61">
            <v>5494.9132749999835</v>
          </cell>
          <cell r="BS61">
            <v>1611.8310699999847</v>
          </cell>
          <cell r="BT61">
            <v>6048.0731899999964</v>
          </cell>
          <cell r="BU61">
            <v>2523.1867549999988</v>
          </cell>
          <cell r="BV61">
            <v>0</v>
          </cell>
          <cell r="BW61">
            <v>2050.1820749999965</v>
          </cell>
          <cell r="BX61">
            <v>886.55732499999181</v>
          </cell>
          <cell r="BY61">
            <v>0</v>
          </cell>
          <cell r="BZ61">
            <v>2197.6505049999951</v>
          </cell>
          <cell r="CA61">
            <v>4959.020083499986</v>
          </cell>
          <cell r="CB61">
            <v>0</v>
          </cell>
          <cell r="CC61">
            <v>372.72047500000446</v>
          </cell>
          <cell r="CD61">
            <v>5093.6965649999765</v>
          </cell>
          <cell r="CE61">
            <v>0</v>
          </cell>
          <cell r="CF61">
            <v>3095.1651550000047</v>
          </cell>
          <cell r="CG61">
            <v>4929.6353749999844</v>
          </cell>
          <cell r="CH61">
            <v>309.16872499999869</v>
          </cell>
          <cell r="CI61">
            <v>1013.7915115000004</v>
          </cell>
          <cell r="CJ61">
            <v>0</v>
          </cell>
          <cell r="CK61">
            <v>0</v>
          </cell>
          <cell r="CL61">
            <v>272.47101500000929</v>
          </cell>
          <cell r="CM61">
            <v>2185.4620449999975</v>
          </cell>
          <cell r="CN61">
            <v>1398.6461000000015</v>
          </cell>
          <cell r="CO61">
            <v>0</v>
          </cell>
          <cell r="CP61">
            <v>0</v>
          </cell>
          <cell r="CQ61">
            <v>0</v>
          </cell>
          <cell r="CR61">
            <v>1009.5380000000085</v>
          </cell>
          <cell r="CS61">
            <v>427.51500000000186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348.41995000000583</v>
          </cell>
          <cell r="CY61">
            <v>0</v>
          </cell>
          <cell r="CZ61">
            <v>560.34960000000706</v>
          </cell>
          <cell r="DA61">
            <v>0</v>
          </cell>
          <cell r="DB61">
            <v>0</v>
          </cell>
          <cell r="DC61">
            <v>302.14635000000186</v>
          </cell>
          <cell r="DD61">
            <v>0</v>
          </cell>
          <cell r="DE61">
            <v>1494.9509050000008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</row>
        <row r="62">
          <cell r="C62" t="str">
            <v>Elektron Solar 1_T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1.160099998287475E-4</v>
          </cell>
          <cell r="Q62">
            <v>1.4677500189463858E-4</v>
          </cell>
          <cell r="R62">
            <v>76.524195029996704</v>
          </cell>
          <cell r="S62">
            <v>-96.536782970001425</v>
          </cell>
          <cell r="T62">
            <v>155.56554426499315</v>
          </cell>
          <cell r="U62">
            <v>79.572722620007198</v>
          </cell>
          <cell r="V62">
            <v>-97.541953934994297</v>
          </cell>
          <cell r="W62">
            <v>-5.4921924150016661</v>
          </cell>
          <cell r="X62">
            <v>-31.071395495000527</v>
          </cell>
          <cell r="Y62">
            <v>-188.30632856999674</v>
          </cell>
          <cell r="Z62">
            <v>-29.680143725001841</v>
          </cell>
          <cell r="AA62">
            <v>-67.397844179998671</v>
          </cell>
          <cell r="AB62">
            <v>384.91727550999889</v>
          </cell>
          <cell r="AC62">
            <v>195.64547731500113</v>
          </cell>
          <cell r="AD62">
            <v>2360.0366750299909</v>
          </cell>
          <cell r="AE62">
            <v>3044.4267245299902</v>
          </cell>
          <cell r="AF62">
            <v>1778.6447092649878</v>
          </cell>
          <cell r="AG62">
            <v>1356.3322536200037</v>
          </cell>
          <cell r="AH62">
            <v>-94.907573934997075</v>
          </cell>
          <cell r="AI62">
            <v>437.90793108499531</v>
          </cell>
          <cell r="AJ62">
            <v>714.30678450499749</v>
          </cell>
          <cell r="AK62">
            <v>1809.9785529299975</v>
          </cell>
          <cell r="AL62">
            <v>509.88770077499652</v>
          </cell>
          <cell r="AM62">
            <v>123.17244882000089</v>
          </cell>
          <cell r="AN62">
            <v>68.227316510000065</v>
          </cell>
          <cell r="AO62">
            <v>-41.706178224998091</v>
          </cell>
          <cell r="AP62">
            <v>1939.7402435299923</v>
          </cell>
          <cell r="AQ62">
            <v>1925.7698210299932</v>
          </cell>
          <cell r="AR62">
            <v>769.88122426499115</v>
          </cell>
          <cell r="AS62">
            <v>614.22465712000587</v>
          </cell>
          <cell r="AT62">
            <v>57.237081065002094</v>
          </cell>
          <cell r="AU62">
            <v>38.425739584997594</v>
          </cell>
          <cell r="AV62">
            <v>375.68003250499834</v>
          </cell>
          <cell r="AW62">
            <v>632.44930593000095</v>
          </cell>
          <cell r="AX62">
            <v>81.318635774997347</v>
          </cell>
          <cell r="AY62">
            <v>-110.99950067999853</v>
          </cell>
          <cell r="AZ62">
            <v>209.12754824999919</v>
          </cell>
          <cell r="BA62">
            <v>-74.438927424998624</v>
          </cell>
          <cell r="BB62">
            <v>398.55120698999713</v>
          </cell>
          <cell r="BC62">
            <v>1094.0319253699968</v>
          </cell>
          <cell r="BD62">
            <v>367.60302706499158</v>
          </cell>
          <cell r="BE62">
            <v>62.173612500005042</v>
          </cell>
          <cell r="BF62">
            <v>298.18226126500264</v>
          </cell>
          <cell r="BG62">
            <v>55.334745184997999</v>
          </cell>
          <cell r="BH62">
            <v>813.89602266499651</v>
          </cell>
          <cell r="BI62">
            <v>-99.661403149997057</v>
          </cell>
          <cell r="BJ62">
            <v>-124.36991276500144</v>
          </cell>
          <cell r="BK62">
            <v>-17.842333799998706</v>
          </cell>
          <cell r="BL62">
            <v>60.096590908798191</v>
          </cell>
          <cell r="BM62">
            <v>-92.034001568998491</v>
          </cell>
          <cell r="BN62">
            <v>44.38323377519724</v>
          </cell>
          <cell r="BO62">
            <v>992.39872862079835</v>
          </cell>
          <cell r="BP62">
            <v>55.519504550991158</v>
          </cell>
          <cell r="BQ62">
            <v>-127.35753516439409</v>
          </cell>
          <cell r="BR62">
            <v>231.44600492900216</v>
          </cell>
          <cell r="BS62">
            <v>-179.6361032930003</v>
          </cell>
          <cell r="BT62">
            <v>358.7919370741987</v>
          </cell>
          <cell r="BU62">
            <v>-191.40642494959653</v>
          </cell>
          <cell r="BV62">
            <v>-155.61806391980167</v>
          </cell>
          <cell r="BW62">
            <v>-33.404391214398764</v>
          </cell>
          <cell r="BX62">
            <v>-76.268637913194439</v>
          </cell>
          <cell r="BY62">
            <v>-500.88377792727755</v>
          </cell>
          <cell r="BZ62">
            <v>17.210544121471635</v>
          </cell>
          <cell r="CA62">
            <v>17.562769045346108</v>
          </cell>
          <cell r="CB62">
            <v>-204.25818235043778</v>
          </cell>
          <cell r="CC62">
            <v>-268.12914015046925</v>
          </cell>
          <cell r="CD62">
            <v>10.611273334682179</v>
          </cell>
          <cell r="CE62">
            <v>-370.70179035110988</v>
          </cell>
          <cell r="CF62">
            <v>-33.224991788645092</v>
          </cell>
          <cell r="CG62">
            <v>8.690851799800587</v>
          </cell>
          <cell r="CH62">
            <v>-186.7099743188277</v>
          </cell>
          <cell r="CI62">
            <v>-121.50567416672709</v>
          </cell>
          <cell r="CJ62">
            <v>-163.01270771107806</v>
          </cell>
          <cell r="CK62">
            <v>-211.23201051856594</v>
          </cell>
          <cell r="CL62">
            <v>-219.52771239898476</v>
          </cell>
          <cell r="CM62">
            <v>-276.21451293972916</v>
          </cell>
          <cell r="CN62">
            <v>-228.31513521736204</v>
          </cell>
          <cell r="CO62">
            <v>-380.03735463661661</v>
          </cell>
          <cell r="CP62">
            <v>-574.61565927666311</v>
          </cell>
          <cell r="CQ62">
            <v>-442.65174236143014</v>
          </cell>
          <cell r="CR62">
            <v>-300.01509859467802</v>
          </cell>
          <cell r="CS62">
            <v>-455.98018775704742</v>
          </cell>
          <cell r="CT62">
            <v>-217.6464251658586</v>
          </cell>
          <cell r="CU62">
            <v>-207.03102248429272</v>
          </cell>
          <cell r="CV62">
            <v>-189.70804359247214</v>
          </cell>
          <cell r="CW62">
            <v>-245.82384973209784</v>
          </cell>
          <cell r="CX62">
            <v>-280.31492491183974</v>
          </cell>
          <cell r="CY62">
            <v>-523.02155680238081</v>
          </cell>
          <cell r="CZ62">
            <v>-315.97265717744813</v>
          </cell>
          <cell r="DA62">
            <v>-455.30410425033421</v>
          </cell>
          <cell r="DB62">
            <v>-652.74229074995492</v>
          </cell>
          <cell r="DC62">
            <v>-497.57995261169839</v>
          </cell>
          <cell r="DD62">
            <v>-468.50129520417892</v>
          </cell>
          <cell r="DE62">
            <v>-410.988195631113</v>
          </cell>
          <cell r="DF62">
            <v>-248.42819375865403</v>
          </cell>
          <cell r="DG62">
            <v>-229.89765659277103</v>
          </cell>
          <cell r="DH62">
            <v>-216.26990279446028</v>
          </cell>
          <cell r="DI62">
            <v>-280.24272974956182</v>
          </cell>
          <cell r="DJ62">
            <v>-357.75163777463047</v>
          </cell>
          <cell r="DK62">
            <v>-582.73553293321868</v>
          </cell>
          <cell r="DL62">
            <v>-415.86326545273658</v>
          </cell>
          <cell r="DM62">
            <v>-530.19452011598185</v>
          </cell>
          <cell r="DN62">
            <v>-730.47828906587961</v>
          </cell>
          <cell r="DO62">
            <v>-585.47419585071395</v>
          </cell>
          <cell r="DP62">
            <v>-529.74774570563193</v>
          </cell>
          <cell r="DQ62">
            <v>-593.35036402080448</v>
          </cell>
          <cell r="DR62">
            <v>-279.05605350848566</v>
          </cell>
          <cell r="DS62">
            <v>-252.64995753070693</v>
          </cell>
        </row>
        <row r="63">
          <cell r="C63" t="str">
            <v>Elektron Solar 2_T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-1.1943799972868839E-3</v>
          </cell>
          <cell r="Q63">
            <v>-1.5144399912969632E-3</v>
          </cell>
          <cell r="R63">
            <v>521.31726836997439</v>
          </cell>
          <cell r="S63">
            <v>-657.66138470002079</v>
          </cell>
          <cell r="T63">
            <v>1059.7849256649504</v>
          </cell>
          <cell r="U63">
            <v>542.084054300047</v>
          </cell>
          <cell r="V63">
            <v>-664.50729689995376</v>
          </cell>
          <cell r="W63">
            <v>-37.420679830029151</v>
          </cell>
          <cell r="X63">
            <v>-211.67861926500277</v>
          </cell>
          <cell r="Y63">
            <v>-1282.8407562550055</v>
          </cell>
          <cell r="Z63">
            <v>-202.19828592000283</v>
          </cell>
          <cell r="AA63">
            <v>-459.149572459995</v>
          </cell>
          <cell r="AB63">
            <v>3400.4600206199934</v>
          </cell>
          <cell r="AC63">
            <v>1884.2772307600026</v>
          </cell>
          <cell r="AD63">
            <v>18681.720591869918</v>
          </cell>
          <cell r="AE63">
            <v>23664.304833299917</v>
          </cell>
          <cell r="AF63">
            <v>13947.277950664917</v>
          </cell>
          <cell r="AG63">
            <v>10678.186644300027</v>
          </cell>
          <cell r="AH63">
            <v>-588.43553189995703</v>
          </cell>
          <cell r="AI63">
            <v>3235.2190651699584</v>
          </cell>
          <cell r="AJ63">
            <v>4494.3386682349828</v>
          </cell>
          <cell r="AK63">
            <v>14103.670726244951</v>
          </cell>
          <cell r="AL63">
            <v>4336.2193470799784</v>
          </cell>
          <cell r="AM63">
            <v>1387.6975090399999</v>
          </cell>
          <cell r="AN63">
            <v>786.45877861999679</v>
          </cell>
          <cell r="AO63">
            <v>-255.06334443998566</v>
          </cell>
          <cell r="AP63">
            <v>14425.382465369934</v>
          </cell>
          <cell r="AQ63">
            <v>14629.067284799934</v>
          </cell>
          <cell r="AR63">
            <v>5022.4453931649296</v>
          </cell>
          <cell r="AS63">
            <v>4941.7915593000407</v>
          </cell>
          <cell r="AT63">
            <v>593.36246810003843</v>
          </cell>
          <cell r="AU63">
            <v>348.10974016996528</v>
          </cell>
          <cell r="AV63">
            <v>2735.4905427349981</v>
          </cell>
          <cell r="AW63">
            <v>4793.8419412449775</v>
          </cell>
          <cell r="AX63">
            <v>653.47733607998452</v>
          </cell>
          <cell r="AY63">
            <v>-727.12335645999497</v>
          </cell>
          <cell r="AZ63">
            <v>1876.6812277549973</v>
          </cell>
          <cell r="BA63">
            <v>-478.05520573999138</v>
          </cell>
          <cell r="BB63">
            <v>2795.9501810349698</v>
          </cell>
          <cell r="BC63">
            <v>8028.2926710849597</v>
          </cell>
          <cell r="BD63">
            <v>2823.9779659899532</v>
          </cell>
          <cell r="BE63">
            <v>659.58495704506095</v>
          </cell>
          <cell r="BF63">
            <v>2521.5533959000386</v>
          </cell>
          <cell r="BG63">
            <v>601.46850369497599</v>
          </cell>
          <cell r="BH63">
            <v>6328.1413481999789</v>
          </cell>
          <cell r="BI63">
            <v>-772.66025929999853</v>
          </cell>
          <cell r="BJ63">
            <v>-847.27233750500761</v>
          </cell>
          <cell r="BK63">
            <v>107.20521065999917</v>
          </cell>
          <cell r="BL63">
            <v>720.77735058682515</v>
          </cell>
          <cell r="BM63">
            <v>-592.13353678349279</v>
          </cell>
          <cell r="BN63">
            <v>313.90863907165931</v>
          </cell>
          <cell r="BO63">
            <v>7733.3898391060357</v>
          </cell>
          <cell r="BP63">
            <v>276.79435386333273</v>
          </cell>
          <cell r="BQ63">
            <v>-780.4407846686604</v>
          </cell>
          <cell r="BR63">
            <v>1048.190697861043</v>
          </cell>
          <cell r="BS63">
            <v>-1365.8757969051437</v>
          </cell>
          <cell r="BT63">
            <v>2726.0511206126753</v>
          </cell>
          <cell r="BU63">
            <v>-1194.2710835597757</v>
          </cell>
          <cell r="BV63">
            <v>-1060.1503672470851</v>
          </cell>
          <cell r="BW63">
            <v>30.251198586902234</v>
          </cell>
          <cell r="BX63">
            <v>-432.39455101300666</v>
          </cell>
          <cell r="BY63">
            <v>-3412.273380609267</v>
          </cell>
          <cell r="BZ63">
            <v>320.68061499315172</v>
          </cell>
          <cell r="CA63">
            <v>258.08266121703053</v>
          </cell>
          <cell r="CB63">
            <v>-1391.5142119026639</v>
          </cell>
          <cell r="CC63">
            <v>-2034.5323783238143</v>
          </cell>
          <cell r="CD63">
            <v>421.0367785622463</v>
          </cell>
          <cell r="CE63">
            <v>-2525.4110657697784</v>
          </cell>
          <cell r="CF63">
            <v>35.212620203274028</v>
          </cell>
          <cell r="CG63">
            <v>453.57363745173512</v>
          </cell>
          <cell r="CH63">
            <v>-1271.9640068404497</v>
          </cell>
          <cell r="CI63">
            <v>-711.50915752583182</v>
          </cell>
          <cell r="CJ63">
            <v>-1110.5260559798412</v>
          </cell>
          <cell r="CK63">
            <v>-1439.0205860024303</v>
          </cell>
          <cell r="CL63">
            <v>-1466.4738241149603</v>
          </cell>
          <cell r="CM63">
            <v>-1946.4546255875612</v>
          </cell>
          <cell r="CN63">
            <v>-1468.214696214814</v>
          </cell>
          <cell r="CO63">
            <v>-2589.0095970106922</v>
          </cell>
          <cell r="CP63">
            <v>-3914.5719145400544</v>
          </cell>
          <cell r="CQ63">
            <v>-3015.5701138400859</v>
          </cell>
          <cell r="CR63">
            <v>-1956.6700563190661</v>
          </cell>
          <cell r="CS63">
            <v>-3048.2439003417862</v>
          </cell>
          <cell r="CT63">
            <v>-1482.7185782358495</v>
          </cell>
          <cell r="CU63">
            <v>-1410.4005996580013</v>
          </cell>
          <cell r="CV63">
            <v>-1292.3880316718405</v>
          </cell>
          <cell r="CW63">
            <v>-1674.6774906446215</v>
          </cell>
          <cell r="CX63">
            <v>-1880.5867248275299</v>
          </cell>
          <cell r="CY63">
            <v>-3563.0889064331213</v>
          </cell>
          <cell r="CZ63">
            <v>-2094.4440580054047</v>
          </cell>
          <cell r="DA63">
            <v>-3101.7643287541346</v>
          </cell>
          <cell r="DB63">
            <v>-4446.8095914518617</v>
          </cell>
          <cell r="DC63">
            <v>-3360.706031670024</v>
          </cell>
          <cell r="DD63">
            <v>-3191.6698110337802</v>
          </cell>
          <cell r="DE63">
            <v>-2627.1769017963488</v>
          </cell>
          <cell r="DF63">
            <v>-1692.4193767742734</v>
          </cell>
          <cell r="DG63">
            <v>-1566.1795445220105</v>
          </cell>
          <cell r="DH63">
            <v>-1473.3406974853829</v>
          </cell>
          <cell r="DI63">
            <v>-1909.1561107636007</v>
          </cell>
          <cell r="DJ63">
            <v>-2437.1868426115475</v>
          </cell>
          <cell r="DK63">
            <v>-3969.8903688244513</v>
          </cell>
          <cell r="DL63">
            <v>-2833.0738405370639</v>
          </cell>
          <cell r="DM63">
            <v>-3611.9552868388641</v>
          </cell>
          <cell r="DN63">
            <v>-4976.3860799790964</v>
          </cell>
          <cell r="DO63">
            <v>-3988.5480782358241</v>
          </cell>
          <cell r="DP63">
            <v>-3608.9112550749346</v>
          </cell>
          <cell r="DQ63">
            <v>-4042.2032477636435</v>
          </cell>
          <cell r="DR63">
            <v>-1901.07167132</v>
          </cell>
          <cell r="DS63">
            <v>-1721.179594661698</v>
          </cell>
        </row>
        <row r="64">
          <cell r="C64" t="str">
            <v>Castle Solar_T</v>
          </cell>
          <cell r="D64">
            <v>4.0185000216297224E-5</v>
          </cell>
          <cell r="E64">
            <v>1.972500285773998E-5</v>
          </cell>
          <cell r="F64">
            <v>231.83793187000381</v>
          </cell>
          <cell r="G64">
            <v>-354.74858475999906</v>
          </cell>
          <cell r="H64">
            <v>544.27856745499707</v>
          </cell>
          <cell r="I64">
            <v>50.429385050010609</v>
          </cell>
          <cell r="J64">
            <v>-398.76834480999037</v>
          </cell>
          <cell r="K64">
            <v>-12.106814534995431</v>
          </cell>
          <cell r="L64">
            <v>35.391737240010926</v>
          </cell>
          <cell r="M64">
            <v>-533.60017247499252</v>
          </cell>
          <cell r="N64">
            <v>172.79818881499702</v>
          </cell>
          <cell r="O64">
            <v>-112.93138492999982</v>
          </cell>
          <cell r="P64">
            <v>-68.699959815000767</v>
          </cell>
          <cell r="Q64">
            <v>-79.999980274996915</v>
          </cell>
          <cell r="R64">
            <v>112.11293187000561</v>
          </cell>
          <cell r="S64">
            <v>-494.22358476000085</v>
          </cell>
          <cell r="T64">
            <v>387.00356745499795</v>
          </cell>
          <cell r="U64">
            <v>-112.69561494998892</v>
          </cell>
          <cell r="V64">
            <v>-551.41834480998864</v>
          </cell>
          <cell r="W64">
            <v>-145.58181453499358</v>
          </cell>
          <cell r="X64">
            <v>-89.858262759989628</v>
          </cell>
          <cell r="Y64">
            <v>-637.00017247499363</v>
          </cell>
          <cell r="Z64">
            <v>101.79818881499813</v>
          </cell>
          <cell r="AA64">
            <v>-174.15638492999912</v>
          </cell>
          <cell r="AB64">
            <v>468.41231368499717</v>
          </cell>
          <cell r="AC64">
            <v>635.82608337500051</v>
          </cell>
          <cell r="AD64">
            <v>5625.1776673699896</v>
          </cell>
          <cell r="AE64">
            <v>6674.4938062399788</v>
          </cell>
          <cell r="AF64">
            <v>3625.3048759549879</v>
          </cell>
          <cell r="AG64">
            <v>2299.9380065500036</v>
          </cell>
          <cell r="AH64">
            <v>-703.30509480998694</v>
          </cell>
          <cell r="AI64">
            <v>557.79368396500399</v>
          </cell>
          <cell r="AJ64">
            <v>1692.654027240005</v>
          </cell>
          <cell r="AK64">
            <v>4039.2883970249932</v>
          </cell>
          <cell r="AL64">
            <v>1353.3263098149957</v>
          </cell>
          <cell r="AM64">
            <v>435.35030706999908</v>
          </cell>
          <cell r="AN64">
            <v>34.800530184997925</v>
          </cell>
          <cell r="AO64">
            <v>-158.55203027499738</v>
          </cell>
          <cell r="AP64">
            <v>4358.2847607449903</v>
          </cell>
          <cell r="AQ64">
            <v>4295.6287408649878</v>
          </cell>
          <cell r="AR64">
            <v>1954.8064205799928</v>
          </cell>
          <cell r="AS64">
            <v>1018.197316925004</v>
          </cell>
          <cell r="AT64">
            <v>-189.43241105998769</v>
          </cell>
          <cell r="AU64">
            <v>-163.76925790999348</v>
          </cell>
          <cell r="AV64">
            <v>713.35576399000524</v>
          </cell>
          <cell r="AW64">
            <v>1386.4217975250001</v>
          </cell>
          <cell r="AX64">
            <v>418.16492231499632</v>
          </cell>
          <cell r="AY64">
            <v>-295.68954055499859</v>
          </cell>
          <cell r="AZ64">
            <v>392.99708677249669</v>
          </cell>
          <cell r="BA64">
            <v>-317.60797027499757</v>
          </cell>
          <cell r="BB64">
            <v>1017.3473993356237</v>
          </cell>
          <cell r="BC64">
            <v>2449.1835146743665</v>
          </cell>
          <cell r="BD64">
            <v>989.80792461437602</v>
          </cell>
          <cell r="BE64">
            <v>-216.71088705937046</v>
          </cell>
          <cell r="BF64">
            <v>515.19590927125898</v>
          </cell>
          <cell r="BG64">
            <v>-19.782706850619377</v>
          </cell>
          <cell r="BH64">
            <v>1897.2384203962511</v>
          </cell>
          <cell r="BI64">
            <v>-374.49110204999562</v>
          </cell>
          <cell r="BJ64">
            <v>-109.07890231000206</v>
          </cell>
          <cell r="BK64">
            <v>-5.2450712768745538</v>
          </cell>
          <cell r="BL64">
            <v>282.84068407955976</v>
          </cell>
          <cell r="BM64">
            <v>-276.73183732499785</v>
          </cell>
          <cell r="BN64">
            <v>127.52691537330028</v>
          </cell>
          <cell r="BO64">
            <v>2199.5199115746964</v>
          </cell>
          <cell r="BP64">
            <v>201.97707690357618</v>
          </cell>
          <cell r="BQ64">
            <v>-619.29231934882239</v>
          </cell>
          <cell r="BR64">
            <v>270.57608800085211</v>
          </cell>
          <cell r="BS64">
            <v>-439.14035994653534</v>
          </cell>
          <cell r="BT64">
            <v>773.12618094297034</v>
          </cell>
          <cell r="BU64">
            <v>-618.82684041462028</v>
          </cell>
          <cell r="BV64">
            <v>-178.66951685437647</v>
          </cell>
          <cell r="BW64">
            <v>24.572987547360228</v>
          </cell>
          <cell r="BX64">
            <v>-162.51748075991327</v>
          </cell>
          <cell r="BY64">
            <v>-1131.467732924747</v>
          </cell>
          <cell r="BZ64">
            <v>65.733483405783588</v>
          </cell>
          <cell r="CA64">
            <v>-70.644033766970807</v>
          </cell>
          <cell r="CB64">
            <v>-387.65415074366393</v>
          </cell>
          <cell r="CC64">
            <v>-834.03346220182573</v>
          </cell>
          <cell r="CD64">
            <v>-163.29563416320025</v>
          </cell>
          <cell r="CE64">
            <v>-803.01267726947799</v>
          </cell>
          <cell r="CF64">
            <v>-80.384483385541671</v>
          </cell>
          <cell r="CG64">
            <v>19.095352512576884</v>
          </cell>
          <cell r="CH64">
            <v>-237.6838683260296</v>
          </cell>
          <cell r="CI64">
            <v>-251.99804786252727</v>
          </cell>
          <cell r="CJ64">
            <v>-473.74627265268691</v>
          </cell>
          <cell r="CK64">
            <v>-551.6696313232485</v>
          </cell>
          <cell r="CL64">
            <v>-503.13989527688904</v>
          </cell>
          <cell r="CM64">
            <v>-857.59401700943488</v>
          </cell>
          <cell r="CN64">
            <v>-530.98411815267207</v>
          </cell>
          <cell r="CO64">
            <v>-1074.4595127905648</v>
          </cell>
          <cell r="CP64">
            <v>-1451.4229977164318</v>
          </cell>
          <cell r="CQ64">
            <v>-932.53314795580729</v>
          </cell>
          <cell r="CR64">
            <v>-601.86700518241025</v>
          </cell>
          <cell r="CS64">
            <v>-1147.919729454858</v>
          </cell>
          <cell r="CT64">
            <v>-316.80862649032315</v>
          </cell>
          <cell r="CU64">
            <v>-535.13106474786434</v>
          </cell>
          <cell r="CV64">
            <v>-540.07754108849736</v>
          </cell>
          <cell r="CW64">
            <v>-628.91128306800783</v>
          </cell>
          <cell r="CX64">
            <v>-648.97841971615708</v>
          </cell>
          <cell r="CY64">
            <v>-1451.2161342231871</v>
          </cell>
          <cell r="CZ64">
            <v>-687.08502787963232</v>
          </cell>
          <cell r="DA64">
            <v>-1231.9600683013607</v>
          </cell>
          <cell r="DB64">
            <v>-1598.8097244518985</v>
          </cell>
          <cell r="DC64">
            <v>-1048.6006362887035</v>
          </cell>
          <cell r="DD64">
            <v>-949.24752119529512</v>
          </cell>
          <cell r="DE64">
            <v>-1031.8050043349597</v>
          </cell>
          <cell r="DF64">
            <v>-385.36059241379581</v>
          </cell>
          <cell r="DG64">
            <v>-594.24506634877446</v>
          </cell>
          <cell r="DH64">
            <v>-606.07715318213025</v>
          </cell>
          <cell r="DI64">
            <v>-705.76672655404332</v>
          </cell>
          <cell r="DJ64">
            <v>-824.38611435822838</v>
          </cell>
          <cell r="DK64">
            <v>-1585.2087964758721</v>
          </cell>
          <cell r="DL64">
            <v>-843.21474530795729</v>
          </cell>
          <cell r="DM64">
            <v>-1388.673121034604</v>
          </cell>
          <cell r="DN64">
            <v>-1745.4595175536901</v>
          </cell>
          <cell r="DO64">
            <v>-1189.6345202799341</v>
          </cell>
          <cell r="DP64">
            <v>-1069.5743249031163</v>
          </cell>
          <cell r="DQ64">
            <v>-1445.8036920406566</v>
          </cell>
          <cell r="DR64">
            <v>-453.56979850765225</v>
          </cell>
          <cell r="DS64">
            <v>-653.06349794168045</v>
          </cell>
        </row>
        <row r="65">
          <cell r="C65" t="str">
            <v>Sigurd Solar_T</v>
          </cell>
          <cell r="D65">
            <v>-1.1621791269862999E-3</v>
          </cell>
          <cell r="E65">
            <v>-8.4725649016399798E-3</v>
          </cell>
          <cell r="F65">
            <v>2.7627386509775476E-2</v>
          </cell>
          <cell r="G65">
            <v>-1.9399102798706692E-2</v>
          </cell>
          <cell r="H65">
            <v>6.4708121951843941E-3</v>
          </cell>
          <cell r="I65">
            <v>9.482760002210832E-3</v>
          </cell>
          <cell r="J65">
            <v>-8.4493265936180072E-3</v>
          </cell>
          <cell r="K65">
            <v>-2.2149414176601521E-2</v>
          </cell>
          <cell r="L65">
            <v>-4.5302969978365483E-4</v>
          </cell>
          <cell r="M65">
            <v>2.8049526960457965E-2</v>
          </cell>
          <cell r="N65">
            <v>-2.907330721427564E-3</v>
          </cell>
          <cell r="O65">
            <v>4.3877957434960892E-3</v>
          </cell>
          <cell r="P65">
            <v>-1.1621791269862999E-3</v>
          </cell>
          <cell r="Q65">
            <v>-8.4725649016399798E-3</v>
          </cell>
          <cell r="R65">
            <v>2.7627386509775476E-2</v>
          </cell>
          <cell r="S65">
            <v>159.63325989719584</v>
          </cell>
          <cell r="T65">
            <v>6.4708121951843941E-3</v>
          </cell>
          <cell r="U65">
            <v>9.482760002210832E-3</v>
          </cell>
          <cell r="V65">
            <v>114.9776623734021</v>
          </cell>
          <cell r="W65">
            <v>-2.2149414176601521E-2</v>
          </cell>
          <cell r="X65">
            <v>-4.5302969978365483E-4</v>
          </cell>
          <cell r="Y65">
            <v>776.24573802696227</v>
          </cell>
          <cell r="Z65">
            <v>-2.907330721427564E-3</v>
          </cell>
          <cell r="AA65">
            <v>4.3877957434960892E-3</v>
          </cell>
          <cell r="AB65">
            <v>7238.8724207962578</v>
          </cell>
          <cell r="AC65">
            <v>9098.8368871868879</v>
          </cell>
          <cell r="AD65">
            <v>30244.18609831325</v>
          </cell>
          <cell r="AE65">
            <v>31058.518980363831</v>
          </cell>
          <cell r="AF65">
            <v>18373.795962886154</v>
          </cell>
          <cell r="AG65">
            <v>13493.913254459987</v>
          </cell>
          <cell r="AH65">
            <v>2682.5892679134035</v>
          </cell>
          <cell r="AI65">
            <v>5796.7639940458039</v>
          </cell>
          <cell r="AJ65">
            <v>11569.856659692277</v>
          </cell>
          <cell r="AK65">
            <v>20471.469953342905</v>
          </cell>
          <cell r="AL65">
            <v>7907.2238888838483</v>
          </cell>
          <cell r="AM65">
            <v>5818.3431087431254</v>
          </cell>
          <cell r="AN65">
            <v>4729.2774600808689</v>
          </cell>
          <cell r="AO65">
            <v>1096.8995323550985</v>
          </cell>
          <cell r="AP65">
            <v>23492.558026097468</v>
          </cell>
          <cell r="AQ65">
            <v>23309.31963754915</v>
          </cell>
          <cell r="AR65">
            <v>9611.1769884521782</v>
          </cell>
          <cell r="AS65">
            <v>9863.1688111799795</v>
          </cell>
          <cell r="AT65">
            <v>3706.8563151534017</v>
          </cell>
          <cell r="AU65">
            <v>3568.0656200218077</v>
          </cell>
          <cell r="AV65">
            <v>10326.391359312272</v>
          </cell>
          <cell r="AW65">
            <v>13050.931419430719</v>
          </cell>
          <cell r="AX65">
            <v>3576.2560175212707</v>
          </cell>
          <cell r="AY65">
            <v>2733.1488197957337</v>
          </cell>
          <cell r="AZ65">
            <v>6279.0850937392606</v>
          </cell>
          <cell r="BA65">
            <v>788.36534319510088</v>
          </cell>
          <cell r="BB65">
            <v>7392.7296702504946</v>
          </cell>
          <cell r="BC65">
            <v>16017.282667573169</v>
          </cell>
          <cell r="BD65">
            <v>6681.9789459341737</v>
          </cell>
          <cell r="BE65">
            <v>2821.7263820999942</v>
          </cell>
          <cell r="BF65">
            <v>5796.0215995133985</v>
          </cell>
          <cell r="BG65">
            <v>3551.2186806658083</v>
          </cell>
          <cell r="BH65">
            <v>12643.685999592279</v>
          </cell>
          <cell r="BI65">
            <v>5384.9578556229526</v>
          </cell>
          <cell r="BJ65">
            <v>447.24545294927725</v>
          </cell>
          <cell r="BK65">
            <v>3790.960876213735</v>
          </cell>
          <cell r="BL65">
            <v>2914.8198280648694</v>
          </cell>
          <cell r="BM65">
            <v>1401.7745902550953</v>
          </cell>
          <cell r="BN65">
            <v>4770.7737456865052</v>
          </cell>
          <cell r="BO65">
            <v>15269.510927575158</v>
          </cell>
          <cell r="BP65">
            <v>3775.381777912195</v>
          </cell>
          <cell r="BQ65">
            <v>4971.4204047000021</v>
          </cell>
          <cell r="BR65">
            <v>5796.0215995133985</v>
          </cell>
          <cell r="BS65">
            <v>2132.4081465058143</v>
          </cell>
          <cell r="BT65">
            <v>9164.3631894302816</v>
          </cell>
          <cell r="BU65">
            <v>4338.7146543669596</v>
          </cell>
          <cell r="BV65">
            <v>127.48028072927859</v>
          </cell>
          <cell r="BW65">
            <v>2957.0437455137303</v>
          </cell>
          <cell r="BX65">
            <v>1549.0341408064714</v>
          </cell>
          <cell r="BY65">
            <v>340.78821924690067</v>
          </cell>
          <cell r="BZ65">
            <v>5044.8626355865008</v>
          </cell>
          <cell r="CA65">
            <v>6328.7269256771824</v>
          </cell>
          <cell r="CB65">
            <v>1897.3859289521959</v>
          </cell>
          <cell r="CC65">
            <v>307.02725676001108</v>
          </cell>
          <cell r="CD65">
            <v>5608.8392443133998</v>
          </cell>
          <cell r="CE65">
            <v>892.29908584781788</v>
          </cell>
          <cell r="CF65">
            <v>3294.1110690002952</v>
          </cell>
          <cell r="CG65">
            <v>6111.3497380869521</v>
          </cell>
          <cell r="CH65">
            <v>486.74656280928389</v>
          </cell>
          <cell r="CI65">
            <v>781.91786290433652</v>
          </cell>
          <cell r="CJ65">
            <v>109.42534706087359</v>
          </cell>
          <cell r="CK65">
            <v>-8.4725649016399798E-3</v>
          </cell>
          <cell r="CL65">
            <v>2007.4200987865058</v>
          </cell>
          <cell r="CM65">
            <v>2402.5968939971985</v>
          </cell>
          <cell r="CN65">
            <v>2139.1086049241844</v>
          </cell>
          <cell r="CO65">
            <v>209.34941856000296</v>
          </cell>
          <cell r="CP65">
            <v>340.79155067340565</v>
          </cell>
          <cell r="CQ65">
            <v>283.07535822580996</v>
          </cell>
          <cell r="CR65">
            <v>1346.5424528103013</v>
          </cell>
          <cell r="CS65">
            <v>351.39932016877032</v>
          </cell>
          <cell r="CT65">
            <v>-2.907330721427564E-3</v>
          </cell>
          <cell r="CU65">
            <v>4.3877957434960892E-3</v>
          </cell>
          <cell r="CV65">
            <v>-1.1621791269862999E-3</v>
          </cell>
          <cell r="CW65">
            <v>-8.4725649016399798E-3</v>
          </cell>
          <cell r="CX65">
            <v>556.20180206652071</v>
          </cell>
          <cell r="CY65">
            <v>-1.9399102798706692E-2</v>
          </cell>
          <cell r="CZ65">
            <v>51.244441714200839</v>
          </cell>
          <cell r="DA65">
            <v>9.482760002210832E-3</v>
          </cell>
          <cell r="DB65">
            <v>-8.4493265936180072E-3</v>
          </cell>
          <cell r="DC65">
            <v>69.348985625810741</v>
          </cell>
          <cell r="DD65">
            <v>428.97629865029239</v>
          </cell>
          <cell r="DE65">
            <v>1472.4083425671668</v>
          </cell>
          <cell r="DF65">
            <v>-2.907330721427564E-3</v>
          </cell>
          <cell r="DG65">
            <v>4.3877957434960892E-3</v>
          </cell>
          <cell r="DH65">
            <v>-1.1621791269862999E-3</v>
          </cell>
          <cell r="DI65">
            <v>-8.4725649016399798E-3</v>
          </cell>
          <cell r="DJ65">
            <v>2.7627386509775476E-2</v>
          </cell>
          <cell r="DK65">
            <v>-1.9399102798706692E-2</v>
          </cell>
          <cell r="DL65">
            <v>6.4708121951843941E-3</v>
          </cell>
          <cell r="DM65">
            <v>9.482760002210832E-3</v>
          </cell>
          <cell r="DN65">
            <v>-8.4493265936180072E-3</v>
          </cell>
          <cell r="DO65">
            <v>-2.2149414176601521E-2</v>
          </cell>
          <cell r="DP65">
            <v>-4.5302969978365483E-4</v>
          </cell>
          <cell r="DQ65">
            <v>2.8049526960457965E-2</v>
          </cell>
          <cell r="DR65">
            <v>-2.907330721427564E-3</v>
          </cell>
          <cell r="DS65">
            <v>4.3877957434960892E-3</v>
          </cell>
        </row>
        <row r="66">
          <cell r="C66" t="str">
            <v>Milican Solar_T</v>
          </cell>
          <cell r="D66">
            <v>-4.0181544850747757E-2</v>
          </cell>
          <cell r="E66">
            <v>-2.6152002804192314E-2</v>
          </cell>
          <cell r="F66">
            <v>-2.9970239008416694E-2</v>
          </cell>
          <cell r="G66">
            <v>-0.17222493378982112</v>
          </cell>
          <cell r="H66">
            <v>0.10093998899856163</v>
          </cell>
          <cell r="I66">
            <v>2.6928150904823277E-2</v>
          </cell>
          <cell r="J66">
            <v>-0.25898001110823321</v>
          </cell>
          <cell r="K66">
            <v>-9.2398159001313651E-2</v>
          </cell>
          <cell r="L66">
            <v>-5.573193999533034E-2</v>
          </cell>
          <cell r="M66">
            <v>4.0284084998875203E-2</v>
          </cell>
          <cell r="N66">
            <v>2.3158415962370787E-3</v>
          </cell>
          <cell r="O66">
            <v>-1.9701839100462172E-2</v>
          </cell>
          <cell r="P66">
            <v>-4.0181544850747757E-2</v>
          </cell>
          <cell r="Q66">
            <v>-2.6152002804192314E-2</v>
          </cell>
          <cell r="R66">
            <v>-2.9970239008416694E-2</v>
          </cell>
          <cell r="S66">
            <v>-0.17222493378982112</v>
          </cell>
          <cell r="T66">
            <v>0.10093998899856163</v>
          </cell>
          <cell r="U66">
            <v>2.6928150904823277E-2</v>
          </cell>
          <cell r="V66">
            <v>-0.25898001110823321</v>
          </cell>
          <cell r="W66">
            <v>-9.2398159001313651E-2</v>
          </cell>
          <cell r="X66">
            <v>-5.573193999533034E-2</v>
          </cell>
          <cell r="Y66">
            <v>4.0284084998875203E-2</v>
          </cell>
          <cell r="Z66">
            <v>2.3158415962370787E-3</v>
          </cell>
          <cell r="AA66">
            <v>-1.9701839100462172E-2</v>
          </cell>
          <cell r="AB66">
            <v>310.90588153385272</v>
          </cell>
          <cell r="AC66">
            <v>1455.9866000681989</v>
          </cell>
          <cell r="AD66">
            <v>9536.6777165269996</v>
          </cell>
          <cell r="AE66">
            <v>22611.268478239424</v>
          </cell>
          <cell r="AF66">
            <v>6235.2524016269981</v>
          </cell>
          <cell r="AG66">
            <v>5356.9433583409</v>
          </cell>
          <cell r="AH66">
            <v>-0.25898001110823321</v>
          </cell>
          <cell r="AI66">
            <v>417.58871157901126</v>
          </cell>
          <cell r="AJ66">
            <v>-5.573193999533034E-2</v>
          </cell>
          <cell r="AK66">
            <v>8673.2712790449987</v>
          </cell>
          <cell r="AL66">
            <v>1252.5901020055987</v>
          </cell>
          <cell r="AM66">
            <v>1.7241271148402126</v>
          </cell>
          <cell r="AN66">
            <v>636.03109751515228</v>
          </cell>
          <cell r="AO66">
            <v>-2.6152002804192314E-2</v>
          </cell>
          <cell r="AP66">
            <v>7880.9318054809992</v>
          </cell>
          <cell r="AQ66">
            <v>7632.4808260096215</v>
          </cell>
          <cell r="AR66">
            <v>855.93307329898607</v>
          </cell>
          <cell r="AS66">
            <v>4218.7016871209089</v>
          </cell>
          <cell r="AT66">
            <v>1385.4277437889059</v>
          </cell>
          <cell r="AU66">
            <v>-9.2398159001313651E-2</v>
          </cell>
          <cell r="AV66">
            <v>1391.2335756110028</v>
          </cell>
          <cell r="AW66">
            <v>5389.9579853699952</v>
          </cell>
          <cell r="AX66">
            <v>240.17892795959978</v>
          </cell>
          <cell r="AY66">
            <v>-1.9701839100462172E-2</v>
          </cell>
          <cell r="AZ66">
            <v>540.87088737384806</v>
          </cell>
          <cell r="BA66">
            <v>-2.6152002804192314E-2</v>
          </cell>
          <cell r="BB66">
            <v>-2.9970239008416694E-2</v>
          </cell>
          <cell r="BC66">
            <v>5762.6853958362071</v>
          </cell>
          <cell r="BD66">
            <v>2951.7220983690045</v>
          </cell>
          <cell r="BE66">
            <v>2.6928150904823277E-2</v>
          </cell>
          <cell r="BF66">
            <v>2012.820663598904</v>
          </cell>
          <cell r="BG66">
            <v>1255.1728354389979</v>
          </cell>
          <cell r="BH66">
            <v>6974.8372110419996</v>
          </cell>
          <cell r="BI66">
            <v>559.5709932900013</v>
          </cell>
          <cell r="BJ66">
            <v>2.3158415962370787E-3</v>
          </cell>
          <cell r="BK66">
            <v>0.56157447887783307</v>
          </cell>
          <cell r="BL66">
            <v>72.374578633849055</v>
          </cell>
          <cell r="BM66">
            <v>-2.6152002804192314E-2</v>
          </cell>
          <cell r="BN66">
            <v>635.05194595098442</v>
          </cell>
          <cell r="BO66">
            <v>6156.5453744306224</v>
          </cell>
          <cell r="BP66">
            <v>0.10093998899856163</v>
          </cell>
          <cell r="BQ66">
            <v>2.6928150904823277E-2</v>
          </cell>
          <cell r="BR66">
            <v>1174.2397298189103</v>
          </cell>
          <cell r="BS66">
            <v>-9.2398159001313651E-2</v>
          </cell>
          <cell r="BT66">
            <v>2705.0705537900008</v>
          </cell>
          <cell r="BU66">
            <v>227.83586242000169</v>
          </cell>
          <cell r="BV66">
            <v>2.3158415962370787E-3</v>
          </cell>
          <cell r="BW66">
            <v>265.62989902888165</v>
          </cell>
          <cell r="BX66">
            <v>1.076036984499074</v>
          </cell>
          <cell r="BY66">
            <v>-2.6092171800146398E-2</v>
          </cell>
          <cell r="BZ66">
            <v>66.201762870987352</v>
          </cell>
          <cell r="CA66">
            <v>-0.17222493378982112</v>
          </cell>
          <cell r="CB66">
            <v>0.10093998899856163</v>
          </cell>
          <cell r="CC66">
            <v>2.6928150904823277E-2</v>
          </cell>
          <cell r="CD66">
            <v>-0.25898001110823321</v>
          </cell>
          <cell r="CE66">
            <v>-9.2398159001313651E-2</v>
          </cell>
          <cell r="CF66">
            <v>433.10730337000854</v>
          </cell>
          <cell r="CG66">
            <v>874.501524855002</v>
          </cell>
          <cell r="CH66">
            <v>2.3158415962370787E-3</v>
          </cell>
          <cell r="CI66">
            <v>0.56157447887783307</v>
          </cell>
          <cell r="CJ66">
            <v>-4.0181544850747757E-2</v>
          </cell>
          <cell r="CK66">
            <v>-2.6152002804192314E-2</v>
          </cell>
          <cell r="CL66">
            <v>-2.9970239008416694E-2</v>
          </cell>
          <cell r="CM66">
            <v>-0.17222493378982112</v>
          </cell>
          <cell r="CN66">
            <v>78.370457707995342</v>
          </cell>
          <cell r="CO66">
            <v>2.6928150904823277E-2</v>
          </cell>
          <cell r="CP66">
            <v>-0.25898001110823321</v>
          </cell>
          <cell r="CQ66">
            <v>-9.2398159001313651E-2</v>
          </cell>
          <cell r="CR66">
            <v>-5.573193999533034E-2</v>
          </cell>
          <cell r="CS66">
            <v>4.0284084998875203E-2</v>
          </cell>
          <cell r="CT66">
            <v>2.3158415962370787E-3</v>
          </cell>
          <cell r="CU66">
            <v>-1.9701839100462172E-2</v>
          </cell>
          <cell r="CV66">
            <v>-4.0181544850747757E-2</v>
          </cell>
          <cell r="CW66">
            <v>-2.6152002804192314E-2</v>
          </cell>
          <cell r="CX66">
            <v>-2.9970239008416694E-2</v>
          </cell>
          <cell r="CY66">
            <v>-0.17222493378982112</v>
          </cell>
          <cell r="CZ66">
            <v>78.370457707995342</v>
          </cell>
          <cell r="DA66">
            <v>2.6928150904823277E-2</v>
          </cell>
          <cell r="DB66">
            <v>-0.25898001110823321</v>
          </cell>
          <cell r="DC66">
            <v>-9.2398159001313651E-2</v>
          </cell>
          <cell r="DD66">
            <v>-5.573193999533034E-2</v>
          </cell>
          <cell r="DE66">
            <v>27.425556554996401</v>
          </cell>
          <cell r="DF66">
            <v>2.3158415962370787E-3</v>
          </cell>
          <cell r="DG66">
            <v>-1.9701839100462172E-2</v>
          </cell>
          <cell r="DH66">
            <v>-4.0181544850747757E-2</v>
          </cell>
          <cell r="DI66">
            <v>-2.6152002804192314E-2</v>
          </cell>
          <cell r="DJ66">
            <v>-2.9970239008416694E-2</v>
          </cell>
          <cell r="DK66">
            <v>-0.17222493378982112</v>
          </cell>
          <cell r="DL66">
            <v>0.10093998899856163</v>
          </cell>
          <cell r="DM66">
            <v>2.6928150904823277E-2</v>
          </cell>
          <cell r="DN66">
            <v>-0.25898001110823321</v>
          </cell>
          <cell r="DO66">
            <v>-9.2398159001313651E-2</v>
          </cell>
          <cell r="DP66">
            <v>-5.573193999533034E-2</v>
          </cell>
          <cell r="DQ66">
            <v>4.0284084998875203E-2</v>
          </cell>
          <cell r="DR66">
            <v>2.3158415962370787E-3</v>
          </cell>
          <cell r="DS66">
            <v>-1.9701839100462172E-2</v>
          </cell>
        </row>
        <row r="67">
          <cell r="C67" t="str">
            <v>Prineville Solar_T</v>
          </cell>
          <cell r="D67">
            <v>-5.8671933501873372E-2</v>
          </cell>
          <cell r="E67">
            <v>-4.2080288037323055E-3</v>
          </cell>
          <cell r="F67">
            <v>-3.4003102988972397E-2</v>
          </cell>
          <cell r="G67">
            <v>-6.0234540986712111E-2</v>
          </cell>
          <cell r="H67">
            <v>-0.18073417498437272</v>
          </cell>
          <cell r="I67">
            <v>6.3517098782795101E-2</v>
          </cell>
          <cell r="J67">
            <v>0.15783837891180161</v>
          </cell>
          <cell r="K67">
            <v>-0.38897533400002443</v>
          </cell>
          <cell r="L67">
            <v>9.6652525001281936E-2</v>
          </cell>
          <cell r="M67">
            <v>-9.9809310384425809E-2</v>
          </cell>
          <cell r="N67">
            <v>-5.9261587106520908E-2</v>
          </cell>
          <cell r="O67">
            <v>-1.6876670201068013E-2</v>
          </cell>
          <cell r="P67">
            <v>-5.8671933501873372E-2</v>
          </cell>
          <cell r="Q67">
            <v>-4.2080288037323055E-3</v>
          </cell>
          <cell r="R67">
            <v>-3.4003102988972397E-2</v>
          </cell>
          <cell r="S67">
            <v>-6.0234540986712111E-2</v>
          </cell>
          <cell r="T67">
            <v>-0.18073417498437272</v>
          </cell>
          <cell r="U67">
            <v>6.3517098782795101E-2</v>
          </cell>
          <cell r="V67">
            <v>0.15783837891180161</v>
          </cell>
          <cell r="W67">
            <v>-0.38897533400002443</v>
          </cell>
          <cell r="X67">
            <v>9.6652525001281936E-2</v>
          </cell>
          <cell r="Y67">
            <v>-9.9809310384425809E-2</v>
          </cell>
          <cell r="Z67">
            <v>-5.9261587106520908E-2</v>
          </cell>
          <cell r="AA67">
            <v>-1.6876670201068013E-2</v>
          </cell>
          <cell r="AB67">
            <v>379.98651487349406</v>
          </cell>
          <cell r="AC67">
            <v>1752.6528341481956</v>
          </cell>
          <cell r="AD67">
            <v>10178.382379573004</v>
          </cell>
          <cell r="AE67">
            <v>27304.131161283603</v>
          </cell>
          <cell r="AF67">
            <v>6556.3949453250043</v>
          </cell>
          <cell r="AG67">
            <v>5675.7844406287932</v>
          </cell>
          <cell r="AH67">
            <v>0.15783837891180161</v>
          </cell>
          <cell r="AI67">
            <v>351.77546321598834</v>
          </cell>
          <cell r="AJ67">
            <v>9.6652525001281936E-2</v>
          </cell>
          <cell r="AK67">
            <v>10416.261000351611</v>
          </cell>
          <cell r="AL67">
            <v>1259.5326431379003</v>
          </cell>
          <cell r="AM67">
            <v>2.1144698035948801</v>
          </cell>
          <cell r="AN67">
            <v>777.36179156649916</v>
          </cell>
          <cell r="AO67">
            <v>-4.2080288037323055E-3</v>
          </cell>
          <cell r="AP67">
            <v>9069.0679504470172</v>
          </cell>
          <cell r="AQ67">
            <v>7120.9461009822144</v>
          </cell>
          <cell r="AR67">
            <v>1045.8363643250086</v>
          </cell>
          <cell r="AS67">
            <v>4380.6857334787919</v>
          </cell>
          <cell r="AT67">
            <v>1336.1605178788707</v>
          </cell>
          <cell r="AU67">
            <v>-0.38897533400002443</v>
          </cell>
          <cell r="AV67">
            <v>1681.83589710499</v>
          </cell>
          <cell r="AW67">
            <v>6291.0691695096166</v>
          </cell>
          <cell r="AX67">
            <v>293.4899492478965</v>
          </cell>
          <cell r="AY67">
            <v>-1.6876670201068013E-2</v>
          </cell>
          <cell r="AZ67">
            <v>661.05489636349387</v>
          </cell>
          <cell r="BA67">
            <v>-4.2080288037323055E-3</v>
          </cell>
          <cell r="BB67">
            <v>-3.4003102988972397E-2</v>
          </cell>
          <cell r="BC67">
            <v>5994.9607001249988</v>
          </cell>
          <cell r="BD67">
            <v>3043.9808536850151</v>
          </cell>
          <cell r="BE67">
            <v>6.3517098782795101E-2</v>
          </cell>
          <cell r="BF67">
            <v>1940.8156590789094</v>
          </cell>
          <cell r="BG67">
            <v>935.45551071600664</v>
          </cell>
          <cell r="BH67">
            <v>8011.5253976449958</v>
          </cell>
          <cell r="BI67">
            <v>683.77102849960227</v>
          </cell>
          <cell r="BJ67">
            <v>-5.9261587106520908E-2</v>
          </cell>
          <cell r="BK67">
            <v>0.69357215439565179</v>
          </cell>
          <cell r="BL67">
            <v>88.44825577350305</v>
          </cell>
          <cell r="BM67">
            <v>-4.2080288037323055E-3</v>
          </cell>
          <cell r="BN67">
            <v>776.17721223699698</v>
          </cell>
          <cell r="BO67">
            <v>5816.2621939372084</v>
          </cell>
          <cell r="BP67">
            <v>-0.18073417498437272</v>
          </cell>
          <cell r="BQ67">
            <v>6.3517098782795101E-2</v>
          </cell>
          <cell r="BR67">
            <v>1336.1605178788707</v>
          </cell>
          <cell r="BS67">
            <v>-0.38897533400002443</v>
          </cell>
          <cell r="BT67">
            <v>2839.5518714049899</v>
          </cell>
          <cell r="BU67">
            <v>278.31700228960784</v>
          </cell>
          <cell r="BV67">
            <v>-5.9261587106520908E-2</v>
          </cell>
          <cell r="BW67">
            <v>324.6659617543973</v>
          </cell>
          <cell r="BX67">
            <v>1.3055951649939748</v>
          </cell>
          <cell r="BY67">
            <v>-9.6577418054585029E-3</v>
          </cell>
          <cell r="BZ67">
            <v>80.915893769017458</v>
          </cell>
          <cell r="CA67">
            <v>-6.0234540986712111E-2</v>
          </cell>
          <cell r="CB67">
            <v>-0.18073417498437272</v>
          </cell>
          <cell r="CC67">
            <v>6.3517098782795101E-2</v>
          </cell>
          <cell r="CD67">
            <v>0.15783837891180161</v>
          </cell>
          <cell r="CE67">
            <v>-0.38897533400002443</v>
          </cell>
          <cell r="CF67">
            <v>529.51816841499237</v>
          </cell>
          <cell r="CG67">
            <v>1068.6861162696125</v>
          </cell>
          <cell r="CH67">
            <v>-5.9261587106520908E-2</v>
          </cell>
          <cell r="CI67">
            <v>0.69357215439565179</v>
          </cell>
          <cell r="CJ67">
            <v>-5.8671933501873372E-2</v>
          </cell>
          <cell r="CK67">
            <v>-4.2080288037323055E-3</v>
          </cell>
          <cell r="CL67">
            <v>-3.4003102988972397E-2</v>
          </cell>
          <cell r="CM67">
            <v>-6.0234540986712111E-2</v>
          </cell>
          <cell r="CN67">
            <v>95.482007865010559</v>
          </cell>
          <cell r="CO67">
            <v>6.3517098782795101E-2</v>
          </cell>
          <cell r="CP67">
            <v>0.15783837891180161</v>
          </cell>
          <cell r="CQ67">
            <v>-0.38897533400002443</v>
          </cell>
          <cell r="CR67">
            <v>9.6652525001281936E-2</v>
          </cell>
          <cell r="CS67">
            <v>-9.9809310384425809E-2</v>
          </cell>
          <cell r="CT67">
            <v>-5.9261587106520908E-2</v>
          </cell>
          <cell r="CU67">
            <v>-1.6876670201068013E-2</v>
          </cell>
          <cell r="CV67">
            <v>-5.8671933501873372E-2</v>
          </cell>
          <cell r="CW67">
            <v>-4.2080288037323055E-3</v>
          </cell>
          <cell r="CX67">
            <v>-3.4003102988972397E-2</v>
          </cell>
          <cell r="CY67">
            <v>-6.0234540986712111E-2</v>
          </cell>
          <cell r="CZ67">
            <v>95.482007865010559</v>
          </cell>
          <cell r="DA67">
            <v>6.3517098782795101E-2</v>
          </cell>
          <cell r="DB67">
            <v>0.15783837891180161</v>
          </cell>
          <cell r="DC67">
            <v>-0.38897533400002443</v>
          </cell>
          <cell r="DD67">
            <v>9.6652525001281936E-2</v>
          </cell>
          <cell r="DE67">
            <v>33.371077849610785</v>
          </cell>
          <cell r="DF67">
            <v>-5.9261587106520908E-2</v>
          </cell>
          <cell r="DG67">
            <v>-1.6876670201068013E-2</v>
          </cell>
          <cell r="DH67">
            <v>-5.8671933501873372E-2</v>
          </cell>
          <cell r="DI67">
            <v>-4.2080288037323055E-3</v>
          </cell>
          <cell r="DJ67">
            <v>-3.4003102988972397E-2</v>
          </cell>
          <cell r="DK67">
            <v>-6.0234540986712111E-2</v>
          </cell>
          <cell r="DL67">
            <v>-0.18073417498437272</v>
          </cell>
          <cell r="DM67">
            <v>6.3517098782795101E-2</v>
          </cell>
          <cell r="DN67">
            <v>0.15783837891180161</v>
          </cell>
          <cell r="DO67">
            <v>-0.38897533400002443</v>
          </cell>
          <cell r="DP67">
            <v>9.6652525001281936E-2</v>
          </cell>
          <cell r="DQ67">
            <v>-9.9809310384425809E-2</v>
          </cell>
          <cell r="DR67">
            <v>-5.9261587106520908E-2</v>
          </cell>
          <cell r="DS67">
            <v>-1.6876670201068013E-2</v>
          </cell>
        </row>
        <row r="69">
          <cell r="C69" t="str">
            <v>Inputs to non-zero GRID dispatch adjustment :</v>
          </cell>
        </row>
        <row r="70">
          <cell r="D70" t="str">
            <v>Min:</v>
          </cell>
          <cell r="E70">
            <v>-99.99</v>
          </cell>
          <cell r="F70" t="str">
            <v>Max:</v>
          </cell>
          <cell r="G70">
            <v>0.01</v>
          </cell>
        </row>
        <row r="71">
          <cell r="C71" t="str">
            <v>Curtailment Cost ($/MWh)</v>
          </cell>
        </row>
        <row r="72">
          <cell r="C72" t="str">
            <v>Pryor Mountain Wind_T</v>
          </cell>
          <cell r="D72">
            <v>-35.47999999999999</v>
          </cell>
          <cell r="E72">
            <v>-35.47999999999999</v>
          </cell>
          <cell r="F72">
            <v>-35.47999999999999</v>
          </cell>
          <cell r="G72">
            <v>-35.47999999999999</v>
          </cell>
          <cell r="H72">
            <v>-35.47999999999999</v>
          </cell>
          <cell r="I72">
            <v>-35.47999999999999</v>
          </cell>
          <cell r="J72">
            <v>-35.47999999999999</v>
          </cell>
          <cell r="K72">
            <v>-35.47999999999999</v>
          </cell>
          <cell r="L72">
            <v>-35.47999999999999</v>
          </cell>
          <cell r="M72">
            <v>-35.47999999999999</v>
          </cell>
          <cell r="N72">
            <v>-35.47999999999999</v>
          </cell>
          <cell r="O72">
            <v>-35.47999999999999</v>
          </cell>
          <cell r="P72">
            <v>-36.799999999999997</v>
          </cell>
          <cell r="Q72">
            <v>-36.799999999999997</v>
          </cell>
          <cell r="R72">
            <v>-36.799999999999997</v>
          </cell>
          <cell r="S72">
            <v>-36.799999999999997</v>
          </cell>
          <cell r="T72">
            <v>-36.799999999999997</v>
          </cell>
          <cell r="U72">
            <v>-36.799999999999997</v>
          </cell>
          <cell r="V72">
            <v>-36.799999999999997</v>
          </cell>
          <cell r="W72">
            <v>-36.799999999999997</v>
          </cell>
          <cell r="X72">
            <v>-36.799999999999997</v>
          </cell>
          <cell r="Y72">
            <v>-36.799999999999997</v>
          </cell>
          <cell r="Z72">
            <v>-36.799999999999997</v>
          </cell>
          <cell r="AA72">
            <v>-36.799999999999997</v>
          </cell>
          <cell r="AB72">
            <v>-36.799999999999997</v>
          </cell>
          <cell r="AC72">
            <v>-36.799999999999997</v>
          </cell>
          <cell r="AD72">
            <v>-36.799999999999997</v>
          </cell>
          <cell r="AE72">
            <v>-36.799999999999997</v>
          </cell>
          <cell r="AF72">
            <v>-36.799999999999997</v>
          </cell>
          <cell r="AG72">
            <v>-36.799999999999997</v>
          </cell>
          <cell r="AH72">
            <v>-36.799999999999997</v>
          </cell>
          <cell r="AI72">
            <v>-36.799999999999997</v>
          </cell>
          <cell r="AJ72">
            <v>-36.799999999999997</v>
          </cell>
          <cell r="AK72">
            <v>-36.799999999999997</v>
          </cell>
          <cell r="AL72">
            <v>-36.799999999999997</v>
          </cell>
          <cell r="AM72">
            <v>-36.799999999999997</v>
          </cell>
          <cell r="AN72">
            <v>-38.129999999999995</v>
          </cell>
          <cell r="AO72">
            <v>-38.129999999999995</v>
          </cell>
          <cell r="AP72">
            <v>-38.129999999999995</v>
          </cell>
          <cell r="AQ72">
            <v>-38.129999999999995</v>
          </cell>
          <cell r="AR72">
            <v>-38.129999999999995</v>
          </cell>
          <cell r="AS72">
            <v>-38.129999999999995</v>
          </cell>
          <cell r="AT72">
            <v>-38.129999999999995</v>
          </cell>
          <cell r="AU72">
            <v>-38.129999999999995</v>
          </cell>
          <cell r="AV72">
            <v>-38.129999999999995</v>
          </cell>
          <cell r="AW72">
            <v>-38.129999999999995</v>
          </cell>
          <cell r="AX72">
            <v>-38.129999999999995</v>
          </cell>
          <cell r="AY72">
            <v>-38.129999999999995</v>
          </cell>
          <cell r="AZ72">
            <v>-38.129999999999995</v>
          </cell>
          <cell r="BA72">
            <v>-38.129999999999995</v>
          </cell>
          <cell r="BB72">
            <v>-38.129999999999995</v>
          </cell>
          <cell r="BC72">
            <v>-38.129999999999995</v>
          </cell>
          <cell r="BD72">
            <v>-38.129999999999995</v>
          </cell>
          <cell r="BE72">
            <v>-38.129999999999995</v>
          </cell>
          <cell r="BF72">
            <v>-38.129999999999995</v>
          </cell>
          <cell r="BG72">
            <v>-38.129999999999995</v>
          </cell>
          <cell r="BH72">
            <v>-38.129999999999995</v>
          </cell>
          <cell r="BI72">
            <v>-38.129999999999995</v>
          </cell>
          <cell r="BJ72">
            <v>-38.129999999999995</v>
          </cell>
          <cell r="BK72">
            <v>-38.129999999999995</v>
          </cell>
          <cell r="BL72">
            <v>-39.449999999999989</v>
          </cell>
          <cell r="BM72">
            <v>-39.449999999999989</v>
          </cell>
          <cell r="BN72">
            <v>-39.449999999999989</v>
          </cell>
          <cell r="BO72">
            <v>-39.449999999999989</v>
          </cell>
          <cell r="BP72">
            <v>-39.449999999999989</v>
          </cell>
          <cell r="BQ72">
            <v>-39.449999999999989</v>
          </cell>
          <cell r="BR72">
            <v>-39.449999999999989</v>
          </cell>
          <cell r="BS72">
            <v>-39.449999999999989</v>
          </cell>
          <cell r="BT72">
            <v>-39.449999999999989</v>
          </cell>
          <cell r="BU72">
            <v>-39.449999999999989</v>
          </cell>
          <cell r="BV72">
            <v>-39.449999999999989</v>
          </cell>
          <cell r="BW72">
            <v>-39.449999999999989</v>
          </cell>
          <cell r="BX72">
            <v>-39.449999999999989</v>
          </cell>
          <cell r="BY72">
            <v>-39.449999999999989</v>
          </cell>
          <cell r="BZ72">
            <v>-39.449999999999989</v>
          </cell>
          <cell r="CA72">
            <v>-39.449999999999989</v>
          </cell>
          <cell r="CB72">
            <v>-39.449999999999989</v>
          </cell>
          <cell r="CC72">
            <v>-39.449999999999989</v>
          </cell>
          <cell r="CD72">
            <v>-39.449999999999989</v>
          </cell>
          <cell r="CE72">
            <v>-39.449999999999989</v>
          </cell>
          <cell r="CF72">
            <v>-39.449999999999989</v>
          </cell>
          <cell r="CG72">
            <v>-39.449999999999989</v>
          </cell>
          <cell r="CH72">
            <v>-39.449999999999989</v>
          </cell>
          <cell r="CI72">
            <v>-39.449999999999989</v>
          </cell>
          <cell r="CJ72">
            <v>-40.779999999999994</v>
          </cell>
          <cell r="CK72">
            <v>-40.779999999999994</v>
          </cell>
          <cell r="CL72">
            <v>-40.779999999999994</v>
          </cell>
          <cell r="CM72">
            <v>-40.779999999999994</v>
          </cell>
          <cell r="CN72">
            <v>-40.779999999999994</v>
          </cell>
          <cell r="CO72">
            <v>-40.779999999999994</v>
          </cell>
          <cell r="CP72">
            <v>-40.779999999999994</v>
          </cell>
          <cell r="CQ72">
            <v>-40.779999999999994</v>
          </cell>
          <cell r="CR72">
            <v>-40.779999999999994</v>
          </cell>
          <cell r="CS72">
            <v>-40.779999999999994</v>
          </cell>
          <cell r="CT72">
            <v>-40.779999999999994</v>
          </cell>
          <cell r="CU72">
            <v>-40.779999999999994</v>
          </cell>
          <cell r="CV72">
            <v>-42.11</v>
          </cell>
          <cell r="CW72">
            <v>-42.11</v>
          </cell>
          <cell r="CX72">
            <v>-42.11</v>
          </cell>
          <cell r="CY72">
            <v>-42.11</v>
          </cell>
          <cell r="CZ72">
            <v>-42.11</v>
          </cell>
          <cell r="DA72">
            <v>-42.11</v>
          </cell>
          <cell r="DB72">
            <v>-42.11</v>
          </cell>
          <cell r="DC72">
            <v>-42.11</v>
          </cell>
          <cell r="DD72">
            <v>-42.11</v>
          </cell>
          <cell r="DE72">
            <v>-42.11</v>
          </cell>
          <cell r="DF72">
            <v>-42.11</v>
          </cell>
          <cell r="DG72">
            <v>-2.25</v>
          </cell>
          <cell r="DH72">
            <v>-2.25</v>
          </cell>
          <cell r="DI72">
            <v>-2.25</v>
          </cell>
          <cell r="DJ72">
            <v>-2.25</v>
          </cell>
          <cell r="DK72">
            <v>-2.25</v>
          </cell>
          <cell r="DL72">
            <v>-2.25</v>
          </cell>
          <cell r="DM72">
            <v>-2.25</v>
          </cell>
          <cell r="DN72">
            <v>-2.25</v>
          </cell>
          <cell r="DO72">
            <v>-2.25</v>
          </cell>
          <cell r="DP72">
            <v>-2.25</v>
          </cell>
          <cell r="DQ72">
            <v>-2.25</v>
          </cell>
          <cell r="DR72">
            <v>-2.25</v>
          </cell>
          <cell r="DS72">
            <v>-2.25</v>
          </cell>
        </row>
        <row r="73">
          <cell r="C73" t="str">
            <v>Ekola Flats Wind_T</v>
          </cell>
          <cell r="D73">
            <v>-33.480000000000004</v>
          </cell>
          <cell r="E73">
            <v>-33.480000000000004</v>
          </cell>
          <cell r="F73">
            <v>-33.480000000000004</v>
          </cell>
          <cell r="G73">
            <v>-33.480000000000004</v>
          </cell>
          <cell r="H73">
            <v>-33.480000000000004</v>
          </cell>
          <cell r="I73">
            <v>-33.480000000000004</v>
          </cell>
          <cell r="J73">
            <v>-33.480000000000004</v>
          </cell>
          <cell r="K73">
            <v>-33.480000000000004</v>
          </cell>
          <cell r="L73">
            <v>-33.480000000000004</v>
          </cell>
          <cell r="M73">
            <v>-33.480000000000004</v>
          </cell>
          <cell r="N73">
            <v>-33.480000000000004</v>
          </cell>
          <cell r="O73">
            <v>-33.480000000000004</v>
          </cell>
          <cell r="P73">
            <v>-34.799999999999997</v>
          </cell>
          <cell r="Q73">
            <v>-34.799999999999997</v>
          </cell>
          <cell r="R73">
            <v>-34.799999999999997</v>
          </cell>
          <cell r="S73">
            <v>-34.799999999999997</v>
          </cell>
          <cell r="T73">
            <v>-34.799999999999997</v>
          </cell>
          <cell r="U73">
            <v>-34.799999999999997</v>
          </cell>
          <cell r="V73">
            <v>-34.799999999999997</v>
          </cell>
          <cell r="W73">
            <v>-34.799999999999997</v>
          </cell>
          <cell r="X73">
            <v>-34.799999999999997</v>
          </cell>
          <cell r="Y73">
            <v>-34.799999999999997</v>
          </cell>
          <cell r="Z73">
            <v>-34.799999999999997</v>
          </cell>
          <cell r="AA73">
            <v>-34.799999999999997</v>
          </cell>
          <cell r="AB73">
            <v>-34.799999999999997</v>
          </cell>
          <cell r="AC73">
            <v>-34.799999999999997</v>
          </cell>
          <cell r="AD73">
            <v>-34.799999999999997</v>
          </cell>
          <cell r="AE73">
            <v>-34.799999999999997</v>
          </cell>
          <cell r="AF73">
            <v>-34.799999999999997</v>
          </cell>
          <cell r="AG73">
            <v>-34.799999999999997</v>
          </cell>
          <cell r="AH73">
            <v>-34.799999999999997</v>
          </cell>
          <cell r="AI73">
            <v>-34.799999999999997</v>
          </cell>
          <cell r="AJ73">
            <v>-34.799999999999997</v>
          </cell>
          <cell r="AK73">
            <v>-34.799999999999997</v>
          </cell>
          <cell r="AL73">
            <v>-34.799999999999997</v>
          </cell>
          <cell r="AM73">
            <v>-34.799999999999997</v>
          </cell>
          <cell r="AN73">
            <v>-36.129999999999995</v>
          </cell>
          <cell r="AO73">
            <v>-36.129999999999995</v>
          </cell>
          <cell r="AP73">
            <v>-36.129999999999995</v>
          </cell>
          <cell r="AQ73">
            <v>-36.129999999999995</v>
          </cell>
          <cell r="AR73">
            <v>-36.129999999999995</v>
          </cell>
          <cell r="AS73">
            <v>-36.129999999999995</v>
          </cell>
          <cell r="AT73">
            <v>-36.129999999999995</v>
          </cell>
          <cell r="AU73">
            <v>-36.129999999999995</v>
          </cell>
          <cell r="AV73">
            <v>-36.129999999999995</v>
          </cell>
          <cell r="AW73">
            <v>-36.129999999999995</v>
          </cell>
          <cell r="AX73">
            <v>-36.129999999999995</v>
          </cell>
          <cell r="AY73">
            <v>-36.129999999999995</v>
          </cell>
          <cell r="AZ73">
            <v>-36.129999999999995</v>
          </cell>
          <cell r="BA73">
            <v>-36.129999999999995</v>
          </cell>
          <cell r="BB73">
            <v>-36.129999999999995</v>
          </cell>
          <cell r="BC73">
            <v>-36.129999999999995</v>
          </cell>
          <cell r="BD73">
            <v>-36.129999999999995</v>
          </cell>
          <cell r="BE73">
            <v>-36.129999999999995</v>
          </cell>
          <cell r="BF73">
            <v>-36.129999999999995</v>
          </cell>
          <cell r="BG73">
            <v>-36.129999999999995</v>
          </cell>
          <cell r="BH73">
            <v>-36.129999999999995</v>
          </cell>
          <cell r="BI73">
            <v>-36.129999999999995</v>
          </cell>
          <cell r="BJ73">
            <v>-36.129999999999995</v>
          </cell>
          <cell r="BK73">
            <v>-36.129999999999995</v>
          </cell>
          <cell r="BL73">
            <v>-37.449999999999996</v>
          </cell>
          <cell r="BM73">
            <v>-37.449999999999996</v>
          </cell>
          <cell r="BN73">
            <v>-37.449999999999996</v>
          </cell>
          <cell r="BO73">
            <v>-37.449999999999996</v>
          </cell>
          <cell r="BP73">
            <v>-37.449999999999996</v>
          </cell>
          <cell r="BQ73">
            <v>-37.449999999999996</v>
          </cell>
          <cell r="BR73">
            <v>-37.449999999999996</v>
          </cell>
          <cell r="BS73">
            <v>-37.449999999999996</v>
          </cell>
          <cell r="BT73">
            <v>-37.449999999999996</v>
          </cell>
          <cell r="BU73">
            <v>-37.449999999999996</v>
          </cell>
          <cell r="BV73">
            <v>-37.449999999999996</v>
          </cell>
          <cell r="BW73">
            <v>-37.449999999999996</v>
          </cell>
          <cell r="BX73">
            <v>-37.449999999999996</v>
          </cell>
          <cell r="BY73">
            <v>-37.449999999999996</v>
          </cell>
          <cell r="BZ73">
            <v>-37.449999999999996</v>
          </cell>
          <cell r="CA73">
            <v>-37.449999999999996</v>
          </cell>
          <cell r="CB73">
            <v>-37.449999999999996</v>
          </cell>
          <cell r="CC73">
            <v>-37.449999999999996</v>
          </cell>
          <cell r="CD73">
            <v>-37.449999999999996</v>
          </cell>
          <cell r="CE73">
            <v>-37.449999999999996</v>
          </cell>
          <cell r="CF73">
            <v>-37.449999999999996</v>
          </cell>
          <cell r="CG73">
            <v>-37.449999999999996</v>
          </cell>
          <cell r="CH73">
            <v>-37.449999999999996</v>
          </cell>
          <cell r="CI73">
            <v>-37.449999999999996</v>
          </cell>
          <cell r="CJ73">
            <v>-38.78</v>
          </cell>
          <cell r="CK73">
            <v>-38.78</v>
          </cell>
          <cell r="CL73">
            <v>-38.78</v>
          </cell>
          <cell r="CM73">
            <v>-38.78</v>
          </cell>
          <cell r="CN73">
            <v>-38.78</v>
          </cell>
          <cell r="CO73">
            <v>-38.78</v>
          </cell>
          <cell r="CP73">
            <v>-38.78</v>
          </cell>
          <cell r="CQ73">
            <v>-38.78</v>
          </cell>
          <cell r="CR73">
            <v>-38.78</v>
          </cell>
          <cell r="CS73">
            <v>-38.78</v>
          </cell>
          <cell r="CT73">
            <v>-38.78</v>
          </cell>
          <cell r="CU73">
            <v>-38.78</v>
          </cell>
          <cell r="CV73">
            <v>-40.109999999999992</v>
          </cell>
          <cell r="CW73">
            <v>-40.109999999999992</v>
          </cell>
          <cell r="CX73">
            <v>-40.109999999999992</v>
          </cell>
          <cell r="CY73">
            <v>-40.109999999999992</v>
          </cell>
          <cell r="CZ73">
            <v>-40.109999999999992</v>
          </cell>
          <cell r="DA73">
            <v>-40.109999999999992</v>
          </cell>
          <cell r="DB73">
            <v>-40.109999999999992</v>
          </cell>
          <cell r="DC73">
            <v>-40.109999999999992</v>
          </cell>
          <cell r="DD73">
            <v>-40.109999999999992</v>
          </cell>
          <cell r="DE73">
            <v>-40.109999999999992</v>
          </cell>
          <cell r="DF73">
            <v>1</v>
          </cell>
          <cell r="DG73">
            <v>1</v>
          </cell>
          <cell r="DH73">
            <v>1</v>
          </cell>
          <cell r="DI73">
            <v>1</v>
          </cell>
          <cell r="DJ73">
            <v>1</v>
          </cell>
          <cell r="DK73">
            <v>1</v>
          </cell>
          <cell r="DL73">
            <v>1</v>
          </cell>
          <cell r="DM73">
            <v>1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1</v>
          </cell>
          <cell r="DS73">
            <v>1</v>
          </cell>
        </row>
        <row r="74">
          <cell r="C74" t="str">
            <v>TB Flats Wind_T</v>
          </cell>
          <cell r="D74">
            <v>-33.480000000000004</v>
          </cell>
          <cell r="E74">
            <v>-33.480000000000004</v>
          </cell>
          <cell r="F74">
            <v>-33.480000000000004</v>
          </cell>
          <cell r="G74">
            <v>-33.480000000000004</v>
          </cell>
          <cell r="H74">
            <v>-33.480000000000004</v>
          </cell>
          <cell r="I74">
            <v>-33.480000000000004</v>
          </cell>
          <cell r="J74">
            <v>-33.480000000000004</v>
          </cell>
          <cell r="K74">
            <v>-33.480000000000004</v>
          </cell>
          <cell r="L74">
            <v>-33.480000000000004</v>
          </cell>
          <cell r="M74">
            <v>-33.480000000000004</v>
          </cell>
          <cell r="N74">
            <v>-33.480000000000004</v>
          </cell>
          <cell r="O74">
            <v>-33.480000000000004</v>
          </cell>
          <cell r="P74">
            <v>-34.799999999999997</v>
          </cell>
          <cell r="Q74">
            <v>-34.799999999999997</v>
          </cell>
          <cell r="R74">
            <v>-34.799999999999997</v>
          </cell>
          <cell r="S74">
            <v>-34.799999999999997</v>
          </cell>
          <cell r="T74">
            <v>-34.799999999999997</v>
          </cell>
          <cell r="U74">
            <v>-34.799999999999997</v>
          </cell>
          <cell r="V74">
            <v>-34.799999999999997</v>
          </cell>
          <cell r="W74">
            <v>-34.799999999999997</v>
          </cell>
          <cell r="X74">
            <v>-34.799999999999997</v>
          </cell>
          <cell r="Y74">
            <v>-34.799999999999997</v>
          </cell>
          <cell r="Z74">
            <v>-34.799999999999997</v>
          </cell>
          <cell r="AA74">
            <v>-34.799999999999997</v>
          </cell>
          <cell r="AB74">
            <v>-34.799999999999997</v>
          </cell>
          <cell r="AC74">
            <v>-34.799999999999997</v>
          </cell>
          <cell r="AD74">
            <v>-34.799999999999997</v>
          </cell>
          <cell r="AE74">
            <v>-34.799999999999997</v>
          </cell>
          <cell r="AF74">
            <v>-34.799999999999997</v>
          </cell>
          <cell r="AG74">
            <v>-34.799999999999997</v>
          </cell>
          <cell r="AH74">
            <v>-34.799999999999997</v>
          </cell>
          <cell r="AI74">
            <v>-34.799999999999997</v>
          </cell>
          <cell r="AJ74">
            <v>-34.799999999999997</v>
          </cell>
          <cell r="AK74">
            <v>-34.799999999999997</v>
          </cell>
          <cell r="AL74">
            <v>-34.799999999999997</v>
          </cell>
          <cell r="AM74">
            <v>-34.799999999999997</v>
          </cell>
          <cell r="AN74">
            <v>-36.129999999999995</v>
          </cell>
          <cell r="AO74">
            <v>-36.129999999999995</v>
          </cell>
          <cell r="AP74">
            <v>-36.129999999999995</v>
          </cell>
          <cell r="AQ74">
            <v>-36.129999999999995</v>
          </cell>
          <cell r="AR74">
            <v>-36.129999999999995</v>
          </cell>
          <cell r="AS74">
            <v>-36.129999999999995</v>
          </cell>
          <cell r="AT74">
            <v>-36.129999999999995</v>
          </cell>
          <cell r="AU74">
            <v>-36.129999999999995</v>
          </cell>
          <cell r="AV74">
            <v>-36.129999999999995</v>
          </cell>
          <cell r="AW74">
            <v>-36.129999999999995</v>
          </cell>
          <cell r="AX74">
            <v>-36.129999999999995</v>
          </cell>
          <cell r="AY74">
            <v>-36.129999999999995</v>
          </cell>
          <cell r="AZ74">
            <v>-36.129999999999995</v>
          </cell>
          <cell r="BA74">
            <v>-36.129999999999995</v>
          </cell>
          <cell r="BB74">
            <v>-36.129999999999995</v>
          </cell>
          <cell r="BC74">
            <v>-36.129999999999995</v>
          </cell>
          <cell r="BD74">
            <v>-36.129999999999995</v>
          </cell>
          <cell r="BE74">
            <v>-36.129999999999995</v>
          </cell>
          <cell r="BF74">
            <v>-36.129999999999995</v>
          </cell>
          <cell r="BG74">
            <v>-36.129999999999995</v>
          </cell>
          <cell r="BH74">
            <v>-36.129999999999995</v>
          </cell>
          <cell r="BI74">
            <v>-36.129999999999995</v>
          </cell>
          <cell r="BJ74">
            <v>-36.129999999999995</v>
          </cell>
          <cell r="BK74">
            <v>-36.129999999999995</v>
          </cell>
          <cell r="BL74">
            <v>-37.449999999999996</v>
          </cell>
          <cell r="BM74">
            <v>-37.449999999999996</v>
          </cell>
          <cell r="BN74">
            <v>-37.449999999999996</v>
          </cell>
          <cell r="BO74">
            <v>-37.449999999999996</v>
          </cell>
          <cell r="BP74">
            <v>-37.449999999999996</v>
          </cell>
          <cell r="BQ74">
            <v>-37.449999999999996</v>
          </cell>
          <cell r="BR74">
            <v>-37.449999999999996</v>
          </cell>
          <cell r="BS74">
            <v>-37.449999999999996</v>
          </cell>
          <cell r="BT74">
            <v>-37.449999999999996</v>
          </cell>
          <cell r="BU74">
            <v>-37.449999999999996</v>
          </cell>
          <cell r="BV74">
            <v>-37.449999999999996</v>
          </cell>
          <cell r="BW74">
            <v>-37.449999999999996</v>
          </cell>
          <cell r="BX74">
            <v>-37.449999999999996</v>
          </cell>
          <cell r="BY74">
            <v>-37.449999999999996</v>
          </cell>
          <cell r="BZ74">
            <v>-37.449999999999996</v>
          </cell>
          <cell r="CA74">
            <v>-37.449999999999996</v>
          </cell>
          <cell r="CB74">
            <v>-37.449999999999996</v>
          </cell>
          <cell r="CC74">
            <v>-37.449999999999996</v>
          </cell>
          <cell r="CD74">
            <v>-37.449999999999996</v>
          </cell>
          <cell r="CE74">
            <v>-37.449999999999996</v>
          </cell>
          <cell r="CF74">
            <v>-37.449999999999996</v>
          </cell>
          <cell r="CG74">
            <v>-37.449999999999996</v>
          </cell>
          <cell r="CH74">
            <v>-37.449999999999996</v>
          </cell>
          <cell r="CI74">
            <v>-37.449999999999996</v>
          </cell>
          <cell r="CJ74">
            <v>-38.78</v>
          </cell>
          <cell r="CK74">
            <v>-38.78</v>
          </cell>
          <cell r="CL74">
            <v>-38.78</v>
          </cell>
          <cell r="CM74">
            <v>-38.78</v>
          </cell>
          <cell r="CN74">
            <v>-38.78</v>
          </cell>
          <cell r="CO74">
            <v>-38.78</v>
          </cell>
          <cell r="CP74">
            <v>-38.78</v>
          </cell>
          <cell r="CQ74">
            <v>-38.78</v>
          </cell>
          <cell r="CR74">
            <v>-38.78</v>
          </cell>
          <cell r="CS74">
            <v>-38.78</v>
          </cell>
          <cell r="CT74">
            <v>-38.78</v>
          </cell>
          <cell r="CU74">
            <v>-38.78</v>
          </cell>
          <cell r="CV74">
            <v>-40.109999999999992</v>
          </cell>
          <cell r="CW74">
            <v>-40.109999999999992</v>
          </cell>
          <cell r="CX74">
            <v>-40.109999999999992</v>
          </cell>
          <cell r="CY74">
            <v>-40.109999999999992</v>
          </cell>
          <cell r="CZ74">
            <v>-40.109999999999992</v>
          </cell>
          <cell r="DA74">
            <v>-40.109999999999992</v>
          </cell>
          <cell r="DB74">
            <v>-40.109999999999992</v>
          </cell>
          <cell r="DC74">
            <v>-40.109999999999992</v>
          </cell>
          <cell r="DD74">
            <v>-40.109999999999992</v>
          </cell>
          <cell r="DE74">
            <v>-40.109999999999992</v>
          </cell>
          <cell r="DF74">
            <v>1</v>
          </cell>
          <cell r="DG74">
            <v>1</v>
          </cell>
          <cell r="DH74">
            <v>1</v>
          </cell>
          <cell r="DI74">
            <v>1</v>
          </cell>
          <cell r="DJ74">
            <v>1</v>
          </cell>
          <cell r="DK74">
            <v>1</v>
          </cell>
          <cell r="DL74">
            <v>1</v>
          </cell>
          <cell r="DM74">
            <v>1</v>
          </cell>
          <cell r="DN74">
            <v>1</v>
          </cell>
          <cell r="DO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</row>
        <row r="75">
          <cell r="C75" t="str">
            <v>TB Flats Wind II_T</v>
          </cell>
          <cell r="D75">
            <v>-33.480000000000004</v>
          </cell>
          <cell r="E75">
            <v>-33.480000000000004</v>
          </cell>
          <cell r="F75">
            <v>-33.480000000000004</v>
          </cell>
          <cell r="G75">
            <v>-33.480000000000004</v>
          </cell>
          <cell r="H75">
            <v>-33.480000000000004</v>
          </cell>
          <cell r="I75">
            <v>-33.480000000000004</v>
          </cell>
          <cell r="J75">
            <v>-33.480000000000004</v>
          </cell>
          <cell r="K75">
            <v>-33.480000000000004</v>
          </cell>
          <cell r="L75">
            <v>-33.480000000000004</v>
          </cell>
          <cell r="M75">
            <v>-33.480000000000004</v>
          </cell>
          <cell r="N75">
            <v>-33.480000000000004</v>
          </cell>
          <cell r="O75">
            <v>-33.480000000000004</v>
          </cell>
          <cell r="P75">
            <v>-34.799999999999997</v>
          </cell>
          <cell r="Q75">
            <v>-34.799999999999997</v>
          </cell>
          <cell r="R75">
            <v>-34.799999999999997</v>
          </cell>
          <cell r="S75">
            <v>-34.799999999999997</v>
          </cell>
          <cell r="T75">
            <v>-34.799999999999997</v>
          </cell>
          <cell r="U75">
            <v>-34.799999999999997</v>
          </cell>
          <cell r="V75">
            <v>-34.799999999999997</v>
          </cell>
          <cell r="W75">
            <v>-34.799999999999997</v>
          </cell>
          <cell r="X75">
            <v>-34.799999999999997</v>
          </cell>
          <cell r="Y75">
            <v>-34.799999999999997</v>
          </cell>
          <cell r="Z75">
            <v>-34.799999999999997</v>
          </cell>
          <cell r="AA75">
            <v>-34.799999999999997</v>
          </cell>
          <cell r="AB75">
            <v>-34.799999999999997</v>
          </cell>
          <cell r="AC75">
            <v>-34.799999999999997</v>
          </cell>
          <cell r="AD75">
            <v>-34.799999999999997</v>
          </cell>
          <cell r="AE75">
            <v>-34.799999999999997</v>
          </cell>
          <cell r="AF75">
            <v>-34.799999999999997</v>
          </cell>
          <cell r="AG75">
            <v>-34.799999999999997</v>
          </cell>
          <cell r="AH75">
            <v>-34.799999999999997</v>
          </cell>
          <cell r="AI75">
            <v>-34.799999999999997</v>
          </cell>
          <cell r="AJ75">
            <v>-34.799999999999997</v>
          </cell>
          <cell r="AK75">
            <v>-34.799999999999997</v>
          </cell>
          <cell r="AL75">
            <v>-34.799999999999997</v>
          </cell>
          <cell r="AM75">
            <v>-34.799999999999997</v>
          </cell>
          <cell r="AN75">
            <v>-36.129999999999995</v>
          </cell>
          <cell r="AO75">
            <v>-36.129999999999995</v>
          </cell>
          <cell r="AP75">
            <v>-36.129999999999995</v>
          </cell>
          <cell r="AQ75">
            <v>-36.129999999999995</v>
          </cell>
          <cell r="AR75">
            <v>-36.129999999999995</v>
          </cell>
          <cell r="AS75">
            <v>-36.129999999999995</v>
          </cell>
          <cell r="AT75">
            <v>-36.129999999999995</v>
          </cell>
          <cell r="AU75">
            <v>-36.129999999999995</v>
          </cell>
          <cell r="AV75">
            <v>-36.129999999999995</v>
          </cell>
          <cell r="AW75">
            <v>-36.129999999999995</v>
          </cell>
          <cell r="AX75">
            <v>-36.129999999999995</v>
          </cell>
          <cell r="AY75">
            <v>-36.129999999999995</v>
          </cell>
          <cell r="AZ75">
            <v>-36.129999999999995</v>
          </cell>
          <cell r="BA75">
            <v>-36.129999999999995</v>
          </cell>
          <cell r="BB75">
            <v>-36.129999999999995</v>
          </cell>
          <cell r="BC75">
            <v>-36.129999999999995</v>
          </cell>
          <cell r="BD75">
            <v>-36.129999999999995</v>
          </cell>
          <cell r="BE75">
            <v>-36.129999999999995</v>
          </cell>
          <cell r="BF75">
            <v>-36.129999999999995</v>
          </cell>
          <cell r="BG75">
            <v>-36.129999999999995</v>
          </cell>
          <cell r="BH75">
            <v>-36.129999999999995</v>
          </cell>
          <cell r="BI75">
            <v>-36.129999999999995</v>
          </cell>
          <cell r="BJ75">
            <v>-36.129999999999995</v>
          </cell>
          <cell r="BK75">
            <v>-36.129999999999995</v>
          </cell>
          <cell r="BL75">
            <v>-37.449999999999996</v>
          </cell>
          <cell r="BM75">
            <v>-37.449999999999996</v>
          </cell>
          <cell r="BN75">
            <v>-37.449999999999996</v>
          </cell>
          <cell r="BO75">
            <v>-37.449999999999996</v>
          </cell>
          <cell r="BP75">
            <v>-37.449999999999996</v>
          </cell>
          <cell r="BQ75">
            <v>-37.449999999999996</v>
          </cell>
          <cell r="BR75">
            <v>-37.449999999999996</v>
          </cell>
          <cell r="BS75">
            <v>-37.449999999999996</v>
          </cell>
          <cell r="BT75">
            <v>-37.449999999999996</v>
          </cell>
          <cell r="BU75">
            <v>-37.449999999999996</v>
          </cell>
          <cell r="BV75">
            <v>-37.449999999999996</v>
          </cell>
          <cell r="BW75">
            <v>-37.449999999999996</v>
          </cell>
          <cell r="BX75">
            <v>-37.449999999999996</v>
          </cell>
          <cell r="BY75">
            <v>-37.449999999999996</v>
          </cell>
          <cell r="BZ75">
            <v>-37.449999999999996</v>
          </cell>
          <cell r="CA75">
            <v>-37.449999999999996</v>
          </cell>
          <cell r="CB75">
            <v>-37.449999999999996</v>
          </cell>
          <cell r="CC75">
            <v>-37.449999999999996</v>
          </cell>
          <cell r="CD75">
            <v>-37.449999999999996</v>
          </cell>
          <cell r="CE75">
            <v>-37.449999999999996</v>
          </cell>
          <cell r="CF75">
            <v>-37.449999999999996</v>
          </cell>
          <cell r="CG75">
            <v>-37.449999999999996</v>
          </cell>
          <cell r="CH75">
            <v>-37.449999999999996</v>
          </cell>
          <cell r="CI75">
            <v>-37.449999999999996</v>
          </cell>
          <cell r="CJ75">
            <v>-38.78</v>
          </cell>
          <cell r="CK75">
            <v>-38.78</v>
          </cell>
          <cell r="CL75">
            <v>-38.78</v>
          </cell>
          <cell r="CM75">
            <v>-38.78</v>
          </cell>
          <cell r="CN75">
            <v>-38.78</v>
          </cell>
          <cell r="CO75">
            <v>-38.78</v>
          </cell>
          <cell r="CP75">
            <v>-38.78</v>
          </cell>
          <cell r="CQ75">
            <v>-38.78</v>
          </cell>
          <cell r="CR75">
            <v>-38.78</v>
          </cell>
          <cell r="CS75">
            <v>-38.78</v>
          </cell>
          <cell r="CT75">
            <v>-38.78</v>
          </cell>
          <cell r="CU75">
            <v>-38.78</v>
          </cell>
          <cell r="CV75">
            <v>-40.109999999999992</v>
          </cell>
          <cell r="CW75">
            <v>-40.109999999999992</v>
          </cell>
          <cell r="CX75">
            <v>-40.109999999999992</v>
          </cell>
          <cell r="CY75">
            <v>-40.109999999999992</v>
          </cell>
          <cell r="CZ75">
            <v>-40.109999999999992</v>
          </cell>
          <cell r="DA75">
            <v>-40.109999999999992</v>
          </cell>
          <cell r="DB75">
            <v>-40.109999999999992</v>
          </cell>
          <cell r="DC75">
            <v>-40.109999999999992</v>
          </cell>
          <cell r="DD75">
            <v>-40.109999999999992</v>
          </cell>
          <cell r="DE75">
            <v>-40.109999999999992</v>
          </cell>
          <cell r="DF75">
            <v>1</v>
          </cell>
          <cell r="DG75">
            <v>1</v>
          </cell>
          <cell r="DH75">
            <v>1</v>
          </cell>
          <cell r="DI75">
            <v>1</v>
          </cell>
          <cell r="DJ75">
            <v>1</v>
          </cell>
          <cell r="DK75">
            <v>1</v>
          </cell>
          <cell r="DL75">
            <v>1</v>
          </cell>
          <cell r="DM75">
            <v>1</v>
          </cell>
          <cell r="DN75">
            <v>1</v>
          </cell>
          <cell r="DO75">
            <v>1</v>
          </cell>
          <cell r="DP75">
            <v>1</v>
          </cell>
          <cell r="DQ75">
            <v>1</v>
          </cell>
          <cell r="DR75">
            <v>1</v>
          </cell>
          <cell r="DS75">
            <v>1</v>
          </cell>
        </row>
        <row r="76">
          <cell r="C76" t="str">
            <v>Dunlap I Wind_T</v>
          </cell>
          <cell r="D76">
            <v>-33.480000000000004</v>
          </cell>
          <cell r="E76">
            <v>-33.480000000000004</v>
          </cell>
          <cell r="F76">
            <v>-33.480000000000004</v>
          </cell>
          <cell r="G76">
            <v>-33.480000000000004</v>
          </cell>
          <cell r="H76">
            <v>-33.480000000000004</v>
          </cell>
          <cell r="I76">
            <v>-33.480000000000004</v>
          </cell>
          <cell r="J76">
            <v>-33.480000000000004</v>
          </cell>
          <cell r="K76">
            <v>-33.480000000000004</v>
          </cell>
          <cell r="L76">
            <v>-33.480000000000004</v>
          </cell>
          <cell r="M76">
            <v>-33.480000000000004</v>
          </cell>
          <cell r="N76">
            <v>-33.480000000000004</v>
          </cell>
          <cell r="O76">
            <v>-33.480000000000004</v>
          </cell>
          <cell r="P76">
            <v>-34.799999999999997</v>
          </cell>
          <cell r="Q76">
            <v>-34.799999999999997</v>
          </cell>
          <cell r="R76">
            <v>-34.799999999999997</v>
          </cell>
          <cell r="S76">
            <v>-34.799999999999997</v>
          </cell>
          <cell r="T76">
            <v>-34.799999999999997</v>
          </cell>
          <cell r="U76">
            <v>-34.799999999999997</v>
          </cell>
          <cell r="V76">
            <v>-34.799999999999997</v>
          </cell>
          <cell r="W76">
            <v>-34.799999999999997</v>
          </cell>
          <cell r="X76">
            <v>-34.799999999999997</v>
          </cell>
          <cell r="Y76">
            <v>-34.799999999999997</v>
          </cell>
          <cell r="Z76">
            <v>-34.799999999999997</v>
          </cell>
          <cell r="AA76">
            <v>-34.799999999999997</v>
          </cell>
          <cell r="AB76">
            <v>-34.799999999999997</v>
          </cell>
          <cell r="AC76">
            <v>-34.799999999999997</v>
          </cell>
          <cell r="AD76">
            <v>-34.799999999999997</v>
          </cell>
          <cell r="AE76">
            <v>-34.799999999999997</v>
          </cell>
          <cell r="AF76">
            <v>-34.799999999999997</v>
          </cell>
          <cell r="AG76">
            <v>-34.799999999999997</v>
          </cell>
          <cell r="AH76">
            <v>-34.799999999999997</v>
          </cell>
          <cell r="AI76">
            <v>-34.799999999999997</v>
          </cell>
          <cell r="AJ76">
            <v>-34.799999999999997</v>
          </cell>
          <cell r="AK76">
            <v>-34.799999999999997</v>
          </cell>
          <cell r="AL76">
            <v>-34.799999999999997</v>
          </cell>
          <cell r="AM76">
            <v>-34.799999999999997</v>
          </cell>
          <cell r="AN76">
            <v>-36.129999999999995</v>
          </cell>
          <cell r="AO76">
            <v>-36.129999999999995</v>
          </cell>
          <cell r="AP76">
            <v>-36.129999999999995</v>
          </cell>
          <cell r="AQ76">
            <v>-36.129999999999995</v>
          </cell>
          <cell r="AR76">
            <v>-36.129999999999995</v>
          </cell>
          <cell r="AS76">
            <v>-36.129999999999995</v>
          </cell>
          <cell r="AT76">
            <v>-36.129999999999995</v>
          </cell>
          <cell r="AU76">
            <v>-36.129999999999995</v>
          </cell>
          <cell r="AV76">
            <v>-36.129999999999995</v>
          </cell>
          <cell r="AW76">
            <v>-36.129999999999995</v>
          </cell>
          <cell r="AX76">
            <v>-36.129999999999995</v>
          </cell>
          <cell r="AY76">
            <v>-36.129999999999995</v>
          </cell>
          <cell r="AZ76">
            <v>-36.129999999999995</v>
          </cell>
          <cell r="BA76">
            <v>-36.129999999999995</v>
          </cell>
          <cell r="BB76">
            <v>-36.129999999999995</v>
          </cell>
          <cell r="BC76">
            <v>-36.129999999999995</v>
          </cell>
          <cell r="BD76">
            <v>-36.129999999999995</v>
          </cell>
          <cell r="BE76">
            <v>-36.129999999999995</v>
          </cell>
          <cell r="BF76">
            <v>-36.129999999999995</v>
          </cell>
          <cell r="BG76">
            <v>-36.129999999999995</v>
          </cell>
          <cell r="BH76">
            <v>-36.129999999999995</v>
          </cell>
          <cell r="BI76">
            <v>-36.129999999999995</v>
          </cell>
          <cell r="BJ76">
            <v>-36.129999999999995</v>
          </cell>
          <cell r="BK76">
            <v>-36.129999999999995</v>
          </cell>
          <cell r="BL76">
            <v>-37.449999999999996</v>
          </cell>
          <cell r="BM76">
            <v>-37.449999999999996</v>
          </cell>
          <cell r="BN76">
            <v>-37.449999999999996</v>
          </cell>
          <cell r="BO76">
            <v>-37.449999999999996</v>
          </cell>
          <cell r="BP76">
            <v>-37.449999999999996</v>
          </cell>
          <cell r="BQ76">
            <v>-37.449999999999996</v>
          </cell>
          <cell r="BR76">
            <v>-37.449999999999996</v>
          </cell>
          <cell r="BS76">
            <v>-37.449999999999996</v>
          </cell>
          <cell r="BT76">
            <v>-37.449999999999996</v>
          </cell>
          <cell r="BU76">
            <v>-37.449999999999996</v>
          </cell>
          <cell r="BV76">
            <v>-37.449999999999996</v>
          </cell>
          <cell r="BW76">
            <v>-37.449999999999996</v>
          </cell>
          <cell r="BX76">
            <v>-37.449999999999996</v>
          </cell>
          <cell r="BY76">
            <v>-37.449999999999996</v>
          </cell>
          <cell r="BZ76">
            <v>-37.449999999999996</v>
          </cell>
          <cell r="CA76">
            <v>-37.449999999999996</v>
          </cell>
          <cell r="CB76">
            <v>-37.449999999999996</v>
          </cell>
          <cell r="CC76">
            <v>-37.449999999999996</v>
          </cell>
          <cell r="CD76">
            <v>-37.449999999999996</v>
          </cell>
          <cell r="CE76">
            <v>-37.449999999999996</v>
          </cell>
          <cell r="CF76">
            <v>-37.449999999999996</v>
          </cell>
          <cell r="CG76">
            <v>-37.449999999999996</v>
          </cell>
          <cell r="CH76">
            <v>-37.449999999999996</v>
          </cell>
          <cell r="CI76">
            <v>-37.449999999999996</v>
          </cell>
          <cell r="CJ76">
            <v>-38.78</v>
          </cell>
          <cell r="CK76">
            <v>-38.78</v>
          </cell>
          <cell r="CL76">
            <v>-38.78</v>
          </cell>
          <cell r="CM76">
            <v>-38.78</v>
          </cell>
          <cell r="CN76">
            <v>-38.78</v>
          </cell>
          <cell r="CO76">
            <v>-38.78</v>
          </cell>
          <cell r="CP76">
            <v>-38.78</v>
          </cell>
          <cell r="CQ76">
            <v>-38.78</v>
          </cell>
          <cell r="CR76">
            <v>-38.78</v>
          </cell>
          <cell r="CS76">
            <v>-38.78</v>
          </cell>
          <cell r="CT76">
            <v>-38.78</v>
          </cell>
          <cell r="CU76">
            <v>-38.78</v>
          </cell>
          <cell r="CV76">
            <v>-40.109999999999992</v>
          </cell>
          <cell r="CW76">
            <v>-40.109999999999992</v>
          </cell>
          <cell r="CX76">
            <v>-40.109999999999992</v>
          </cell>
          <cell r="CY76">
            <v>-40.109999999999992</v>
          </cell>
          <cell r="CZ76">
            <v>-40.109999999999992</v>
          </cell>
          <cell r="DA76">
            <v>-40.109999999999992</v>
          </cell>
          <cell r="DB76">
            <v>-40.109999999999992</v>
          </cell>
          <cell r="DC76">
            <v>-40.109999999999992</v>
          </cell>
          <cell r="DD76">
            <v>-40.109999999999992</v>
          </cell>
          <cell r="DE76">
            <v>-40.109999999999992</v>
          </cell>
          <cell r="DF76">
            <v>-40.109999999999992</v>
          </cell>
          <cell r="DG76">
            <v>1</v>
          </cell>
          <cell r="DH76">
            <v>1</v>
          </cell>
          <cell r="DI76">
            <v>1</v>
          </cell>
          <cell r="DJ76">
            <v>1</v>
          </cell>
          <cell r="DK76">
            <v>1</v>
          </cell>
          <cell r="DL76">
            <v>1</v>
          </cell>
          <cell r="DM76">
            <v>1</v>
          </cell>
          <cell r="DN76">
            <v>1</v>
          </cell>
          <cell r="DO76">
            <v>1</v>
          </cell>
          <cell r="DP76">
            <v>1</v>
          </cell>
          <cell r="DQ76">
            <v>1</v>
          </cell>
          <cell r="DR76">
            <v>1</v>
          </cell>
          <cell r="DS76">
            <v>1</v>
          </cell>
        </row>
        <row r="77">
          <cell r="C77" t="str">
            <v>Foote Creek I Wind_T</v>
          </cell>
          <cell r="D77">
            <v>-33.480000000000004</v>
          </cell>
          <cell r="E77">
            <v>-33.480000000000004</v>
          </cell>
          <cell r="F77">
            <v>-33.480000000000004</v>
          </cell>
          <cell r="G77">
            <v>-33.480000000000004</v>
          </cell>
          <cell r="H77">
            <v>-33.480000000000004</v>
          </cell>
          <cell r="I77">
            <v>-33.480000000000004</v>
          </cell>
          <cell r="J77">
            <v>-33.480000000000004</v>
          </cell>
          <cell r="K77">
            <v>-33.480000000000004</v>
          </cell>
          <cell r="L77">
            <v>-33.480000000000004</v>
          </cell>
          <cell r="M77">
            <v>-33.480000000000004</v>
          </cell>
          <cell r="N77">
            <v>-33.480000000000004</v>
          </cell>
          <cell r="O77">
            <v>-33.480000000000004</v>
          </cell>
          <cell r="P77">
            <v>-34.799999999999997</v>
          </cell>
          <cell r="Q77">
            <v>-34.799999999999997</v>
          </cell>
          <cell r="R77">
            <v>-34.799999999999997</v>
          </cell>
          <cell r="S77">
            <v>-34.799999999999997</v>
          </cell>
          <cell r="T77">
            <v>-34.799999999999997</v>
          </cell>
          <cell r="U77">
            <v>-34.799999999999997</v>
          </cell>
          <cell r="V77">
            <v>-34.799999999999997</v>
          </cell>
          <cell r="W77">
            <v>-34.799999999999997</v>
          </cell>
          <cell r="X77">
            <v>-34.799999999999997</v>
          </cell>
          <cell r="Y77">
            <v>-34.799999999999997</v>
          </cell>
          <cell r="Z77">
            <v>-34.799999999999997</v>
          </cell>
          <cell r="AA77">
            <v>-34.799999999999997</v>
          </cell>
          <cell r="AB77">
            <v>-34.799999999999997</v>
          </cell>
          <cell r="AC77">
            <v>-34.799999999999997</v>
          </cell>
          <cell r="AD77">
            <v>-34.799999999999997</v>
          </cell>
          <cell r="AE77">
            <v>-34.799999999999997</v>
          </cell>
          <cell r="AF77">
            <v>-34.799999999999997</v>
          </cell>
          <cell r="AG77">
            <v>-34.799999999999997</v>
          </cell>
          <cell r="AH77">
            <v>-34.799999999999997</v>
          </cell>
          <cell r="AI77">
            <v>-34.799999999999997</v>
          </cell>
          <cell r="AJ77">
            <v>-34.799999999999997</v>
          </cell>
          <cell r="AK77">
            <v>-34.799999999999997</v>
          </cell>
          <cell r="AL77">
            <v>-34.799999999999997</v>
          </cell>
          <cell r="AM77">
            <v>-34.799999999999997</v>
          </cell>
          <cell r="AN77">
            <v>-36.129999999999995</v>
          </cell>
          <cell r="AO77">
            <v>-36.129999999999995</v>
          </cell>
          <cell r="AP77">
            <v>-36.129999999999995</v>
          </cell>
          <cell r="AQ77">
            <v>-36.129999999999995</v>
          </cell>
          <cell r="AR77">
            <v>-36.129999999999995</v>
          </cell>
          <cell r="AS77">
            <v>-36.129999999999995</v>
          </cell>
          <cell r="AT77">
            <v>-36.129999999999995</v>
          </cell>
          <cell r="AU77">
            <v>-36.129999999999995</v>
          </cell>
          <cell r="AV77">
            <v>-36.129999999999995</v>
          </cell>
          <cell r="AW77">
            <v>-36.129999999999995</v>
          </cell>
          <cell r="AX77">
            <v>-36.129999999999995</v>
          </cell>
          <cell r="AY77">
            <v>-36.129999999999995</v>
          </cell>
          <cell r="AZ77">
            <v>-36.129999999999995</v>
          </cell>
          <cell r="BA77">
            <v>-36.129999999999995</v>
          </cell>
          <cell r="BB77">
            <v>-36.129999999999995</v>
          </cell>
          <cell r="BC77">
            <v>-36.129999999999995</v>
          </cell>
          <cell r="BD77">
            <v>-36.129999999999995</v>
          </cell>
          <cell r="BE77">
            <v>-36.129999999999995</v>
          </cell>
          <cell r="BF77">
            <v>-36.129999999999995</v>
          </cell>
          <cell r="BG77">
            <v>-36.129999999999995</v>
          </cell>
          <cell r="BH77">
            <v>-36.129999999999995</v>
          </cell>
          <cell r="BI77">
            <v>-36.129999999999995</v>
          </cell>
          <cell r="BJ77">
            <v>-36.129999999999995</v>
          </cell>
          <cell r="BK77">
            <v>-36.129999999999995</v>
          </cell>
          <cell r="BL77">
            <v>-37.449999999999996</v>
          </cell>
          <cell r="BM77">
            <v>-37.449999999999996</v>
          </cell>
          <cell r="BN77">
            <v>-37.449999999999996</v>
          </cell>
          <cell r="BO77">
            <v>-37.449999999999996</v>
          </cell>
          <cell r="BP77">
            <v>-37.449999999999996</v>
          </cell>
          <cell r="BQ77">
            <v>-37.449999999999996</v>
          </cell>
          <cell r="BR77">
            <v>-37.449999999999996</v>
          </cell>
          <cell r="BS77">
            <v>-37.449999999999996</v>
          </cell>
          <cell r="BT77">
            <v>-37.449999999999996</v>
          </cell>
          <cell r="BU77">
            <v>-37.449999999999996</v>
          </cell>
          <cell r="BV77">
            <v>-37.449999999999996</v>
          </cell>
          <cell r="BW77">
            <v>-37.449999999999996</v>
          </cell>
          <cell r="BX77">
            <v>-37.449999999999996</v>
          </cell>
          <cell r="BY77">
            <v>-37.449999999999996</v>
          </cell>
          <cell r="BZ77">
            <v>-37.449999999999996</v>
          </cell>
          <cell r="CA77">
            <v>-37.449999999999996</v>
          </cell>
          <cell r="CB77">
            <v>-37.449999999999996</v>
          </cell>
          <cell r="CC77">
            <v>-37.449999999999996</v>
          </cell>
          <cell r="CD77">
            <v>-37.449999999999996</v>
          </cell>
          <cell r="CE77">
            <v>-37.449999999999996</v>
          </cell>
          <cell r="CF77">
            <v>-37.449999999999996</v>
          </cell>
          <cell r="CG77">
            <v>-37.449999999999996</v>
          </cell>
          <cell r="CH77">
            <v>-37.449999999999996</v>
          </cell>
          <cell r="CI77">
            <v>-37.449999999999996</v>
          </cell>
          <cell r="CJ77">
            <v>-38.78</v>
          </cell>
          <cell r="CK77">
            <v>-38.78</v>
          </cell>
          <cell r="CL77">
            <v>-38.78</v>
          </cell>
          <cell r="CM77">
            <v>-38.78</v>
          </cell>
          <cell r="CN77">
            <v>-38.78</v>
          </cell>
          <cell r="CO77">
            <v>-38.78</v>
          </cell>
          <cell r="CP77">
            <v>-38.78</v>
          </cell>
          <cell r="CQ77">
            <v>-38.78</v>
          </cell>
          <cell r="CR77">
            <v>-38.78</v>
          </cell>
          <cell r="CS77">
            <v>-38.78</v>
          </cell>
          <cell r="CT77">
            <v>-38.78</v>
          </cell>
          <cell r="CU77">
            <v>-38.78</v>
          </cell>
          <cell r="CV77">
            <v>-40.109999999999992</v>
          </cell>
          <cell r="CW77">
            <v>-40.109999999999992</v>
          </cell>
          <cell r="CX77">
            <v>-40.109999999999992</v>
          </cell>
          <cell r="CY77">
            <v>-40.109999999999992</v>
          </cell>
          <cell r="CZ77">
            <v>-40.109999999999992</v>
          </cell>
          <cell r="DA77">
            <v>-40.109999999999992</v>
          </cell>
          <cell r="DB77">
            <v>-40.109999999999992</v>
          </cell>
          <cell r="DC77">
            <v>-40.109999999999992</v>
          </cell>
          <cell r="DD77">
            <v>-40.109999999999992</v>
          </cell>
          <cell r="DE77">
            <v>1</v>
          </cell>
          <cell r="DF77">
            <v>1</v>
          </cell>
          <cell r="DG77">
            <v>1</v>
          </cell>
          <cell r="DH77">
            <v>1</v>
          </cell>
          <cell r="DI77">
            <v>1</v>
          </cell>
          <cell r="DJ77">
            <v>1</v>
          </cell>
          <cell r="DK77">
            <v>1</v>
          </cell>
          <cell r="DL77">
            <v>1</v>
          </cell>
          <cell r="DM77">
            <v>1</v>
          </cell>
          <cell r="DN77">
            <v>1</v>
          </cell>
          <cell r="DO77">
            <v>1</v>
          </cell>
          <cell r="DP77">
            <v>1</v>
          </cell>
          <cell r="DQ77">
            <v>1</v>
          </cell>
          <cell r="DR77">
            <v>1</v>
          </cell>
          <cell r="DS77">
            <v>1</v>
          </cell>
        </row>
        <row r="78">
          <cell r="C78" t="str">
            <v>Glenrock Wind_T</v>
          </cell>
          <cell r="D78">
            <v>-33.480000000000004</v>
          </cell>
          <cell r="E78">
            <v>-33.480000000000004</v>
          </cell>
          <cell r="F78">
            <v>-33.480000000000004</v>
          </cell>
          <cell r="G78">
            <v>-33.480000000000004</v>
          </cell>
          <cell r="H78">
            <v>-33.480000000000004</v>
          </cell>
          <cell r="I78">
            <v>-33.480000000000004</v>
          </cell>
          <cell r="J78">
            <v>-33.480000000000004</v>
          </cell>
          <cell r="K78">
            <v>-33.480000000000004</v>
          </cell>
          <cell r="L78">
            <v>-33.480000000000004</v>
          </cell>
          <cell r="M78">
            <v>-33.480000000000004</v>
          </cell>
          <cell r="N78">
            <v>-33.480000000000004</v>
          </cell>
          <cell r="O78">
            <v>-33.480000000000004</v>
          </cell>
          <cell r="P78">
            <v>-34.799989999999994</v>
          </cell>
          <cell r="Q78">
            <v>-34.799989999999994</v>
          </cell>
          <cell r="R78">
            <v>-34.799989999999994</v>
          </cell>
          <cell r="S78">
            <v>-34.799989999999994</v>
          </cell>
          <cell r="T78">
            <v>-34.799989999999994</v>
          </cell>
          <cell r="U78">
            <v>-34.799989999999994</v>
          </cell>
          <cell r="V78">
            <v>-34.799989999999994</v>
          </cell>
          <cell r="W78">
            <v>-34.799989999999994</v>
          </cell>
          <cell r="X78">
            <v>-34.799989999999994</v>
          </cell>
          <cell r="Y78">
            <v>-34.799989999999994</v>
          </cell>
          <cell r="Z78">
            <v>-34.799989999999994</v>
          </cell>
          <cell r="AA78">
            <v>-34.799989999999994</v>
          </cell>
          <cell r="AB78">
            <v>-34.799989999999994</v>
          </cell>
          <cell r="AC78">
            <v>-34.799989999999994</v>
          </cell>
          <cell r="AD78">
            <v>-34.799989999999994</v>
          </cell>
          <cell r="AE78">
            <v>-34.799989999999994</v>
          </cell>
          <cell r="AF78">
            <v>-34.799989999999994</v>
          </cell>
          <cell r="AG78">
            <v>-34.799989999999994</v>
          </cell>
          <cell r="AH78">
            <v>-34.799989999999994</v>
          </cell>
          <cell r="AI78">
            <v>-34.799989999999994</v>
          </cell>
          <cell r="AJ78">
            <v>-34.799989999999994</v>
          </cell>
          <cell r="AK78">
            <v>-34.799989999999994</v>
          </cell>
          <cell r="AL78">
            <v>-34.799989999999994</v>
          </cell>
          <cell r="AM78">
            <v>-34.799989999999994</v>
          </cell>
          <cell r="AN78">
            <v>-36.129999999999995</v>
          </cell>
          <cell r="AO78">
            <v>-36.129999999999995</v>
          </cell>
          <cell r="AP78">
            <v>-36.129999999999995</v>
          </cell>
          <cell r="AQ78">
            <v>-36.129999999999995</v>
          </cell>
          <cell r="AR78">
            <v>-36.129999999999995</v>
          </cell>
          <cell r="AS78">
            <v>-36.129999999999995</v>
          </cell>
          <cell r="AT78">
            <v>-36.129999999999995</v>
          </cell>
          <cell r="AU78">
            <v>-36.129999999999995</v>
          </cell>
          <cell r="AV78">
            <v>-36.129999999999995</v>
          </cell>
          <cell r="AW78">
            <v>-36.129999999999995</v>
          </cell>
          <cell r="AX78">
            <v>-36.129999999999995</v>
          </cell>
          <cell r="AY78">
            <v>-36.129999999999995</v>
          </cell>
          <cell r="AZ78">
            <v>-36.129999999999995</v>
          </cell>
          <cell r="BA78">
            <v>-36.129999999999995</v>
          </cell>
          <cell r="BB78">
            <v>-36.129999999999995</v>
          </cell>
          <cell r="BC78">
            <v>-36.129999999999995</v>
          </cell>
          <cell r="BD78">
            <v>-36.129999999999995</v>
          </cell>
          <cell r="BE78">
            <v>-36.129999999999995</v>
          </cell>
          <cell r="BF78">
            <v>-36.129999999999995</v>
          </cell>
          <cell r="BG78">
            <v>-36.129999999999995</v>
          </cell>
          <cell r="BH78">
            <v>-36.129999999999995</v>
          </cell>
          <cell r="BI78">
            <v>-36.129999999999995</v>
          </cell>
          <cell r="BJ78">
            <v>-36.129999999999995</v>
          </cell>
          <cell r="BK78">
            <v>-36.129999999999995</v>
          </cell>
          <cell r="BL78">
            <v>-37.449999999999996</v>
          </cell>
          <cell r="BM78">
            <v>-37.449999999999996</v>
          </cell>
          <cell r="BN78">
            <v>-37.449999999999996</v>
          </cell>
          <cell r="BO78">
            <v>-37.449999999999996</v>
          </cell>
          <cell r="BP78">
            <v>-37.449999999999996</v>
          </cell>
          <cell r="BQ78">
            <v>-37.449999999999996</v>
          </cell>
          <cell r="BR78">
            <v>-37.449999999999996</v>
          </cell>
          <cell r="BS78">
            <v>-37.449999999999996</v>
          </cell>
          <cell r="BT78">
            <v>-37.449999999999996</v>
          </cell>
          <cell r="BU78">
            <v>-37.449999999999996</v>
          </cell>
          <cell r="BV78">
            <v>-37.449999999999996</v>
          </cell>
          <cell r="BW78">
            <v>-37.449999999999996</v>
          </cell>
          <cell r="BX78">
            <v>-37.449999999999996</v>
          </cell>
          <cell r="BY78">
            <v>-37.449999999999996</v>
          </cell>
          <cell r="BZ78">
            <v>-37.449999999999996</v>
          </cell>
          <cell r="CA78">
            <v>-37.449999999999996</v>
          </cell>
          <cell r="CB78">
            <v>-37.449999999999996</v>
          </cell>
          <cell r="CC78">
            <v>-37.449999999999996</v>
          </cell>
          <cell r="CD78">
            <v>-37.449999999999996</v>
          </cell>
          <cell r="CE78">
            <v>-37.449999999999996</v>
          </cell>
          <cell r="CF78">
            <v>-37.449999999999996</v>
          </cell>
          <cell r="CG78">
            <v>-37.449999999999996</v>
          </cell>
          <cell r="CH78">
            <v>-37.449999999999996</v>
          </cell>
          <cell r="CI78">
            <v>-37.449999999999996</v>
          </cell>
          <cell r="CJ78">
            <v>-38.78</v>
          </cell>
          <cell r="CK78">
            <v>-38.78</v>
          </cell>
          <cell r="CL78">
            <v>-38.78</v>
          </cell>
          <cell r="CM78">
            <v>-38.78</v>
          </cell>
          <cell r="CN78">
            <v>-38.78</v>
          </cell>
          <cell r="CO78">
            <v>-38.78</v>
          </cell>
          <cell r="CP78">
            <v>-38.78</v>
          </cell>
          <cell r="CQ78">
            <v>-38.78</v>
          </cell>
          <cell r="CR78">
            <v>-38.78</v>
          </cell>
          <cell r="CS78">
            <v>1</v>
          </cell>
          <cell r="CT78">
            <v>1</v>
          </cell>
          <cell r="CU78">
            <v>1</v>
          </cell>
          <cell r="CV78">
            <v>1</v>
          </cell>
          <cell r="CW78">
            <v>1</v>
          </cell>
          <cell r="CX78">
            <v>1</v>
          </cell>
          <cell r="CY78">
            <v>1</v>
          </cell>
          <cell r="CZ78">
            <v>1</v>
          </cell>
          <cell r="DA78">
            <v>1</v>
          </cell>
          <cell r="DB78">
            <v>1</v>
          </cell>
          <cell r="DC78">
            <v>1</v>
          </cell>
          <cell r="DD78">
            <v>1</v>
          </cell>
          <cell r="DE78">
            <v>1</v>
          </cell>
          <cell r="DF78">
            <v>1</v>
          </cell>
          <cell r="DG78">
            <v>1</v>
          </cell>
          <cell r="DH78">
            <v>1</v>
          </cell>
          <cell r="DI78">
            <v>1</v>
          </cell>
          <cell r="DJ78">
            <v>1</v>
          </cell>
          <cell r="DK78">
            <v>1</v>
          </cell>
          <cell r="DL78">
            <v>1</v>
          </cell>
          <cell r="DM78">
            <v>1</v>
          </cell>
          <cell r="DN78">
            <v>1</v>
          </cell>
          <cell r="DO78">
            <v>1</v>
          </cell>
          <cell r="DP78">
            <v>1</v>
          </cell>
          <cell r="DQ78">
            <v>1</v>
          </cell>
          <cell r="DR78">
            <v>1</v>
          </cell>
          <cell r="DS78">
            <v>1</v>
          </cell>
        </row>
        <row r="79">
          <cell r="C79" t="str">
            <v>Glenrock Wind xReP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</row>
        <row r="80">
          <cell r="C80" t="str">
            <v>Glenrock III Wind_T</v>
          </cell>
          <cell r="D80">
            <v>-33.480000000000004</v>
          </cell>
          <cell r="E80">
            <v>-33.480000000000004</v>
          </cell>
          <cell r="F80">
            <v>-33.480000000000004</v>
          </cell>
          <cell r="G80">
            <v>-33.480000000000004</v>
          </cell>
          <cell r="H80">
            <v>-33.480000000000004</v>
          </cell>
          <cell r="I80">
            <v>-33.480000000000004</v>
          </cell>
          <cell r="J80">
            <v>-33.480000000000004</v>
          </cell>
          <cell r="K80">
            <v>-33.480000000000004</v>
          </cell>
          <cell r="L80">
            <v>-33.480000000000004</v>
          </cell>
          <cell r="M80">
            <v>-33.480000000000004</v>
          </cell>
          <cell r="N80">
            <v>-33.480000000000004</v>
          </cell>
          <cell r="O80">
            <v>-33.480000000000004</v>
          </cell>
          <cell r="P80">
            <v>-34.799999999999997</v>
          </cell>
          <cell r="Q80">
            <v>-34.799999999999997</v>
          </cell>
          <cell r="R80">
            <v>-34.799999999999997</v>
          </cell>
          <cell r="S80">
            <v>-34.799999999999997</v>
          </cell>
          <cell r="T80">
            <v>-34.799999999999997</v>
          </cell>
          <cell r="U80">
            <v>-34.799999999999997</v>
          </cell>
          <cell r="V80">
            <v>-34.799999999999997</v>
          </cell>
          <cell r="W80">
            <v>-34.799999999999997</v>
          </cell>
          <cell r="X80">
            <v>-34.799999999999997</v>
          </cell>
          <cell r="Y80">
            <v>-34.799999999999997</v>
          </cell>
          <cell r="Z80">
            <v>-34.799999999999997</v>
          </cell>
          <cell r="AA80">
            <v>-34.799999999999997</v>
          </cell>
          <cell r="AB80">
            <v>-34.799999999999997</v>
          </cell>
          <cell r="AC80">
            <v>-34.799999999999997</v>
          </cell>
          <cell r="AD80">
            <v>-34.799999999999997</v>
          </cell>
          <cell r="AE80">
            <v>-34.799999999999997</v>
          </cell>
          <cell r="AF80">
            <v>-34.799999999999997</v>
          </cell>
          <cell r="AG80">
            <v>-34.799999999999997</v>
          </cell>
          <cell r="AH80">
            <v>-34.799999999999997</v>
          </cell>
          <cell r="AI80">
            <v>-34.799999999999997</v>
          </cell>
          <cell r="AJ80">
            <v>-34.799999999999997</v>
          </cell>
          <cell r="AK80">
            <v>-34.799999999999997</v>
          </cell>
          <cell r="AL80">
            <v>-34.799999999999997</v>
          </cell>
          <cell r="AM80">
            <v>-34.799999999999997</v>
          </cell>
          <cell r="AN80">
            <v>-36.129999999999995</v>
          </cell>
          <cell r="AO80">
            <v>-36.129999999999995</v>
          </cell>
          <cell r="AP80">
            <v>-36.129999999999995</v>
          </cell>
          <cell r="AQ80">
            <v>-36.129999999999995</v>
          </cell>
          <cell r="AR80">
            <v>-36.129999999999995</v>
          </cell>
          <cell r="AS80">
            <v>-36.129999999999995</v>
          </cell>
          <cell r="AT80">
            <v>-36.129999999999995</v>
          </cell>
          <cell r="AU80">
            <v>-36.129999999999995</v>
          </cell>
          <cell r="AV80">
            <v>-36.129999999999995</v>
          </cell>
          <cell r="AW80">
            <v>-36.129999999999995</v>
          </cell>
          <cell r="AX80">
            <v>-36.129999999999995</v>
          </cell>
          <cell r="AY80">
            <v>-36.129999999999995</v>
          </cell>
          <cell r="AZ80">
            <v>-36.129999999999995</v>
          </cell>
          <cell r="BA80">
            <v>-36.129999999999995</v>
          </cell>
          <cell r="BB80">
            <v>-36.129999999999995</v>
          </cell>
          <cell r="BC80">
            <v>-36.129999999999995</v>
          </cell>
          <cell r="BD80">
            <v>-36.129999999999995</v>
          </cell>
          <cell r="BE80">
            <v>-36.129999999999995</v>
          </cell>
          <cell r="BF80">
            <v>-36.129999999999995</v>
          </cell>
          <cell r="BG80">
            <v>-36.129999999999995</v>
          </cell>
          <cell r="BH80">
            <v>-36.129999999999995</v>
          </cell>
          <cell r="BI80">
            <v>-36.129999999999995</v>
          </cell>
          <cell r="BJ80">
            <v>-36.129999999999995</v>
          </cell>
          <cell r="BK80">
            <v>-36.129999999999995</v>
          </cell>
          <cell r="BL80">
            <v>-37.449999999999996</v>
          </cell>
          <cell r="BM80">
            <v>-37.449999999999996</v>
          </cell>
          <cell r="BN80">
            <v>-37.449999999999996</v>
          </cell>
          <cell r="BO80">
            <v>-37.449999999999996</v>
          </cell>
          <cell r="BP80">
            <v>-37.449999999999996</v>
          </cell>
          <cell r="BQ80">
            <v>-37.449999999999996</v>
          </cell>
          <cell r="BR80">
            <v>-37.449999999999996</v>
          </cell>
          <cell r="BS80">
            <v>-37.449999999999996</v>
          </cell>
          <cell r="BT80">
            <v>-37.449999999999996</v>
          </cell>
          <cell r="BU80">
            <v>-37.449999999999996</v>
          </cell>
          <cell r="BV80">
            <v>-37.449999999999996</v>
          </cell>
          <cell r="BW80">
            <v>-37.449999999999996</v>
          </cell>
          <cell r="BX80">
            <v>-37.449999999999996</v>
          </cell>
          <cell r="BY80">
            <v>-37.449999999999996</v>
          </cell>
          <cell r="BZ80">
            <v>-37.449999999999996</v>
          </cell>
          <cell r="CA80">
            <v>-37.449999999999996</v>
          </cell>
          <cell r="CB80">
            <v>-37.449999999999996</v>
          </cell>
          <cell r="CC80">
            <v>-37.449999999999996</v>
          </cell>
          <cell r="CD80">
            <v>-37.449999999999996</v>
          </cell>
          <cell r="CE80">
            <v>-37.449999999999996</v>
          </cell>
          <cell r="CF80">
            <v>-37.449999999999996</v>
          </cell>
          <cell r="CG80">
            <v>-37.449999999999996</v>
          </cell>
          <cell r="CH80">
            <v>-37.449999999999996</v>
          </cell>
          <cell r="CI80">
            <v>-37.449999999999996</v>
          </cell>
          <cell r="CJ80">
            <v>-38.78</v>
          </cell>
          <cell r="CK80">
            <v>-38.78</v>
          </cell>
          <cell r="CL80">
            <v>-38.78</v>
          </cell>
          <cell r="CM80">
            <v>-38.78</v>
          </cell>
          <cell r="CN80">
            <v>-38.78</v>
          </cell>
          <cell r="CO80">
            <v>-38.78</v>
          </cell>
          <cell r="CP80">
            <v>-38.78</v>
          </cell>
          <cell r="CQ80">
            <v>-38.78</v>
          </cell>
          <cell r="CR80">
            <v>-38.78</v>
          </cell>
          <cell r="CS80">
            <v>1</v>
          </cell>
          <cell r="CT80">
            <v>1</v>
          </cell>
          <cell r="CU80">
            <v>1</v>
          </cell>
          <cell r="CV80">
            <v>1</v>
          </cell>
          <cell r="CW80">
            <v>1</v>
          </cell>
          <cell r="CX80">
            <v>1</v>
          </cell>
          <cell r="CY80">
            <v>1</v>
          </cell>
          <cell r="CZ80">
            <v>1</v>
          </cell>
          <cell r="DA80">
            <v>1</v>
          </cell>
          <cell r="DB80">
            <v>1</v>
          </cell>
          <cell r="DC80">
            <v>1</v>
          </cell>
          <cell r="DD80">
            <v>1</v>
          </cell>
          <cell r="DE80">
            <v>1</v>
          </cell>
          <cell r="DF80">
            <v>1</v>
          </cell>
          <cell r="DG80">
            <v>1</v>
          </cell>
          <cell r="DH80">
            <v>1</v>
          </cell>
          <cell r="DI80">
            <v>1</v>
          </cell>
          <cell r="DJ80">
            <v>1</v>
          </cell>
          <cell r="DK80">
            <v>1</v>
          </cell>
          <cell r="DL80">
            <v>1</v>
          </cell>
          <cell r="DM80">
            <v>1</v>
          </cell>
          <cell r="DN80">
            <v>1</v>
          </cell>
          <cell r="DO80">
            <v>1</v>
          </cell>
          <cell r="DP80">
            <v>1</v>
          </cell>
          <cell r="DQ80">
            <v>1</v>
          </cell>
          <cell r="DR80">
            <v>1</v>
          </cell>
          <cell r="DS80">
            <v>1</v>
          </cell>
        </row>
        <row r="81">
          <cell r="C81" t="str">
            <v>Glenrock III Wind xReP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</row>
        <row r="82">
          <cell r="C82" t="str">
            <v>Goodnoe Wind_T</v>
          </cell>
          <cell r="D82">
            <v>-34.47999999999999</v>
          </cell>
          <cell r="E82">
            <v>-34.47999999999999</v>
          </cell>
          <cell r="F82">
            <v>-34.47999999999999</v>
          </cell>
          <cell r="G82">
            <v>-34.47999999999999</v>
          </cell>
          <cell r="H82">
            <v>-34.47999999999999</v>
          </cell>
          <cell r="I82">
            <v>-34.47999999999999</v>
          </cell>
          <cell r="J82">
            <v>-34.47999999999999</v>
          </cell>
          <cell r="K82">
            <v>-34.47999999999999</v>
          </cell>
          <cell r="L82">
            <v>-34.47999999999999</v>
          </cell>
          <cell r="M82">
            <v>-34.47999999999999</v>
          </cell>
          <cell r="N82">
            <v>-34.47999999999999</v>
          </cell>
          <cell r="O82">
            <v>-34.47999999999999</v>
          </cell>
          <cell r="P82">
            <v>-35.799989999999994</v>
          </cell>
          <cell r="Q82">
            <v>-35.799989999999994</v>
          </cell>
          <cell r="R82">
            <v>-35.799989999999994</v>
          </cell>
          <cell r="S82">
            <v>-35.799989999999994</v>
          </cell>
          <cell r="T82">
            <v>-35.799989999999994</v>
          </cell>
          <cell r="U82">
            <v>-35.799989999999994</v>
          </cell>
          <cell r="V82">
            <v>-35.799989999999994</v>
          </cell>
          <cell r="W82">
            <v>-35.799989999999994</v>
          </cell>
          <cell r="X82">
            <v>-35.799989999999994</v>
          </cell>
          <cell r="Y82">
            <v>-35.799989999999994</v>
          </cell>
          <cell r="Z82">
            <v>-35.799989999999994</v>
          </cell>
          <cell r="AA82">
            <v>-35.799989999999994</v>
          </cell>
          <cell r="AB82">
            <v>-35.799989999999994</v>
          </cell>
          <cell r="AC82">
            <v>-35.799989999999994</v>
          </cell>
          <cell r="AD82">
            <v>-35.799989999999994</v>
          </cell>
          <cell r="AE82">
            <v>-35.799989999999994</v>
          </cell>
          <cell r="AF82">
            <v>-35.799989999999994</v>
          </cell>
          <cell r="AG82">
            <v>-35.799989999999994</v>
          </cell>
          <cell r="AH82">
            <v>-35.799989999999994</v>
          </cell>
          <cell r="AI82">
            <v>-35.799989999999994</v>
          </cell>
          <cell r="AJ82">
            <v>-35.799989999999994</v>
          </cell>
          <cell r="AK82">
            <v>-35.799989999999994</v>
          </cell>
          <cell r="AL82">
            <v>-35.799989999999994</v>
          </cell>
          <cell r="AM82">
            <v>-35.799989999999994</v>
          </cell>
          <cell r="AN82">
            <v>-37.129999999999995</v>
          </cell>
          <cell r="AO82">
            <v>-37.129999999999995</v>
          </cell>
          <cell r="AP82">
            <v>-37.129999999999995</v>
          </cell>
          <cell r="AQ82">
            <v>-37.129999999999995</v>
          </cell>
          <cell r="AR82">
            <v>-37.129999999999995</v>
          </cell>
          <cell r="AS82">
            <v>-37.129999999999995</v>
          </cell>
          <cell r="AT82">
            <v>-37.129999999999995</v>
          </cell>
          <cell r="AU82">
            <v>-37.129999999999995</v>
          </cell>
          <cell r="AV82">
            <v>-37.129999999999995</v>
          </cell>
          <cell r="AW82">
            <v>-37.129999999999995</v>
          </cell>
          <cell r="AX82">
            <v>-37.129999999999995</v>
          </cell>
          <cell r="AY82">
            <v>-37.129999999999995</v>
          </cell>
          <cell r="AZ82">
            <v>-37.129999999999995</v>
          </cell>
          <cell r="BA82">
            <v>-37.129999999999995</v>
          </cell>
          <cell r="BB82">
            <v>-37.129999999999995</v>
          </cell>
          <cell r="BC82">
            <v>-37.129999999999995</v>
          </cell>
          <cell r="BD82">
            <v>-37.129999999999995</v>
          </cell>
          <cell r="BE82">
            <v>-37.129999999999995</v>
          </cell>
          <cell r="BF82">
            <v>-37.129999999999995</v>
          </cell>
          <cell r="BG82">
            <v>-37.129999999999995</v>
          </cell>
          <cell r="BH82">
            <v>-37.129999999999995</v>
          </cell>
          <cell r="BI82">
            <v>-37.129999999999995</v>
          </cell>
          <cell r="BJ82">
            <v>-37.129999999999995</v>
          </cell>
          <cell r="BK82">
            <v>-37.129999999999995</v>
          </cell>
          <cell r="BL82">
            <v>-38.449999999999996</v>
          </cell>
          <cell r="BM82">
            <v>-38.449999999999996</v>
          </cell>
          <cell r="BN82">
            <v>-38.449999999999996</v>
          </cell>
          <cell r="BO82">
            <v>-38.449999999999996</v>
          </cell>
          <cell r="BP82">
            <v>-38.449999999999996</v>
          </cell>
          <cell r="BQ82">
            <v>-38.449999999999996</v>
          </cell>
          <cell r="BR82">
            <v>-38.449999999999996</v>
          </cell>
          <cell r="BS82">
            <v>-38.449999999999996</v>
          </cell>
          <cell r="BT82">
            <v>-38.449999999999996</v>
          </cell>
          <cell r="BU82">
            <v>-38.449999999999996</v>
          </cell>
          <cell r="BV82">
            <v>-38.449999999999996</v>
          </cell>
          <cell r="BW82">
            <v>-38.449999999999996</v>
          </cell>
          <cell r="BX82">
            <v>-38.449999999999996</v>
          </cell>
          <cell r="BY82">
            <v>-38.449999999999996</v>
          </cell>
          <cell r="BZ82">
            <v>-38.449999999999996</v>
          </cell>
          <cell r="CA82">
            <v>-38.449999999999996</v>
          </cell>
          <cell r="CB82">
            <v>-38.449999999999996</v>
          </cell>
          <cell r="CC82">
            <v>-38.449999999999996</v>
          </cell>
          <cell r="CD82">
            <v>-38.449999999999996</v>
          </cell>
          <cell r="CE82">
            <v>-38.449999999999996</v>
          </cell>
          <cell r="CF82">
            <v>-38.449999999999996</v>
          </cell>
          <cell r="CG82">
            <v>-38.449999999999996</v>
          </cell>
          <cell r="CH82">
            <v>-38.449999999999996</v>
          </cell>
          <cell r="CI82">
            <v>-38.449999999999996</v>
          </cell>
          <cell r="CJ82">
            <v>-39.779999999999994</v>
          </cell>
          <cell r="CK82">
            <v>-39.779999999999994</v>
          </cell>
          <cell r="CL82">
            <v>-39.779999999999994</v>
          </cell>
          <cell r="CM82">
            <v>-39.779999999999994</v>
          </cell>
          <cell r="CN82">
            <v>-39.779999999999994</v>
          </cell>
          <cell r="CO82">
            <v>-39.779999999999994</v>
          </cell>
          <cell r="CP82">
            <v>-39.779999999999994</v>
          </cell>
          <cell r="CQ82">
            <v>-39.779999999999994</v>
          </cell>
          <cell r="CR82">
            <v>-39.779999999999994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</row>
        <row r="83">
          <cell r="C83" t="str">
            <v>High Plains Wind_T</v>
          </cell>
          <cell r="D83">
            <v>-33.480000000000004</v>
          </cell>
          <cell r="E83">
            <v>-33.480000000000004</v>
          </cell>
          <cell r="F83">
            <v>-33.480000000000004</v>
          </cell>
          <cell r="G83">
            <v>-33.480000000000004</v>
          </cell>
          <cell r="H83">
            <v>-33.480000000000004</v>
          </cell>
          <cell r="I83">
            <v>-33.480000000000004</v>
          </cell>
          <cell r="J83">
            <v>-33.480000000000004</v>
          </cell>
          <cell r="K83">
            <v>-33.480000000000004</v>
          </cell>
          <cell r="L83">
            <v>-33.480000000000004</v>
          </cell>
          <cell r="M83">
            <v>-33.480000000000004</v>
          </cell>
          <cell r="N83">
            <v>-33.480000000000004</v>
          </cell>
          <cell r="O83">
            <v>-33.480000000000004</v>
          </cell>
          <cell r="P83">
            <v>-34.799989999999994</v>
          </cell>
          <cell r="Q83">
            <v>-34.799989999999994</v>
          </cell>
          <cell r="R83">
            <v>-34.799989999999994</v>
          </cell>
          <cell r="S83">
            <v>-34.799989999999994</v>
          </cell>
          <cell r="T83">
            <v>-34.799989999999994</v>
          </cell>
          <cell r="U83">
            <v>-34.799989999999994</v>
          </cell>
          <cell r="V83">
            <v>-34.799989999999994</v>
          </cell>
          <cell r="W83">
            <v>-34.799989999999994</v>
          </cell>
          <cell r="X83">
            <v>-34.799989999999994</v>
          </cell>
          <cell r="Y83">
            <v>-34.799989999999994</v>
          </cell>
          <cell r="Z83">
            <v>-34.799989999999994</v>
          </cell>
          <cell r="AA83">
            <v>-34.799989999999994</v>
          </cell>
          <cell r="AB83">
            <v>-34.799989999999994</v>
          </cell>
          <cell r="AC83">
            <v>-34.799989999999994</v>
          </cell>
          <cell r="AD83">
            <v>-34.799989999999994</v>
          </cell>
          <cell r="AE83">
            <v>-34.799989999999994</v>
          </cell>
          <cell r="AF83">
            <v>-34.799989999999994</v>
          </cell>
          <cell r="AG83">
            <v>-34.799989999999994</v>
          </cell>
          <cell r="AH83">
            <v>-34.799989999999994</v>
          </cell>
          <cell r="AI83">
            <v>-34.799989999999994</v>
          </cell>
          <cell r="AJ83">
            <v>-34.799989999999994</v>
          </cell>
          <cell r="AK83">
            <v>-34.799989999999994</v>
          </cell>
          <cell r="AL83">
            <v>-34.799989999999994</v>
          </cell>
          <cell r="AM83">
            <v>-34.799989999999994</v>
          </cell>
          <cell r="AN83">
            <v>-36.129999999999995</v>
          </cell>
          <cell r="AO83">
            <v>-36.129999999999995</v>
          </cell>
          <cell r="AP83">
            <v>-36.129999999999995</v>
          </cell>
          <cell r="AQ83">
            <v>-36.129999999999995</v>
          </cell>
          <cell r="AR83">
            <v>-36.129999999999995</v>
          </cell>
          <cell r="AS83">
            <v>-36.129999999999995</v>
          </cell>
          <cell r="AT83">
            <v>-36.129999999999995</v>
          </cell>
          <cell r="AU83">
            <v>-36.129999999999995</v>
          </cell>
          <cell r="AV83">
            <v>-36.129999999999995</v>
          </cell>
          <cell r="AW83">
            <v>-36.129999999999995</v>
          </cell>
          <cell r="AX83">
            <v>-36.129999999999995</v>
          </cell>
          <cell r="AY83">
            <v>-36.129999999999995</v>
          </cell>
          <cell r="AZ83">
            <v>-36.129999999999995</v>
          </cell>
          <cell r="BA83">
            <v>-36.129999999999995</v>
          </cell>
          <cell r="BB83">
            <v>-36.129999999999995</v>
          </cell>
          <cell r="BC83">
            <v>-36.129999999999995</v>
          </cell>
          <cell r="BD83">
            <v>-36.129999999999995</v>
          </cell>
          <cell r="BE83">
            <v>-36.129999999999995</v>
          </cell>
          <cell r="BF83">
            <v>-36.129999999999995</v>
          </cell>
          <cell r="BG83">
            <v>-36.129999999999995</v>
          </cell>
          <cell r="BH83">
            <v>-36.129999999999995</v>
          </cell>
          <cell r="BI83">
            <v>-36.129999999999995</v>
          </cell>
          <cell r="BJ83">
            <v>-36.129999999999995</v>
          </cell>
          <cell r="BK83">
            <v>-36.129999999999995</v>
          </cell>
          <cell r="BL83">
            <v>-37.449999999999996</v>
          </cell>
          <cell r="BM83">
            <v>-37.449999999999996</v>
          </cell>
          <cell r="BN83">
            <v>-37.449999999999996</v>
          </cell>
          <cell r="BO83">
            <v>-37.449999999999996</v>
          </cell>
          <cell r="BP83">
            <v>-37.449999999999996</v>
          </cell>
          <cell r="BQ83">
            <v>-37.449999999999996</v>
          </cell>
          <cell r="BR83">
            <v>-37.449999999999996</v>
          </cell>
          <cell r="BS83">
            <v>-37.449999999999996</v>
          </cell>
          <cell r="BT83">
            <v>-37.449999999999996</v>
          </cell>
          <cell r="BU83">
            <v>-37.449999999999996</v>
          </cell>
          <cell r="BV83">
            <v>-37.449999999999996</v>
          </cell>
          <cell r="BW83">
            <v>-37.449999999999996</v>
          </cell>
          <cell r="BX83">
            <v>-37.449999999999996</v>
          </cell>
          <cell r="BY83">
            <v>-37.449999999999996</v>
          </cell>
          <cell r="BZ83">
            <v>-37.449999999999996</v>
          </cell>
          <cell r="CA83">
            <v>-37.449999999999996</v>
          </cell>
          <cell r="CB83">
            <v>-37.449999999999996</v>
          </cell>
          <cell r="CC83">
            <v>-37.449999999999996</v>
          </cell>
          <cell r="CD83">
            <v>-37.449999999999996</v>
          </cell>
          <cell r="CE83">
            <v>-37.449999999999996</v>
          </cell>
          <cell r="CF83">
            <v>-37.449999999999996</v>
          </cell>
          <cell r="CG83">
            <v>-37.449999999999996</v>
          </cell>
          <cell r="CH83">
            <v>-37.449999999999996</v>
          </cell>
          <cell r="CI83">
            <v>-37.449999999999996</v>
          </cell>
          <cell r="CJ83">
            <v>-38.78</v>
          </cell>
          <cell r="CK83">
            <v>-38.78</v>
          </cell>
          <cell r="CL83">
            <v>-38.78</v>
          </cell>
          <cell r="CM83">
            <v>-38.78</v>
          </cell>
          <cell r="CN83">
            <v>-38.78</v>
          </cell>
          <cell r="CO83">
            <v>-38.78</v>
          </cell>
          <cell r="CP83">
            <v>-38.78</v>
          </cell>
          <cell r="CQ83">
            <v>-38.78</v>
          </cell>
          <cell r="CR83">
            <v>-38.78</v>
          </cell>
          <cell r="CS83">
            <v>-38.78</v>
          </cell>
          <cell r="CT83">
            <v>1</v>
          </cell>
          <cell r="CU83">
            <v>1</v>
          </cell>
          <cell r="CV83">
            <v>1</v>
          </cell>
          <cell r="CW83">
            <v>1</v>
          </cell>
          <cell r="CX83">
            <v>1</v>
          </cell>
          <cell r="CY83">
            <v>1</v>
          </cell>
          <cell r="CZ83">
            <v>1</v>
          </cell>
          <cell r="DA83">
            <v>1</v>
          </cell>
          <cell r="DB83">
            <v>1</v>
          </cell>
          <cell r="DC83">
            <v>1</v>
          </cell>
          <cell r="DD83">
            <v>1</v>
          </cell>
          <cell r="DE83">
            <v>1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1</v>
          </cell>
          <cell r="DK83">
            <v>1</v>
          </cell>
          <cell r="DL83">
            <v>1</v>
          </cell>
          <cell r="DM83">
            <v>1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Leaning Juniper 1 Wind_T</v>
          </cell>
          <cell r="D84">
            <v>-34.47999999999999</v>
          </cell>
          <cell r="E84">
            <v>-34.47999999999999</v>
          </cell>
          <cell r="F84">
            <v>-34.47999999999999</v>
          </cell>
          <cell r="G84">
            <v>-34.47999999999999</v>
          </cell>
          <cell r="H84">
            <v>-34.47999999999999</v>
          </cell>
          <cell r="I84">
            <v>-34.47999999999999</v>
          </cell>
          <cell r="J84">
            <v>-34.47999999999999</v>
          </cell>
          <cell r="K84">
            <v>-34.47999999999999</v>
          </cell>
          <cell r="L84">
            <v>-34.47999999999999</v>
          </cell>
          <cell r="M84">
            <v>-34.47999999999999</v>
          </cell>
          <cell r="N84">
            <v>-34.47999999999999</v>
          </cell>
          <cell r="O84">
            <v>-34.47999999999999</v>
          </cell>
          <cell r="P84">
            <v>-35.799999999999997</v>
          </cell>
          <cell r="Q84">
            <v>-35.799999999999997</v>
          </cell>
          <cell r="R84">
            <v>-35.799999999999997</v>
          </cell>
          <cell r="S84">
            <v>-35.799999999999997</v>
          </cell>
          <cell r="T84">
            <v>-35.799999999999997</v>
          </cell>
          <cell r="U84">
            <v>-35.799999999999997</v>
          </cell>
          <cell r="V84">
            <v>-35.799999999999997</v>
          </cell>
          <cell r="W84">
            <v>-35.799999999999997</v>
          </cell>
          <cell r="X84">
            <v>-35.799999999999997</v>
          </cell>
          <cell r="Y84">
            <v>-35.799999999999997</v>
          </cell>
          <cell r="Z84">
            <v>-35.799999999999997</v>
          </cell>
          <cell r="AA84">
            <v>-35.799999999999997</v>
          </cell>
          <cell r="AB84">
            <v>-35.799999999999997</v>
          </cell>
          <cell r="AC84">
            <v>-35.799999999999997</v>
          </cell>
          <cell r="AD84">
            <v>-35.799999999999997</v>
          </cell>
          <cell r="AE84">
            <v>-35.799999999999997</v>
          </cell>
          <cell r="AF84">
            <v>-35.799999999999997</v>
          </cell>
          <cell r="AG84">
            <v>-35.799999999999997</v>
          </cell>
          <cell r="AH84">
            <v>-35.799999999999997</v>
          </cell>
          <cell r="AI84">
            <v>-35.799999999999997</v>
          </cell>
          <cell r="AJ84">
            <v>-35.799999999999997</v>
          </cell>
          <cell r="AK84">
            <v>-35.799999999999997</v>
          </cell>
          <cell r="AL84">
            <v>-35.799999999999997</v>
          </cell>
          <cell r="AM84">
            <v>-35.799999999999997</v>
          </cell>
          <cell r="AN84">
            <v>-37.129999999999995</v>
          </cell>
          <cell r="AO84">
            <v>-37.129999999999995</v>
          </cell>
          <cell r="AP84">
            <v>-37.129999999999995</v>
          </cell>
          <cell r="AQ84">
            <v>-37.129999999999995</v>
          </cell>
          <cell r="AR84">
            <v>-37.129999999999995</v>
          </cell>
          <cell r="AS84">
            <v>-37.129999999999995</v>
          </cell>
          <cell r="AT84">
            <v>-37.129999999999995</v>
          </cell>
          <cell r="AU84">
            <v>-37.129999999999995</v>
          </cell>
          <cell r="AV84">
            <v>-37.129999999999995</v>
          </cell>
          <cell r="AW84">
            <v>-37.129999999999995</v>
          </cell>
          <cell r="AX84">
            <v>-37.129999999999995</v>
          </cell>
          <cell r="AY84">
            <v>-37.129999999999995</v>
          </cell>
          <cell r="AZ84">
            <v>-37.129999999999995</v>
          </cell>
          <cell r="BA84">
            <v>-37.129999999999995</v>
          </cell>
          <cell r="BB84">
            <v>-37.129999999999995</v>
          </cell>
          <cell r="BC84">
            <v>-37.129999999999995</v>
          </cell>
          <cell r="BD84">
            <v>-37.129999999999995</v>
          </cell>
          <cell r="BE84">
            <v>-37.129999999999995</v>
          </cell>
          <cell r="BF84">
            <v>-37.129999999999995</v>
          </cell>
          <cell r="BG84">
            <v>-37.129999999999995</v>
          </cell>
          <cell r="BH84">
            <v>-37.129999999999995</v>
          </cell>
          <cell r="BI84">
            <v>-37.129999999999995</v>
          </cell>
          <cell r="BJ84">
            <v>-37.129999999999995</v>
          </cell>
          <cell r="BK84">
            <v>-37.129999999999995</v>
          </cell>
          <cell r="BL84">
            <v>-38.449999999999996</v>
          </cell>
          <cell r="BM84">
            <v>-38.449999999999996</v>
          </cell>
          <cell r="BN84">
            <v>-38.449999999999996</v>
          </cell>
          <cell r="BO84">
            <v>-38.449999999999996</v>
          </cell>
          <cell r="BP84">
            <v>-38.449999999999996</v>
          </cell>
          <cell r="BQ84">
            <v>-38.449999999999996</v>
          </cell>
          <cell r="BR84">
            <v>-38.449999999999996</v>
          </cell>
          <cell r="BS84">
            <v>-38.449999999999996</v>
          </cell>
          <cell r="BT84">
            <v>-38.449999999999996</v>
          </cell>
          <cell r="BU84">
            <v>-38.449999999999996</v>
          </cell>
          <cell r="BV84">
            <v>-38.449999999999996</v>
          </cell>
          <cell r="BW84">
            <v>-38.449999999999996</v>
          </cell>
          <cell r="BX84">
            <v>-38.449999999999996</v>
          </cell>
          <cell r="BY84">
            <v>-38.449999999999996</v>
          </cell>
          <cell r="BZ84">
            <v>-38.449999999999996</v>
          </cell>
          <cell r="CA84">
            <v>-38.449999999999996</v>
          </cell>
          <cell r="CB84">
            <v>-38.449999999999996</v>
          </cell>
          <cell r="CC84">
            <v>-38.449999999999996</v>
          </cell>
          <cell r="CD84">
            <v>-38.449999999999996</v>
          </cell>
          <cell r="CE84">
            <v>-38.449999999999996</v>
          </cell>
          <cell r="CF84">
            <v>-38.449999999999996</v>
          </cell>
          <cell r="CG84">
            <v>-38.449999999999996</v>
          </cell>
          <cell r="CH84">
            <v>-38.449999999999996</v>
          </cell>
          <cell r="CI84">
            <v>-38.449999999999996</v>
          </cell>
          <cell r="CJ84">
            <v>-39.779999999999994</v>
          </cell>
          <cell r="CK84">
            <v>-39.779999999999994</v>
          </cell>
          <cell r="CL84">
            <v>-39.779999999999994</v>
          </cell>
          <cell r="CM84">
            <v>-39.779999999999994</v>
          </cell>
          <cell r="CN84">
            <v>-39.779999999999994</v>
          </cell>
          <cell r="CO84">
            <v>-39.779999999999994</v>
          </cell>
          <cell r="CP84">
            <v>-39.779999999999994</v>
          </cell>
          <cell r="CQ84">
            <v>-39.779999999999994</v>
          </cell>
          <cell r="CR84">
            <v>-39.779999999999994</v>
          </cell>
          <cell r="CS84">
            <v>1.0000000003174137E-5</v>
          </cell>
          <cell r="CT84">
            <v>1.0000000003174137E-5</v>
          </cell>
          <cell r="CU84">
            <v>1.0000000003174137E-5</v>
          </cell>
          <cell r="CV84">
            <v>1.0000000003174137E-5</v>
          </cell>
          <cell r="CW84">
            <v>1.0000000003174137E-5</v>
          </cell>
          <cell r="CX84">
            <v>1.0000000003174137E-5</v>
          </cell>
          <cell r="CY84">
            <v>1.0000000003174137E-5</v>
          </cell>
          <cell r="CZ84">
            <v>1.0000000003174137E-5</v>
          </cell>
          <cell r="DA84">
            <v>1.0000000003174137E-5</v>
          </cell>
          <cell r="DB84">
            <v>1.0000000003174137E-5</v>
          </cell>
          <cell r="DC84">
            <v>1.0000000003174137E-5</v>
          </cell>
          <cell r="DD84">
            <v>1.0000000003174137E-5</v>
          </cell>
          <cell r="DE84">
            <v>1.0000000003174137E-5</v>
          </cell>
          <cell r="DF84">
            <v>1.0000000003174137E-5</v>
          </cell>
          <cell r="DG84">
            <v>1.0000000003174137E-5</v>
          </cell>
          <cell r="DH84">
            <v>1.0000000003174137E-5</v>
          </cell>
          <cell r="DI84">
            <v>1.0000000003174137E-5</v>
          </cell>
          <cell r="DJ84">
            <v>1.0000000003174137E-5</v>
          </cell>
          <cell r="DK84">
            <v>1.0000000003174137E-5</v>
          </cell>
          <cell r="DL84">
            <v>1.0000000003174137E-5</v>
          </cell>
          <cell r="DM84">
            <v>1.0000000003174137E-5</v>
          </cell>
          <cell r="DN84">
            <v>1.0000000003174137E-5</v>
          </cell>
          <cell r="DO84">
            <v>1.0000000003174137E-5</v>
          </cell>
          <cell r="DP84">
            <v>1.0000000003174137E-5</v>
          </cell>
          <cell r="DQ84">
            <v>1.0000000003174137E-5</v>
          </cell>
          <cell r="DR84">
            <v>1.0000000003174137E-5</v>
          </cell>
          <cell r="DS84">
            <v>1.0000000003174137E-5</v>
          </cell>
        </row>
        <row r="85">
          <cell r="C85" t="str">
            <v>Marengo I Wind_T</v>
          </cell>
          <cell r="D85">
            <v>-34.47999999999999</v>
          </cell>
          <cell r="E85">
            <v>-34.47999999999999</v>
          </cell>
          <cell r="F85">
            <v>-34.47999999999999</v>
          </cell>
          <cell r="G85">
            <v>-34.47999999999999</v>
          </cell>
          <cell r="H85">
            <v>-34.47999999999999</v>
          </cell>
          <cell r="I85">
            <v>-34.47999999999999</v>
          </cell>
          <cell r="J85">
            <v>-34.47999999999999</v>
          </cell>
          <cell r="K85">
            <v>-34.47999999999999</v>
          </cell>
          <cell r="L85">
            <v>-34.47999999999999</v>
          </cell>
          <cell r="M85">
            <v>-34.47999999999999</v>
          </cell>
          <cell r="N85">
            <v>-34.47999999999999</v>
          </cell>
          <cell r="O85">
            <v>-34.47999999999999</v>
          </cell>
          <cell r="P85">
            <v>-35.799999999999997</v>
          </cell>
          <cell r="Q85">
            <v>-35.799999999999997</v>
          </cell>
          <cell r="R85">
            <v>-35.799999999999997</v>
          </cell>
          <cell r="S85">
            <v>-35.799999999999997</v>
          </cell>
          <cell r="T85">
            <v>-35.799999999999997</v>
          </cell>
          <cell r="U85">
            <v>-35.799999999999997</v>
          </cell>
          <cell r="V85">
            <v>-35.799999999999997</v>
          </cell>
          <cell r="W85">
            <v>-35.799999999999997</v>
          </cell>
          <cell r="X85">
            <v>-35.799999999999997</v>
          </cell>
          <cell r="Y85">
            <v>-35.799999999999997</v>
          </cell>
          <cell r="Z85">
            <v>-35.799999999999997</v>
          </cell>
          <cell r="AA85">
            <v>-35.799999999999997</v>
          </cell>
          <cell r="AB85">
            <v>-35.799999999999997</v>
          </cell>
          <cell r="AC85">
            <v>-35.799999999999997</v>
          </cell>
          <cell r="AD85">
            <v>-35.799999999999997</v>
          </cell>
          <cell r="AE85">
            <v>-35.799999999999997</v>
          </cell>
          <cell r="AF85">
            <v>-35.799999999999997</v>
          </cell>
          <cell r="AG85">
            <v>-35.799999999999997</v>
          </cell>
          <cell r="AH85">
            <v>-35.799999999999997</v>
          </cell>
          <cell r="AI85">
            <v>-35.799999999999997</v>
          </cell>
          <cell r="AJ85">
            <v>-35.799999999999997</v>
          </cell>
          <cell r="AK85">
            <v>-35.799999999999997</v>
          </cell>
          <cell r="AL85">
            <v>-35.799999999999997</v>
          </cell>
          <cell r="AM85">
            <v>-35.799999999999997</v>
          </cell>
          <cell r="AN85">
            <v>-37.129999999999995</v>
          </cell>
          <cell r="AO85">
            <v>-37.129999999999995</v>
          </cell>
          <cell r="AP85">
            <v>-37.129999999999995</v>
          </cell>
          <cell r="AQ85">
            <v>-37.129999999999995</v>
          </cell>
          <cell r="AR85">
            <v>-37.129999999999995</v>
          </cell>
          <cell r="AS85">
            <v>-37.129999999999995</v>
          </cell>
          <cell r="AT85">
            <v>-37.129999999999995</v>
          </cell>
          <cell r="AU85">
            <v>-37.129999999999995</v>
          </cell>
          <cell r="AV85">
            <v>-37.129999999999995</v>
          </cell>
          <cell r="AW85">
            <v>-37.129999999999995</v>
          </cell>
          <cell r="AX85">
            <v>-37.129999999999995</v>
          </cell>
          <cell r="AY85">
            <v>-37.129999999999995</v>
          </cell>
          <cell r="AZ85">
            <v>-37.129999999999995</v>
          </cell>
          <cell r="BA85">
            <v>-37.129999999999995</v>
          </cell>
          <cell r="BB85">
            <v>-37.129999999999995</v>
          </cell>
          <cell r="BC85">
            <v>-37.129999999999995</v>
          </cell>
          <cell r="BD85">
            <v>-37.129999999999995</v>
          </cell>
          <cell r="BE85">
            <v>-37.129999999999995</v>
          </cell>
          <cell r="BF85">
            <v>-37.129999999999995</v>
          </cell>
          <cell r="BG85">
            <v>-37.129999999999995</v>
          </cell>
          <cell r="BH85">
            <v>-37.129999999999995</v>
          </cell>
          <cell r="BI85">
            <v>-37.129999999999995</v>
          </cell>
          <cell r="BJ85">
            <v>-37.129999999999995</v>
          </cell>
          <cell r="BK85">
            <v>-37.129999999999995</v>
          </cell>
          <cell r="BL85">
            <v>-38.449999999999996</v>
          </cell>
          <cell r="BM85">
            <v>-38.449999999999996</v>
          </cell>
          <cell r="BN85">
            <v>-38.449999999999996</v>
          </cell>
          <cell r="BO85">
            <v>-38.449999999999996</v>
          </cell>
          <cell r="BP85">
            <v>-38.449999999999996</v>
          </cell>
          <cell r="BQ85">
            <v>-38.449999999999996</v>
          </cell>
          <cell r="BR85">
            <v>-38.449999999999996</v>
          </cell>
          <cell r="BS85">
            <v>-38.449999999999996</v>
          </cell>
          <cell r="BT85">
            <v>-38.449999999999996</v>
          </cell>
          <cell r="BU85">
            <v>-38.449999999999996</v>
          </cell>
          <cell r="BV85">
            <v>-38.449999999999996</v>
          </cell>
          <cell r="BW85">
            <v>-38.449999999999996</v>
          </cell>
          <cell r="BX85">
            <v>-38.449999999999996</v>
          </cell>
          <cell r="BY85">
            <v>-38.449999999999996</v>
          </cell>
          <cell r="BZ85">
            <v>-38.449999999999996</v>
          </cell>
          <cell r="CA85">
            <v>-38.449999999999996</v>
          </cell>
          <cell r="CB85">
            <v>-38.449999999999996</v>
          </cell>
          <cell r="CC85">
            <v>-38.449999999999996</v>
          </cell>
          <cell r="CD85">
            <v>-38.449999999999996</v>
          </cell>
          <cell r="CE85">
            <v>-38.449999999999996</v>
          </cell>
          <cell r="CF85">
            <v>-38.449999999999996</v>
          </cell>
          <cell r="CG85">
            <v>-38.449999999999996</v>
          </cell>
          <cell r="CH85">
            <v>-38.449999999999996</v>
          </cell>
          <cell r="CI85">
            <v>-38.449999999999996</v>
          </cell>
          <cell r="CJ85">
            <v>-39.779999999999994</v>
          </cell>
          <cell r="CK85">
            <v>-39.779999999999994</v>
          </cell>
          <cell r="CL85">
            <v>-39.779999999999994</v>
          </cell>
          <cell r="CM85">
            <v>-39.779999999999994</v>
          </cell>
          <cell r="CN85">
            <v>-39.779999999999994</v>
          </cell>
          <cell r="CO85">
            <v>-39.779999999999994</v>
          </cell>
          <cell r="CP85">
            <v>-39.779999999999994</v>
          </cell>
          <cell r="CQ85">
            <v>-39.779999999999994</v>
          </cell>
          <cell r="CR85">
            <v>-39.779999999999994</v>
          </cell>
          <cell r="CS85">
            <v>-39.779999999999994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</row>
        <row r="86">
          <cell r="C86" t="str">
            <v>Marengo II Wind_T</v>
          </cell>
          <cell r="D86">
            <v>-34.47999999999999</v>
          </cell>
          <cell r="E86">
            <v>-34.47999999999999</v>
          </cell>
          <cell r="F86">
            <v>-34.47999999999999</v>
          </cell>
          <cell r="G86">
            <v>-34.47999999999999</v>
          </cell>
          <cell r="H86">
            <v>-34.47999999999999</v>
          </cell>
          <cell r="I86">
            <v>-34.47999999999999</v>
          </cell>
          <cell r="J86">
            <v>-34.47999999999999</v>
          </cell>
          <cell r="K86">
            <v>-34.47999999999999</v>
          </cell>
          <cell r="L86">
            <v>-34.47999999999999</v>
          </cell>
          <cell r="M86">
            <v>-34.47999999999999</v>
          </cell>
          <cell r="N86">
            <v>-34.47999999999999</v>
          </cell>
          <cell r="O86">
            <v>-34.47999999999999</v>
          </cell>
          <cell r="P86">
            <v>-35.799999999999997</v>
          </cell>
          <cell r="Q86">
            <v>-35.799999999999997</v>
          </cell>
          <cell r="R86">
            <v>-35.799999999999997</v>
          </cell>
          <cell r="S86">
            <v>-35.799999999999997</v>
          </cell>
          <cell r="T86">
            <v>-35.799999999999997</v>
          </cell>
          <cell r="U86">
            <v>-35.799999999999997</v>
          </cell>
          <cell r="V86">
            <v>-35.799999999999997</v>
          </cell>
          <cell r="W86">
            <v>-35.799999999999997</v>
          </cell>
          <cell r="X86">
            <v>-35.799999999999997</v>
          </cell>
          <cell r="Y86">
            <v>-35.799999999999997</v>
          </cell>
          <cell r="Z86">
            <v>-35.799999999999997</v>
          </cell>
          <cell r="AA86">
            <v>-35.799999999999997</v>
          </cell>
          <cell r="AB86">
            <v>-35.799999999999997</v>
          </cell>
          <cell r="AC86">
            <v>-35.799999999999997</v>
          </cell>
          <cell r="AD86">
            <v>-35.799999999999997</v>
          </cell>
          <cell r="AE86">
            <v>-35.799999999999997</v>
          </cell>
          <cell r="AF86">
            <v>-35.799999999999997</v>
          </cell>
          <cell r="AG86">
            <v>-35.799999999999997</v>
          </cell>
          <cell r="AH86">
            <v>-35.799999999999997</v>
          </cell>
          <cell r="AI86">
            <v>-35.799999999999997</v>
          </cell>
          <cell r="AJ86">
            <v>-35.799999999999997</v>
          </cell>
          <cell r="AK86">
            <v>-35.799999999999997</v>
          </cell>
          <cell r="AL86">
            <v>-35.799999999999997</v>
          </cell>
          <cell r="AM86">
            <v>-35.799999999999997</v>
          </cell>
          <cell r="AN86">
            <v>-37.129999999999995</v>
          </cell>
          <cell r="AO86">
            <v>-37.129999999999995</v>
          </cell>
          <cell r="AP86">
            <v>-37.129999999999995</v>
          </cell>
          <cell r="AQ86">
            <v>-37.129999999999995</v>
          </cell>
          <cell r="AR86">
            <v>-37.129999999999995</v>
          </cell>
          <cell r="AS86">
            <v>-37.129999999999995</v>
          </cell>
          <cell r="AT86">
            <v>-37.129999999999995</v>
          </cell>
          <cell r="AU86">
            <v>-37.129999999999995</v>
          </cell>
          <cell r="AV86">
            <v>-37.129999999999995</v>
          </cell>
          <cell r="AW86">
            <v>-37.129999999999995</v>
          </cell>
          <cell r="AX86">
            <v>-37.129999999999995</v>
          </cell>
          <cell r="AY86">
            <v>-37.129999999999995</v>
          </cell>
          <cell r="AZ86">
            <v>-37.129999999999995</v>
          </cell>
          <cell r="BA86">
            <v>-37.129999999999995</v>
          </cell>
          <cell r="BB86">
            <v>-37.129999999999995</v>
          </cell>
          <cell r="BC86">
            <v>-37.129999999999995</v>
          </cell>
          <cell r="BD86">
            <v>-37.129999999999995</v>
          </cell>
          <cell r="BE86">
            <v>-37.129999999999995</v>
          </cell>
          <cell r="BF86">
            <v>-37.129999999999995</v>
          </cell>
          <cell r="BG86">
            <v>-37.129999999999995</v>
          </cell>
          <cell r="BH86">
            <v>-37.129999999999995</v>
          </cell>
          <cell r="BI86">
            <v>-37.129999999999995</v>
          </cell>
          <cell r="BJ86">
            <v>-37.129999999999995</v>
          </cell>
          <cell r="BK86">
            <v>-37.129999999999995</v>
          </cell>
          <cell r="BL86">
            <v>-38.449999999999996</v>
          </cell>
          <cell r="BM86">
            <v>-38.449999999999996</v>
          </cell>
          <cell r="BN86">
            <v>-38.449999999999996</v>
          </cell>
          <cell r="BO86">
            <v>-38.449999999999996</v>
          </cell>
          <cell r="BP86">
            <v>-38.449999999999996</v>
          </cell>
          <cell r="BQ86">
            <v>-38.449999999999996</v>
          </cell>
          <cell r="BR86">
            <v>-38.449999999999996</v>
          </cell>
          <cell r="BS86">
            <v>-38.449999999999996</v>
          </cell>
          <cell r="BT86">
            <v>-38.449999999999996</v>
          </cell>
          <cell r="BU86">
            <v>-38.449999999999996</v>
          </cell>
          <cell r="BV86">
            <v>-38.449999999999996</v>
          </cell>
          <cell r="BW86">
            <v>-38.449999999999996</v>
          </cell>
          <cell r="BX86">
            <v>-38.449999999999996</v>
          </cell>
          <cell r="BY86">
            <v>-38.449999999999996</v>
          </cell>
          <cell r="BZ86">
            <v>-38.449999999999996</v>
          </cell>
          <cell r="CA86">
            <v>-38.449999999999996</v>
          </cell>
          <cell r="CB86">
            <v>-38.449999999999996</v>
          </cell>
          <cell r="CC86">
            <v>-38.449999999999996</v>
          </cell>
          <cell r="CD86">
            <v>-38.449999999999996</v>
          </cell>
          <cell r="CE86">
            <v>-38.449999999999996</v>
          </cell>
          <cell r="CF86">
            <v>-38.449999999999996</v>
          </cell>
          <cell r="CG86">
            <v>-38.449999999999996</v>
          </cell>
          <cell r="CH86">
            <v>-38.449999999999996</v>
          </cell>
          <cell r="CI86">
            <v>-38.449999999999996</v>
          </cell>
          <cell r="CJ86">
            <v>-39.779999999999994</v>
          </cell>
          <cell r="CK86">
            <v>-39.779999999999994</v>
          </cell>
          <cell r="CL86">
            <v>-39.779999999999994</v>
          </cell>
          <cell r="CM86">
            <v>-39.779999999999994</v>
          </cell>
          <cell r="CN86">
            <v>-39.779999999999994</v>
          </cell>
          <cell r="CO86">
            <v>-39.779999999999994</v>
          </cell>
          <cell r="CP86">
            <v>-39.779999999999994</v>
          </cell>
          <cell r="CQ86">
            <v>-39.779999999999994</v>
          </cell>
          <cell r="CR86">
            <v>-39.779999999999994</v>
          </cell>
          <cell r="CS86">
            <v>-39.779999999999994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</row>
        <row r="87">
          <cell r="C87" t="str">
            <v>McFadden Ridge Wind_T</v>
          </cell>
          <cell r="D87">
            <v>-33.480000000000004</v>
          </cell>
          <cell r="E87">
            <v>-33.480000000000004</v>
          </cell>
          <cell r="F87">
            <v>-33.480000000000004</v>
          </cell>
          <cell r="G87">
            <v>-33.480000000000004</v>
          </cell>
          <cell r="H87">
            <v>-33.480000000000004</v>
          </cell>
          <cell r="I87">
            <v>-33.480000000000004</v>
          </cell>
          <cell r="J87">
            <v>-33.480000000000004</v>
          </cell>
          <cell r="K87">
            <v>-33.480000000000004</v>
          </cell>
          <cell r="L87">
            <v>-33.480000000000004</v>
          </cell>
          <cell r="M87">
            <v>-33.480000000000004</v>
          </cell>
          <cell r="N87">
            <v>-33.480000000000004</v>
          </cell>
          <cell r="O87">
            <v>-33.480000000000004</v>
          </cell>
          <cell r="P87">
            <v>-34.799999999999997</v>
          </cell>
          <cell r="Q87">
            <v>-34.799999999999997</v>
          </cell>
          <cell r="R87">
            <v>-34.799999999999997</v>
          </cell>
          <cell r="S87">
            <v>-34.799999999999997</v>
          </cell>
          <cell r="T87">
            <v>-34.799999999999997</v>
          </cell>
          <cell r="U87">
            <v>-34.799999999999997</v>
          </cell>
          <cell r="V87">
            <v>-34.799999999999997</v>
          </cell>
          <cell r="W87">
            <v>-34.799999999999997</v>
          </cell>
          <cell r="X87">
            <v>-34.799999999999997</v>
          </cell>
          <cell r="Y87">
            <v>-34.799999999999997</v>
          </cell>
          <cell r="Z87">
            <v>-34.799999999999997</v>
          </cell>
          <cell r="AA87">
            <v>-34.799999999999997</v>
          </cell>
          <cell r="AB87">
            <v>-34.799999999999997</v>
          </cell>
          <cell r="AC87">
            <v>-34.799999999999997</v>
          </cell>
          <cell r="AD87">
            <v>-34.799999999999997</v>
          </cell>
          <cell r="AE87">
            <v>-34.799999999999997</v>
          </cell>
          <cell r="AF87">
            <v>-34.799999999999997</v>
          </cell>
          <cell r="AG87">
            <v>-34.799999999999997</v>
          </cell>
          <cell r="AH87">
            <v>-34.799999999999997</v>
          </cell>
          <cell r="AI87">
            <v>-34.799999999999997</v>
          </cell>
          <cell r="AJ87">
            <v>-34.799999999999997</v>
          </cell>
          <cell r="AK87">
            <v>-34.799999999999997</v>
          </cell>
          <cell r="AL87">
            <v>-34.799999999999997</v>
          </cell>
          <cell r="AM87">
            <v>-34.799999999999997</v>
          </cell>
          <cell r="AN87">
            <v>-36.129999999999995</v>
          </cell>
          <cell r="AO87">
            <v>-36.129999999999995</v>
          </cell>
          <cell r="AP87">
            <v>-36.129999999999995</v>
          </cell>
          <cell r="AQ87">
            <v>-36.129999999999995</v>
          </cell>
          <cell r="AR87">
            <v>-36.129999999999995</v>
          </cell>
          <cell r="AS87">
            <v>-36.129999999999995</v>
          </cell>
          <cell r="AT87">
            <v>-36.129999999999995</v>
          </cell>
          <cell r="AU87">
            <v>-36.129999999999995</v>
          </cell>
          <cell r="AV87">
            <v>-36.129999999999995</v>
          </cell>
          <cell r="AW87">
            <v>-36.129999999999995</v>
          </cell>
          <cell r="AX87">
            <v>-36.129999999999995</v>
          </cell>
          <cell r="AY87">
            <v>-36.129999999999995</v>
          </cell>
          <cell r="AZ87">
            <v>-36.129999999999995</v>
          </cell>
          <cell r="BA87">
            <v>-36.129999999999995</v>
          </cell>
          <cell r="BB87">
            <v>-36.129999999999995</v>
          </cell>
          <cell r="BC87">
            <v>-36.129999999999995</v>
          </cell>
          <cell r="BD87">
            <v>-36.129999999999995</v>
          </cell>
          <cell r="BE87">
            <v>-36.129999999999995</v>
          </cell>
          <cell r="BF87">
            <v>-36.129999999999995</v>
          </cell>
          <cell r="BG87">
            <v>-36.129999999999995</v>
          </cell>
          <cell r="BH87">
            <v>-36.129999999999995</v>
          </cell>
          <cell r="BI87">
            <v>-36.129999999999995</v>
          </cell>
          <cell r="BJ87">
            <v>-36.129999999999995</v>
          </cell>
          <cell r="BK87">
            <v>-36.129999999999995</v>
          </cell>
          <cell r="BL87">
            <v>-37.449999999999996</v>
          </cell>
          <cell r="BM87">
            <v>-37.449999999999996</v>
          </cell>
          <cell r="BN87">
            <v>-37.449999999999996</v>
          </cell>
          <cell r="BO87">
            <v>-37.449999999999996</v>
          </cell>
          <cell r="BP87">
            <v>-37.449999999999996</v>
          </cell>
          <cell r="BQ87">
            <v>-37.449999999999996</v>
          </cell>
          <cell r="BR87">
            <v>-37.449999999999996</v>
          </cell>
          <cell r="BS87">
            <v>-37.449999999999996</v>
          </cell>
          <cell r="BT87">
            <v>-37.449999999999996</v>
          </cell>
          <cell r="BU87">
            <v>-37.449999999999996</v>
          </cell>
          <cell r="BV87">
            <v>-37.449999999999996</v>
          </cell>
          <cell r="BW87">
            <v>-37.449999999999996</v>
          </cell>
          <cell r="BX87">
            <v>-37.449999999999996</v>
          </cell>
          <cell r="BY87">
            <v>-37.449999999999996</v>
          </cell>
          <cell r="BZ87">
            <v>-37.449999999999996</v>
          </cell>
          <cell r="CA87">
            <v>-37.449999999999996</v>
          </cell>
          <cell r="CB87">
            <v>-37.449999999999996</v>
          </cell>
          <cell r="CC87">
            <v>-37.449999999999996</v>
          </cell>
          <cell r="CD87">
            <v>-37.449999999999996</v>
          </cell>
          <cell r="CE87">
            <v>-37.449999999999996</v>
          </cell>
          <cell r="CF87">
            <v>-37.449999999999996</v>
          </cell>
          <cell r="CG87">
            <v>-37.449999999999996</v>
          </cell>
          <cell r="CH87">
            <v>-37.449999999999996</v>
          </cell>
          <cell r="CI87">
            <v>-37.449999999999996</v>
          </cell>
          <cell r="CJ87">
            <v>-38.78</v>
          </cell>
          <cell r="CK87">
            <v>-38.78</v>
          </cell>
          <cell r="CL87">
            <v>-38.78</v>
          </cell>
          <cell r="CM87">
            <v>-38.78</v>
          </cell>
          <cell r="CN87">
            <v>-38.78</v>
          </cell>
          <cell r="CO87">
            <v>-38.78</v>
          </cell>
          <cell r="CP87">
            <v>-38.78</v>
          </cell>
          <cell r="CQ87">
            <v>-38.78</v>
          </cell>
          <cell r="CR87">
            <v>-38.78</v>
          </cell>
          <cell r="CS87">
            <v>-38.78</v>
          </cell>
          <cell r="CT87">
            <v>1</v>
          </cell>
          <cell r="CU87">
            <v>1</v>
          </cell>
          <cell r="CV87">
            <v>1</v>
          </cell>
          <cell r="CW87">
            <v>1</v>
          </cell>
          <cell r="CX87">
            <v>1</v>
          </cell>
          <cell r="CY87">
            <v>1</v>
          </cell>
          <cell r="CZ87">
            <v>1</v>
          </cell>
          <cell r="DA87">
            <v>1</v>
          </cell>
          <cell r="DB87">
            <v>1</v>
          </cell>
          <cell r="DC87">
            <v>1</v>
          </cell>
          <cell r="DD87">
            <v>1</v>
          </cell>
          <cell r="DE87">
            <v>1</v>
          </cell>
          <cell r="DF87">
            <v>1</v>
          </cell>
          <cell r="DG87">
            <v>1</v>
          </cell>
          <cell r="DH87">
            <v>1</v>
          </cell>
          <cell r="DI87">
            <v>1</v>
          </cell>
          <cell r="DJ87">
            <v>1</v>
          </cell>
          <cell r="DK87">
            <v>1</v>
          </cell>
          <cell r="DL87">
            <v>1</v>
          </cell>
          <cell r="DM87">
            <v>1</v>
          </cell>
          <cell r="DN87">
            <v>1</v>
          </cell>
          <cell r="DO87">
            <v>1</v>
          </cell>
          <cell r="DP87">
            <v>1</v>
          </cell>
          <cell r="DQ87">
            <v>1</v>
          </cell>
          <cell r="DR87">
            <v>1</v>
          </cell>
          <cell r="DS87">
            <v>1</v>
          </cell>
        </row>
        <row r="88">
          <cell r="C88" t="str">
            <v>Rolling Hills Wind_T</v>
          </cell>
          <cell r="D88">
            <v>-33.480000000000004</v>
          </cell>
          <cell r="E88">
            <v>-33.480000000000004</v>
          </cell>
          <cell r="F88">
            <v>-33.480000000000004</v>
          </cell>
          <cell r="G88">
            <v>-33.480000000000004</v>
          </cell>
          <cell r="H88">
            <v>-33.480000000000004</v>
          </cell>
          <cell r="I88">
            <v>-33.480000000000004</v>
          </cell>
          <cell r="J88">
            <v>-33.480000000000004</v>
          </cell>
          <cell r="K88">
            <v>-33.480000000000004</v>
          </cell>
          <cell r="L88">
            <v>-33.480000000000004</v>
          </cell>
          <cell r="M88">
            <v>-33.480000000000004</v>
          </cell>
          <cell r="N88">
            <v>-33.480000000000004</v>
          </cell>
          <cell r="O88">
            <v>-33.480000000000004</v>
          </cell>
          <cell r="P88">
            <v>-34.799989999999994</v>
          </cell>
          <cell r="Q88">
            <v>-34.799989999999994</v>
          </cell>
          <cell r="R88">
            <v>-34.799989999999994</v>
          </cell>
          <cell r="S88">
            <v>-34.799989999999994</v>
          </cell>
          <cell r="T88">
            <v>-34.799989999999994</v>
          </cell>
          <cell r="U88">
            <v>-34.799989999999994</v>
          </cell>
          <cell r="V88">
            <v>-34.799989999999994</v>
          </cell>
          <cell r="W88">
            <v>-34.799989999999994</v>
          </cell>
          <cell r="X88">
            <v>-34.799989999999994</v>
          </cell>
          <cell r="Y88">
            <v>-34.799989999999994</v>
          </cell>
          <cell r="Z88">
            <v>-34.799989999999994</v>
          </cell>
          <cell r="AA88">
            <v>-34.799989999999994</v>
          </cell>
          <cell r="AB88">
            <v>-34.799989999999994</v>
          </cell>
          <cell r="AC88">
            <v>-34.799989999999994</v>
          </cell>
          <cell r="AD88">
            <v>-34.799989999999994</v>
          </cell>
          <cell r="AE88">
            <v>-34.799989999999994</v>
          </cell>
          <cell r="AF88">
            <v>-34.799989999999994</v>
          </cell>
          <cell r="AG88">
            <v>-34.799989999999994</v>
          </cell>
          <cell r="AH88">
            <v>-34.799989999999994</v>
          </cell>
          <cell r="AI88">
            <v>-34.799989999999994</v>
          </cell>
          <cell r="AJ88">
            <v>-34.799989999999994</v>
          </cell>
          <cell r="AK88">
            <v>-34.799989999999994</v>
          </cell>
          <cell r="AL88">
            <v>-34.799989999999994</v>
          </cell>
          <cell r="AM88">
            <v>-34.799989999999994</v>
          </cell>
          <cell r="AN88">
            <v>-36.129999999999995</v>
          </cell>
          <cell r="AO88">
            <v>-36.129999999999995</v>
          </cell>
          <cell r="AP88">
            <v>-36.129999999999995</v>
          </cell>
          <cell r="AQ88">
            <v>-36.129999999999995</v>
          </cell>
          <cell r="AR88">
            <v>-36.129999999999995</v>
          </cell>
          <cell r="AS88">
            <v>-36.129999999999995</v>
          </cell>
          <cell r="AT88">
            <v>-36.129999999999995</v>
          </cell>
          <cell r="AU88">
            <v>-36.129999999999995</v>
          </cell>
          <cell r="AV88">
            <v>-36.129999999999995</v>
          </cell>
          <cell r="AW88">
            <v>-36.129999999999995</v>
          </cell>
          <cell r="AX88">
            <v>-36.129999999999995</v>
          </cell>
          <cell r="AY88">
            <v>-36.129999999999995</v>
          </cell>
          <cell r="AZ88">
            <v>-36.129999999999995</v>
          </cell>
          <cell r="BA88">
            <v>-36.129999999999995</v>
          </cell>
          <cell r="BB88">
            <v>-36.129999999999995</v>
          </cell>
          <cell r="BC88">
            <v>-36.129999999999995</v>
          </cell>
          <cell r="BD88">
            <v>-36.129999999999995</v>
          </cell>
          <cell r="BE88">
            <v>-36.129999999999995</v>
          </cell>
          <cell r="BF88">
            <v>-36.129999999999995</v>
          </cell>
          <cell r="BG88">
            <v>-36.129999999999995</v>
          </cell>
          <cell r="BH88">
            <v>-36.129999999999995</v>
          </cell>
          <cell r="BI88">
            <v>-36.129999999999995</v>
          </cell>
          <cell r="BJ88">
            <v>-36.129999999999995</v>
          </cell>
          <cell r="BK88">
            <v>-36.129999999999995</v>
          </cell>
          <cell r="BL88">
            <v>-37.449999999999996</v>
          </cell>
          <cell r="BM88">
            <v>-37.449999999999996</v>
          </cell>
          <cell r="BN88">
            <v>-37.449999999999996</v>
          </cell>
          <cell r="BO88">
            <v>-37.449999999999996</v>
          </cell>
          <cell r="BP88">
            <v>-37.449999999999996</v>
          </cell>
          <cell r="BQ88">
            <v>-37.449999999999996</v>
          </cell>
          <cell r="BR88">
            <v>-37.449999999999996</v>
          </cell>
          <cell r="BS88">
            <v>-37.449999999999996</v>
          </cell>
          <cell r="BT88">
            <v>-37.449999999999996</v>
          </cell>
          <cell r="BU88">
            <v>-37.449999999999996</v>
          </cell>
          <cell r="BV88">
            <v>-37.449999999999996</v>
          </cell>
          <cell r="BW88">
            <v>-37.449999999999996</v>
          </cell>
          <cell r="BX88">
            <v>-37.449999999999996</v>
          </cell>
          <cell r="BY88">
            <v>-37.449999999999996</v>
          </cell>
          <cell r="BZ88">
            <v>-37.449999999999996</v>
          </cell>
          <cell r="CA88">
            <v>-37.449999999999996</v>
          </cell>
          <cell r="CB88">
            <v>-37.449999999999996</v>
          </cell>
          <cell r="CC88">
            <v>-37.449999999999996</v>
          </cell>
          <cell r="CD88">
            <v>-37.449999999999996</v>
          </cell>
          <cell r="CE88">
            <v>-37.449999999999996</v>
          </cell>
          <cell r="CF88">
            <v>-37.449999999999996</v>
          </cell>
          <cell r="CG88">
            <v>-37.449999999999996</v>
          </cell>
          <cell r="CH88">
            <v>-37.449999999999996</v>
          </cell>
          <cell r="CI88">
            <v>-37.449999999999996</v>
          </cell>
          <cell r="CJ88">
            <v>-38.78</v>
          </cell>
          <cell r="CK88">
            <v>-38.78</v>
          </cell>
          <cell r="CL88">
            <v>-38.78</v>
          </cell>
          <cell r="CM88">
            <v>-38.78</v>
          </cell>
          <cell r="CN88">
            <v>-38.78</v>
          </cell>
          <cell r="CO88">
            <v>-38.78</v>
          </cell>
          <cell r="CP88">
            <v>-38.78</v>
          </cell>
          <cell r="CQ88">
            <v>-38.78</v>
          </cell>
          <cell r="CR88">
            <v>-38.78</v>
          </cell>
          <cell r="CS88">
            <v>1</v>
          </cell>
          <cell r="CT88">
            <v>1</v>
          </cell>
          <cell r="CU88">
            <v>1</v>
          </cell>
          <cell r="CV88">
            <v>1</v>
          </cell>
          <cell r="CW88">
            <v>1</v>
          </cell>
          <cell r="CX88">
            <v>1</v>
          </cell>
          <cell r="CY88">
            <v>1</v>
          </cell>
          <cell r="CZ88">
            <v>1</v>
          </cell>
          <cell r="DA88">
            <v>1</v>
          </cell>
          <cell r="DB88">
            <v>1</v>
          </cell>
          <cell r="DC88">
            <v>1</v>
          </cell>
          <cell r="DD88">
            <v>1</v>
          </cell>
          <cell r="DE88">
            <v>1</v>
          </cell>
          <cell r="DF88">
            <v>1</v>
          </cell>
          <cell r="DG88">
            <v>1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1</v>
          </cell>
          <cell r="DM88">
            <v>1</v>
          </cell>
          <cell r="DN88">
            <v>1</v>
          </cell>
          <cell r="DO88">
            <v>1</v>
          </cell>
          <cell r="DP88">
            <v>1</v>
          </cell>
          <cell r="DQ88">
            <v>1</v>
          </cell>
          <cell r="DR88">
            <v>1</v>
          </cell>
          <cell r="DS88">
            <v>1</v>
          </cell>
        </row>
        <row r="89">
          <cell r="C89" t="str">
            <v>Rolling Hills Wind xReP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</row>
        <row r="90">
          <cell r="C90" t="str">
            <v>Seven Mile Wind_T</v>
          </cell>
          <cell r="D90">
            <v>-33.480000000000004</v>
          </cell>
          <cell r="E90">
            <v>-33.480000000000004</v>
          </cell>
          <cell r="F90">
            <v>-33.480000000000004</v>
          </cell>
          <cell r="G90">
            <v>-33.480000000000004</v>
          </cell>
          <cell r="H90">
            <v>-33.480000000000004</v>
          </cell>
          <cell r="I90">
            <v>-33.480000000000004</v>
          </cell>
          <cell r="J90">
            <v>-33.480000000000004</v>
          </cell>
          <cell r="K90">
            <v>-33.480000000000004</v>
          </cell>
          <cell r="L90">
            <v>-33.480000000000004</v>
          </cell>
          <cell r="M90">
            <v>-33.480000000000004</v>
          </cell>
          <cell r="N90">
            <v>-33.480000000000004</v>
          </cell>
          <cell r="O90">
            <v>-33.480000000000004</v>
          </cell>
          <cell r="P90">
            <v>-34.799989999999994</v>
          </cell>
          <cell r="Q90">
            <v>-34.799989999999994</v>
          </cell>
          <cell r="R90">
            <v>-34.799989999999994</v>
          </cell>
          <cell r="S90">
            <v>-34.799989999999994</v>
          </cell>
          <cell r="T90">
            <v>-34.799989999999994</v>
          </cell>
          <cell r="U90">
            <v>-34.799989999999994</v>
          </cell>
          <cell r="V90">
            <v>-34.799989999999994</v>
          </cell>
          <cell r="W90">
            <v>-34.799989999999994</v>
          </cell>
          <cell r="X90">
            <v>-34.799989999999994</v>
          </cell>
          <cell r="Y90">
            <v>-34.799989999999994</v>
          </cell>
          <cell r="Z90">
            <v>-34.799989999999994</v>
          </cell>
          <cell r="AA90">
            <v>-34.799989999999994</v>
          </cell>
          <cell r="AB90">
            <v>-34.799989999999994</v>
          </cell>
          <cell r="AC90">
            <v>-34.799989999999994</v>
          </cell>
          <cell r="AD90">
            <v>-34.799989999999994</v>
          </cell>
          <cell r="AE90">
            <v>-34.799989999999994</v>
          </cell>
          <cell r="AF90">
            <v>-34.799989999999994</v>
          </cell>
          <cell r="AG90">
            <v>-34.799989999999994</v>
          </cell>
          <cell r="AH90">
            <v>-34.799989999999994</v>
          </cell>
          <cell r="AI90">
            <v>-34.799989999999994</v>
          </cell>
          <cell r="AJ90">
            <v>-34.799989999999994</v>
          </cell>
          <cell r="AK90">
            <v>-34.799989999999994</v>
          </cell>
          <cell r="AL90">
            <v>-34.799989999999994</v>
          </cell>
          <cell r="AM90">
            <v>-34.799989999999994</v>
          </cell>
          <cell r="AN90">
            <v>-36.129999999999995</v>
          </cell>
          <cell r="AO90">
            <v>-36.129999999999995</v>
          </cell>
          <cell r="AP90">
            <v>-36.129999999999995</v>
          </cell>
          <cell r="AQ90">
            <v>-36.129999999999995</v>
          </cell>
          <cell r="AR90">
            <v>-36.129999999999995</v>
          </cell>
          <cell r="AS90">
            <v>-36.129999999999995</v>
          </cell>
          <cell r="AT90">
            <v>-36.129999999999995</v>
          </cell>
          <cell r="AU90">
            <v>-36.129999999999995</v>
          </cell>
          <cell r="AV90">
            <v>-36.129999999999995</v>
          </cell>
          <cell r="AW90">
            <v>-36.129999999999995</v>
          </cell>
          <cell r="AX90">
            <v>-36.129999999999995</v>
          </cell>
          <cell r="AY90">
            <v>-36.129999999999995</v>
          </cell>
          <cell r="AZ90">
            <v>-36.129999999999995</v>
          </cell>
          <cell r="BA90">
            <v>-36.129999999999995</v>
          </cell>
          <cell r="BB90">
            <v>-36.129999999999995</v>
          </cell>
          <cell r="BC90">
            <v>-36.129999999999995</v>
          </cell>
          <cell r="BD90">
            <v>-36.129999999999995</v>
          </cell>
          <cell r="BE90">
            <v>-36.129999999999995</v>
          </cell>
          <cell r="BF90">
            <v>-36.129999999999995</v>
          </cell>
          <cell r="BG90">
            <v>-36.129999999999995</v>
          </cell>
          <cell r="BH90">
            <v>-36.129999999999995</v>
          </cell>
          <cell r="BI90">
            <v>-36.129999999999995</v>
          </cell>
          <cell r="BJ90">
            <v>-36.129999999999995</v>
          </cell>
          <cell r="BK90">
            <v>-36.129999999999995</v>
          </cell>
          <cell r="BL90">
            <v>-37.449999999999996</v>
          </cell>
          <cell r="BM90">
            <v>-37.449999999999996</v>
          </cell>
          <cell r="BN90">
            <v>-37.449999999999996</v>
          </cell>
          <cell r="BO90">
            <v>-37.449999999999996</v>
          </cell>
          <cell r="BP90">
            <v>-37.449999999999996</v>
          </cell>
          <cell r="BQ90">
            <v>-37.449999999999996</v>
          </cell>
          <cell r="BR90">
            <v>-37.449999999999996</v>
          </cell>
          <cell r="BS90">
            <v>-37.449999999999996</v>
          </cell>
          <cell r="BT90">
            <v>-37.449999999999996</v>
          </cell>
          <cell r="BU90">
            <v>-37.449999999999996</v>
          </cell>
          <cell r="BV90">
            <v>-37.449999999999996</v>
          </cell>
          <cell r="BW90">
            <v>-37.449999999999996</v>
          </cell>
          <cell r="BX90">
            <v>-37.449999999999996</v>
          </cell>
          <cell r="BY90">
            <v>-37.449999999999996</v>
          </cell>
          <cell r="BZ90">
            <v>-37.449999999999996</v>
          </cell>
          <cell r="CA90">
            <v>-37.449999999999996</v>
          </cell>
          <cell r="CB90">
            <v>-37.449999999999996</v>
          </cell>
          <cell r="CC90">
            <v>-37.449999999999996</v>
          </cell>
          <cell r="CD90">
            <v>-37.449999999999996</v>
          </cell>
          <cell r="CE90">
            <v>-37.449999999999996</v>
          </cell>
          <cell r="CF90">
            <v>-37.449999999999996</v>
          </cell>
          <cell r="CG90">
            <v>-37.449999999999996</v>
          </cell>
          <cell r="CH90">
            <v>-37.449999999999996</v>
          </cell>
          <cell r="CI90">
            <v>-37.449999999999996</v>
          </cell>
          <cell r="CJ90">
            <v>-38.78</v>
          </cell>
          <cell r="CK90">
            <v>-38.78</v>
          </cell>
          <cell r="CL90">
            <v>-38.78</v>
          </cell>
          <cell r="CM90">
            <v>-38.78</v>
          </cell>
          <cell r="CN90">
            <v>-38.78</v>
          </cell>
          <cell r="CO90">
            <v>-38.78</v>
          </cell>
          <cell r="CP90">
            <v>1</v>
          </cell>
          <cell r="CQ90">
            <v>1</v>
          </cell>
          <cell r="CR90">
            <v>1</v>
          </cell>
          <cell r="CS90">
            <v>1</v>
          </cell>
          <cell r="CT90">
            <v>1</v>
          </cell>
          <cell r="CU90">
            <v>1</v>
          </cell>
          <cell r="CV90">
            <v>1</v>
          </cell>
          <cell r="CW90">
            <v>1</v>
          </cell>
          <cell r="CX90">
            <v>1</v>
          </cell>
          <cell r="CY90">
            <v>1</v>
          </cell>
          <cell r="CZ90">
            <v>1</v>
          </cell>
          <cell r="DA90">
            <v>1</v>
          </cell>
          <cell r="DB90">
            <v>1</v>
          </cell>
          <cell r="DC90">
            <v>1</v>
          </cell>
          <cell r="DD90">
            <v>1</v>
          </cell>
          <cell r="DE90">
            <v>1</v>
          </cell>
          <cell r="DF90">
            <v>1</v>
          </cell>
          <cell r="DG90">
            <v>1</v>
          </cell>
          <cell r="DH90">
            <v>1</v>
          </cell>
          <cell r="DI90">
            <v>1</v>
          </cell>
          <cell r="DJ90">
            <v>1</v>
          </cell>
          <cell r="DK90">
            <v>1</v>
          </cell>
          <cell r="DL90">
            <v>1</v>
          </cell>
          <cell r="DM90">
            <v>1</v>
          </cell>
          <cell r="DN90">
            <v>1</v>
          </cell>
          <cell r="DO90">
            <v>1</v>
          </cell>
          <cell r="DP90">
            <v>1</v>
          </cell>
          <cell r="DQ90">
            <v>1</v>
          </cell>
          <cell r="DR90">
            <v>1</v>
          </cell>
          <cell r="DS90">
            <v>1</v>
          </cell>
        </row>
        <row r="91">
          <cell r="C91" t="str">
            <v>Seven Mile II Wind_T</v>
          </cell>
          <cell r="D91">
            <v>-33.480000000000004</v>
          </cell>
          <cell r="E91">
            <v>-33.480000000000004</v>
          </cell>
          <cell r="F91">
            <v>-33.480000000000004</v>
          </cell>
          <cell r="G91">
            <v>-33.480000000000004</v>
          </cell>
          <cell r="H91">
            <v>-33.480000000000004</v>
          </cell>
          <cell r="I91">
            <v>-33.480000000000004</v>
          </cell>
          <cell r="J91">
            <v>-33.480000000000004</v>
          </cell>
          <cell r="K91">
            <v>-33.480000000000004</v>
          </cell>
          <cell r="L91">
            <v>-33.480000000000004</v>
          </cell>
          <cell r="M91">
            <v>-33.480000000000004</v>
          </cell>
          <cell r="N91">
            <v>-33.480000000000004</v>
          </cell>
          <cell r="O91">
            <v>-33.480000000000004</v>
          </cell>
          <cell r="P91">
            <v>-34.799999999999997</v>
          </cell>
          <cell r="Q91">
            <v>-34.799999999999997</v>
          </cell>
          <cell r="R91">
            <v>-34.799999999999997</v>
          </cell>
          <cell r="S91">
            <v>-34.799999999999997</v>
          </cell>
          <cell r="T91">
            <v>-34.799999999999997</v>
          </cell>
          <cell r="U91">
            <v>-34.799999999999997</v>
          </cell>
          <cell r="V91">
            <v>-34.799999999999997</v>
          </cell>
          <cell r="W91">
            <v>-34.799999999999997</v>
          </cell>
          <cell r="X91">
            <v>-34.799999999999997</v>
          </cell>
          <cell r="Y91">
            <v>-34.799999999999997</v>
          </cell>
          <cell r="Z91">
            <v>-34.799999999999997</v>
          </cell>
          <cell r="AA91">
            <v>-34.799999999999997</v>
          </cell>
          <cell r="AB91">
            <v>-34.799999999999997</v>
          </cell>
          <cell r="AC91">
            <v>-34.799999999999997</v>
          </cell>
          <cell r="AD91">
            <v>-34.799999999999997</v>
          </cell>
          <cell r="AE91">
            <v>-34.799999999999997</v>
          </cell>
          <cell r="AF91">
            <v>-34.799999999999997</v>
          </cell>
          <cell r="AG91">
            <v>-34.799999999999997</v>
          </cell>
          <cell r="AH91">
            <v>-34.799999999999997</v>
          </cell>
          <cell r="AI91">
            <v>-34.799999999999997</v>
          </cell>
          <cell r="AJ91">
            <v>-34.799999999999997</v>
          </cell>
          <cell r="AK91">
            <v>-34.799999999999997</v>
          </cell>
          <cell r="AL91">
            <v>-34.799999999999997</v>
          </cell>
          <cell r="AM91">
            <v>-34.799999999999997</v>
          </cell>
          <cell r="AN91">
            <v>-36.129999999999995</v>
          </cell>
          <cell r="AO91">
            <v>-36.129999999999995</v>
          </cell>
          <cell r="AP91">
            <v>-36.129999999999995</v>
          </cell>
          <cell r="AQ91">
            <v>-36.129999999999995</v>
          </cell>
          <cell r="AR91">
            <v>-36.129999999999995</v>
          </cell>
          <cell r="AS91">
            <v>-36.129999999999995</v>
          </cell>
          <cell r="AT91">
            <v>-36.129999999999995</v>
          </cell>
          <cell r="AU91">
            <v>-36.129999999999995</v>
          </cell>
          <cell r="AV91">
            <v>-36.129999999999995</v>
          </cell>
          <cell r="AW91">
            <v>-36.129999999999995</v>
          </cell>
          <cell r="AX91">
            <v>-36.129999999999995</v>
          </cell>
          <cell r="AY91">
            <v>-36.129999999999995</v>
          </cell>
          <cell r="AZ91">
            <v>-36.129999999999995</v>
          </cell>
          <cell r="BA91">
            <v>-36.129999999999995</v>
          </cell>
          <cell r="BB91">
            <v>-36.129999999999995</v>
          </cell>
          <cell r="BC91">
            <v>-36.129999999999995</v>
          </cell>
          <cell r="BD91">
            <v>-36.129999999999995</v>
          </cell>
          <cell r="BE91">
            <v>-36.129999999999995</v>
          </cell>
          <cell r="BF91">
            <v>-36.129999999999995</v>
          </cell>
          <cell r="BG91">
            <v>-36.129999999999995</v>
          </cell>
          <cell r="BH91">
            <v>-36.129999999999995</v>
          </cell>
          <cell r="BI91">
            <v>-36.129999999999995</v>
          </cell>
          <cell r="BJ91">
            <v>-36.129999999999995</v>
          </cell>
          <cell r="BK91">
            <v>-36.129999999999995</v>
          </cell>
          <cell r="BL91">
            <v>-37.449999999999996</v>
          </cell>
          <cell r="BM91">
            <v>-37.449999999999996</v>
          </cell>
          <cell r="BN91">
            <v>-37.449999999999996</v>
          </cell>
          <cell r="BO91">
            <v>-37.449999999999996</v>
          </cell>
          <cell r="BP91">
            <v>-37.449999999999996</v>
          </cell>
          <cell r="BQ91">
            <v>-37.449999999999996</v>
          </cell>
          <cell r="BR91">
            <v>-37.449999999999996</v>
          </cell>
          <cell r="BS91">
            <v>-37.449999999999996</v>
          </cell>
          <cell r="BT91">
            <v>-37.449999999999996</v>
          </cell>
          <cell r="BU91">
            <v>-37.449999999999996</v>
          </cell>
          <cell r="BV91">
            <v>-37.449999999999996</v>
          </cell>
          <cell r="BW91">
            <v>-37.449999999999996</v>
          </cell>
          <cell r="BX91">
            <v>-37.449999999999996</v>
          </cell>
          <cell r="BY91">
            <v>-37.449999999999996</v>
          </cell>
          <cell r="BZ91">
            <v>-37.449999999999996</v>
          </cell>
          <cell r="CA91">
            <v>-37.449999999999996</v>
          </cell>
          <cell r="CB91">
            <v>-37.449999999999996</v>
          </cell>
          <cell r="CC91">
            <v>-37.449999999999996</v>
          </cell>
          <cell r="CD91">
            <v>-37.449999999999996</v>
          </cell>
          <cell r="CE91">
            <v>-37.449999999999996</v>
          </cell>
          <cell r="CF91">
            <v>-37.449999999999996</v>
          </cell>
          <cell r="CG91">
            <v>-37.449999999999996</v>
          </cell>
          <cell r="CH91">
            <v>-37.449999999999996</v>
          </cell>
          <cell r="CI91">
            <v>-37.449999999999996</v>
          </cell>
          <cell r="CJ91">
            <v>-38.78</v>
          </cell>
          <cell r="CK91">
            <v>-38.78</v>
          </cell>
          <cell r="CL91">
            <v>-38.78</v>
          </cell>
          <cell r="CM91">
            <v>-38.78</v>
          </cell>
          <cell r="CN91">
            <v>-38.78</v>
          </cell>
          <cell r="CO91">
            <v>-38.78</v>
          </cell>
          <cell r="CP91">
            <v>1</v>
          </cell>
          <cell r="CQ91">
            <v>1</v>
          </cell>
          <cell r="CR91">
            <v>1</v>
          </cell>
          <cell r="CS91">
            <v>1</v>
          </cell>
          <cell r="CT91">
            <v>1</v>
          </cell>
          <cell r="CU91">
            <v>1</v>
          </cell>
          <cell r="CV91">
            <v>1</v>
          </cell>
          <cell r="CW91">
            <v>1</v>
          </cell>
          <cell r="CX91">
            <v>1</v>
          </cell>
          <cell r="CY91">
            <v>1</v>
          </cell>
          <cell r="CZ91">
            <v>1</v>
          </cell>
          <cell r="DA91">
            <v>1</v>
          </cell>
          <cell r="DB91">
            <v>1</v>
          </cell>
          <cell r="DC91">
            <v>1</v>
          </cell>
          <cell r="DD91">
            <v>1</v>
          </cell>
          <cell r="DE91">
            <v>1</v>
          </cell>
          <cell r="DF91">
            <v>1</v>
          </cell>
          <cell r="DG91">
            <v>1</v>
          </cell>
          <cell r="DH91">
            <v>1</v>
          </cell>
          <cell r="DI91">
            <v>1</v>
          </cell>
          <cell r="DJ91">
            <v>1</v>
          </cell>
          <cell r="DK91">
            <v>1</v>
          </cell>
          <cell r="DL91">
            <v>1</v>
          </cell>
          <cell r="DM91">
            <v>1</v>
          </cell>
          <cell r="DN91">
            <v>1</v>
          </cell>
          <cell r="DO91">
            <v>1</v>
          </cell>
          <cell r="DP91">
            <v>1</v>
          </cell>
          <cell r="DQ91">
            <v>1</v>
          </cell>
          <cell r="DR91">
            <v>1</v>
          </cell>
          <cell r="DS91">
            <v>1</v>
          </cell>
        </row>
        <row r="92">
          <cell r="C92" t="str">
            <v>Cedar Springs Wind II_T</v>
          </cell>
          <cell r="D92">
            <v>-33.479989999999987</v>
          </cell>
          <cell r="E92">
            <v>-33.479989999999987</v>
          </cell>
          <cell r="F92">
            <v>-33.479989999999987</v>
          </cell>
          <cell r="G92">
            <v>-33.479989999999987</v>
          </cell>
          <cell r="H92">
            <v>-33.479989999999987</v>
          </cell>
          <cell r="I92">
            <v>-33.479989999999987</v>
          </cell>
          <cell r="J92">
            <v>-33.479989999999987</v>
          </cell>
          <cell r="K92">
            <v>-33.479989999999987</v>
          </cell>
          <cell r="L92">
            <v>-33.479989999999987</v>
          </cell>
          <cell r="M92">
            <v>-33.479989999999987</v>
          </cell>
          <cell r="N92">
            <v>-33.479989999999987</v>
          </cell>
          <cell r="O92">
            <v>-33.479989999999987</v>
          </cell>
          <cell r="P92">
            <v>-34.799999999999997</v>
          </cell>
          <cell r="Q92">
            <v>-34.799999999999997</v>
          </cell>
          <cell r="R92">
            <v>-34.799999999999997</v>
          </cell>
          <cell r="S92">
            <v>-34.799999999999997</v>
          </cell>
          <cell r="T92">
            <v>-34.799999999999997</v>
          </cell>
          <cell r="U92">
            <v>-34.799999999999997</v>
          </cell>
          <cell r="V92">
            <v>-34.799999999999997</v>
          </cell>
          <cell r="W92">
            <v>-34.799999999999997</v>
          </cell>
          <cell r="X92">
            <v>-34.799999999999997</v>
          </cell>
          <cell r="Y92">
            <v>-34.799999999999997</v>
          </cell>
          <cell r="Z92">
            <v>-34.799999999999997</v>
          </cell>
          <cell r="AA92">
            <v>-34.799999999999997</v>
          </cell>
          <cell r="AB92">
            <v>-34.799999999999997</v>
          </cell>
          <cell r="AC92">
            <v>-34.799999999999997</v>
          </cell>
          <cell r="AD92">
            <v>-34.799999999999997</v>
          </cell>
          <cell r="AE92">
            <v>-34.799999999999997</v>
          </cell>
          <cell r="AF92">
            <v>-34.799999999999997</v>
          </cell>
          <cell r="AG92">
            <v>-34.799999999999997</v>
          </cell>
          <cell r="AH92">
            <v>-34.799999999999997</v>
          </cell>
          <cell r="AI92">
            <v>-34.799999999999997</v>
          </cell>
          <cell r="AJ92">
            <v>-34.799999999999997</v>
          </cell>
          <cell r="AK92">
            <v>-34.799999999999997</v>
          </cell>
          <cell r="AL92">
            <v>-34.799999999999997</v>
          </cell>
          <cell r="AM92">
            <v>-34.799999999999997</v>
          </cell>
          <cell r="AN92">
            <v>-36.129999999999995</v>
          </cell>
          <cell r="AO92">
            <v>-36.129999999999995</v>
          </cell>
          <cell r="AP92">
            <v>-36.129999999999995</v>
          </cell>
          <cell r="AQ92">
            <v>-36.129999999999995</v>
          </cell>
          <cell r="AR92">
            <v>-36.129999999999995</v>
          </cell>
          <cell r="AS92">
            <v>-36.129999999999995</v>
          </cell>
          <cell r="AT92">
            <v>-36.129999999999995</v>
          </cell>
          <cell r="AU92">
            <v>-36.129999999999995</v>
          </cell>
          <cell r="AV92">
            <v>-36.129999999999995</v>
          </cell>
          <cell r="AW92">
            <v>-36.129999999999995</v>
          </cell>
          <cell r="AX92">
            <v>-36.129999999999995</v>
          </cell>
          <cell r="AY92">
            <v>-36.129999999999995</v>
          </cell>
          <cell r="AZ92">
            <v>-36.129999999999995</v>
          </cell>
          <cell r="BA92">
            <v>-36.129999999999995</v>
          </cell>
          <cell r="BB92">
            <v>-36.129999999999995</v>
          </cell>
          <cell r="BC92">
            <v>-36.129999999999995</v>
          </cell>
          <cell r="BD92">
            <v>-36.129999999999995</v>
          </cell>
          <cell r="BE92">
            <v>-36.129999999999995</v>
          </cell>
          <cell r="BF92">
            <v>-36.129999999999995</v>
          </cell>
          <cell r="BG92">
            <v>-36.129999999999995</v>
          </cell>
          <cell r="BH92">
            <v>-36.129999999999995</v>
          </cell>
          <cell r="BI92">
            <v>-36.129999999999995</v>
          </cell>
          <cell r="BJ92">
            <v>-36.129999999999995</v>
          </cell>
          <cell r="BK92">
            <v>-36.129999999999995</v>
          </cell>
          <cell r="BL92">
            <v>-37.449999999999996</v>
          </cell>
          <cell r="BM92">
            <v>-37.449999999999996</v>
          </cell>
          <cell r="BN92">
            <v>-37.449999999999996</v>
          </cell>
          <cell r="BO92">
            <v>-37.449999999999996</v>
          </cell>
          <cell r="BP92">
            <v>-37.449999999999996</v>
          </cell>
          <cell r="BQ92">
            <v>-37.449999999999996</v>
          </cell>
          <cell r="BR92">
            <v>-37.449999999999996</v>
          </cell>
          <cell r="BS92">
            <v>-37.449999999999996</v>
          </cell>
          <cell r="BT92">
            <v>-37.449999999999996</v>
          </cell>
          <cell r="BU92">
            <v>-37.449999999999996</v>
          </cell>
          <cell r="BV92">
            <v>-37.449999999999996</v>
          </cell>
          <cell r="BW92">
            <v>-37.449999999999996</v>
          </cell>
          <cell r="BX92">
            <v>-37.449999999999996</v>
          </cell>
          <cell r="BY92">
            <v>-37.449999999999996</v>
          </cell>
          <cell r="BZ92">
            <v>-37.449999999999996</v>
          </cell>
          <cell r="CA92">
            <v>-37.449999999999996</v>
          </cell>
          <cell r="CB92">
            <v>-37.449999999999996</v>
          </cell>
          <cell r="CC92">
            <v>-37.449999999999996</v>
          </cell>
          <cell r="CD92">
            <v>-37.449999999999996</v>
          </cell>
          <cell r="CE92">
            <v>-37.449999999999996</v>
          </cell>
          <cell r="CF92">
            <v>-37.449999999999996</v>
          </cell>
          <cell r="CG92">
            <v>-37.449999999999996</v>
          </cell>
          <cell r="CH92">
            <v>-37.449999999999996</v>
          </cell>
          <cell r="CI92">
            <v>-37.449999999999996</v>
          </cell>
          <cell r="CJ92">
            <v>-38.78</v>
          </cell>
          <cell r="CK92">
            <v>-38.78</v>
          </cell>
          <cell r="CL92">
            <v>-38.78</v>
          </cell>
          <cell r="CM92">
            <v>-38.78</v>
          </cell>
          <cell r="CN92">
            <v>-38.78</v>
          </cell>
          <cell r="CO92">
            <v>-38.78</v>
          </cell>
          <cell r="CP92">
            <v>-38.78</v>
          </cell>
          <cell r="CQ92">
            <v>-38.78</v>
          </cell>
          <cell r="CR92">
            <v>-38.78</v>
          </cell>
          <cell r="CS92">
            <v>-38.78</v>
          </cell>
          <cell r="CT92">
            <v>-38.78</v>
          </cell>
          <cell r="CU92">
            <v>-38.78</v>
          </cell>
          <cell r="CV92">
            <v>-40.109999999999992</v>
          </cell>
          <cell r="CW92">
            <v>-40.109999999999992</v>
          </cell>
          <cell r="CX92">
            <v>-40.109999999999992</v>
          </cell>
          <cell r="CY92">
            <v>-40.109999999999992</v>
          </cell>
          <cell r="CZ92">
            <v>-40.109999999999992</v>
          </cell>
          <cell r="DA92">
            <v>-40.109999999999992</v>
          </cell>
          <cell r="DB92">
            <v>-40.109999999999992</v>
          </cell>
          <cell r="DC92">
            <v>-40.109999999999992</v>
          </cell>
          <cell r="DD92">
            <v>-40.109999999999992</v>
          </cell>
          <cell r="DE92">
            <v>-40.109999999999992</v>
          </cell>
          <cell r="DF92">
            <v>-40.109999999999992</v>
          </cell>
          <cell r="DG92">
            <v>-40.109999999999992</v>
          </cell>
          <cell r="DH92">
            <v>1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1</v>
          </cell>
          <cell r="DP92">
            <v>1</v>
          </cell>
          <cell r="DQ92">
            <v>1</v>
          </cell>
          <cell r="DR92">
            <v>1</v>
          </cell>
          <cell r="DS92">
            <v>1</v>
          </cell>
        </row>
        <row r="93">
          <cell r="C93" t="str">
            <v>Cedar Springs Wind_T</v>
          </cell>
          <cell r="D93">
            <v>-33.479989999999987</v>
          </cell>
          <cell r="E93">
            <v>-33.479989999999987</v>
          </cell>
          <cell r="F93">
            <v>-33.479989999999987</v>
          </cell>
          <cell r="G93">
            <v>-33.479989999999987</v>
          </cell>
          <cell r="H93">
            <v>-33.479989999999987</v>
          </cell>
          <cell r="I93">
            <v>-33.479989999999987</v>
          </cell>
          <cell r="J93">
            <v>-33.479989999999987</v>
          </cell>
          <cell r="K93">
            <v>-33.479989999999987</v>
          </cell>
          <cell r="L93">
            <v>-33.479989999999987</v>
          </cell>
          <cell r="M93">
            <v>-33.479989999999987</v>
          </cell>
          <cell r="N93">
            <v>-33.479989999999987</v>
          </cell>
          <cell r="O93">
            <v>-33.479989999999987</v>
          </cell>
          <cell r="P93">
            <v>-34.799999999999997</v>
          </cell>
          <cell r="Q93">
            <v>-34.799999999999997</v>
          </cell>
          <cell r="R93">
            <v>-34.799999999999997</v>
          </cell>
          <cell r="S93">
            <v>-34.799999999999997</v>
          </cell>
          <cell r="T93">
            <v>-34.799999999999997</v>
          </cell>
          <cell r="U93">
            <v>-34.799999999999997</v>
          </cell>
          <cell r="V93">
            <v>-34.799999999999997</v>
          </cell>
          <cell r="W93">
            <v>-34.799999999999997</v>
          </cell>
          <cell r="X93">
            <v>-34.799999999999997</v>
          </cell>
          <cell r="Y93">
            <v>-34.799999999999997</v>
          </cell>
          <cell r="Z93">
            <v>-34.799999999999997</v>
          </cell>
          <cell r="AA93">
            <v>-34.799999999999997</v>
          </cell>
          <cell r="AB93">
            <v>-34.799999999999997</v>
          </cell>
          <cell r="AC93">
            <v>-34.799999999999997</v>
          </cell>
          <cell r="AD93">
            <v>-34.799999999999997</v>
          </cell>
          <cell r="AE93">
            <v>-34.799999999999997</v>
          </cell>
          <cell r="AF93">
            <v>-34.799999999999997</v>
          </cell>
          <cell r="AG93">
            <v>-34.799999999999997</v>
          </cell>
          <cell r="AH93">
            <v>-34.799999999999997</v>
          </cell>
          <cell r="AI93">
            <v>-34.799999999999997</v>
          </cell>
          <cell r="AJ93">
            <v>-34.799999999999997</v>
          </cell>
          <cell r="AK93">
            <v>-34.799999999999997</v>
          </cell>
          <cell r="AL93">
            <v>-34.799999999999997</v>
          </cell>
          <cell r="AM93">
            <v>-34.799999999999997</v>
          </cell>
          <cell r="AN93">
            <v>-36.129999999999995</v>
          </cell>
          <cell r="AO93">
            <v>-36.129999999999995</v>
          </cell>
          <cell r="AP93">
            <v>-36.129999999999995</v>
          </cell>
          <cell r="AQ93">
            <v>-36.129999999999995</v>
          </cell>
          <cell r="AR93">
            <v>-36.129999999999995</v>
          </cell>
          <cell r="AS93">
            <v>-36.129999999999995</v>
          </cell>
          <cell r="AT93">
            <v>-36.129999999999995</v>
          </cell>
          <cell r="AU93">
            <v>-36.129999999999995</v>
          </cell>
          <cell r="AV93">
            <v>-36.129999999999995</v>
          </cell>
          <cell r="AW93">
            <v>-36.129999999999995</v>
          </cell>
          <cell r="AX93">
            <v>-36.129999999999995</v>
          </cell>
          <cell r="AY93">
            <v>-36.129999999999995</v>
          </cell>
          <cell r="AZ93">
            <v>-36.129999999999995</v>
          </cell>
          <cell r="BA93">
            <v>-36.129999999999995</v>
          </cell>
          <cell r="BB93">
            <v>-36.129999999999995</v>
          </cell>
          <cell r="BC93">
            <v>-36.129999999999995</v>
          </cell>
          <cell r="BD93">
            <v>-36.129999999999995</v>
          </cell>
          <cell r="BE93">
            <v>-36.129999999999995</v>
          </cell>
          <cell r="BF93">
            <v>-36.129999999999995</v>
          </cell>
          <cell r="BG93">
            <v>-36.129999999999995</v>
          </cell>
          <cell r="BH93">
            <v>-36.129999999999995</v>
          </cell>
          <cell r="BI93">
            <v>-36.129999999999995</v>
          </cell>
          <cell r="BJ93">
            <v>-36.129999999999995</v>
          </cell>
          <cell r="BK93">
            <v>-36.129999999999995</v>
          </cell>
          <cell r="BL93">
            <v>-37.449999999999996</v>
          </cell>
          <cell r="BM93">
            <v>-37.449999999999996</v>
          </cell>
          <cell r="BN93">
            <v>-37.449999999999996</v>
          </cell>
          <cell r="BO93">
            <v>-37.449999999999996</v>
          </cell>
          <cell r="BP93">
            <v>-37.449999999999996</v>
          </cell>
          <cell r="BQ93">
            <v>-37.449999999999996</v>
          </cell>
          <cell r="BR93">
            <v>-37.449999999999996</v>
          </cell>
          <cell r="BS93">
            <v>-37.449999999999996</v>
          </cell>
          <cell r="BT93">
            <v>-37.449999999999996</v>
          </cell>
          <cell r="BU93">
            <v>-37.449999999999996</v>
          </cell>
          <cell r="BV93">
            <v>-37.449999999999996</v>
          </cell>
          <cell r="BW93">
            <v>-37.449999999999996</v>
          </cell>
          <cell r="BX93">
            <v>-37.449999999999996</v>
          </cell>
          <cell r="BY93">
            <v>-37.449999999999996</v>
          </cell>
          <cell r="BZ93">
            <v>-37.449999999999996</v>
          </cell>
          <cell r="CA93">
            <v>-37.449999999999996</v>
          </cell>
          <cell r="CB93">
            <v>-37.449999999999996</v>
          </cell>
          <cell r="CC93">
            <v>-37.449999999999996</v>
          </cell>
          <cell r="CD93">
            <v>-37.449999999999996</v>
          </cell>
          <cell r="CE93">
            <v>-37.449999999999996</v>
          </cell>
          <cell r="CF93">
            <v>-37.449999999999996</v>
          </cell>
          <cell r="CG93">
            <v>-37.449999999999996</v>
          </cell>
          <cell r="CH93">
            <v>-37.449999999999996</v>
          </cell>
          <cell r="CI93">
            <v>-37.449999999999996</v>
          </cell>
          <cell r="CJ93">
            <v>-38.78</v>
          </cell>
          <cell r="CK93">
            <v>-38.78</v>
          </cell>
          <cell r="CL93">
            <v>-38.78</v>
          </cell>
          <cell r="CM93">
            <v>-38.78</v>
          </cell>
          <cell r="CN93">
            <v>-38.78</v>
          </cell>
          <cell r="CO93">
            <v>-38.78</v>
          </cell>
          <cell r="CP93">
            <v>-38.78</v>
          </cell>
          <cell r="CQ93">
            <v>-38.78</v>
          </cell>
          <cell r="CR93">
            <v>-38.78</v>
          </cell>
          <cell r="CS93">
            <v>-38.78</v>
          </cell>
          <cell r="CT93">
            <v>-38.78</v>
          </cell>
          <cell r="CU93">
            <v>-38.78</v>
          </cell>
          <cell r="CV93">
            <v>-40.109999999999992</v>
          </cell>
          <cell r="CW93">
            <v>-40.109999999999992</v>
          </cell>
          <cell r="CX93">
            <v>-40.109999999999992</v>
          </cell>
          <cell r="CY93">
            <v>-40.109999999999992</v>
          </cell>
          <cell r="CZ93">
            <v>-40.109999999999992</v>
          </cell>
          <cell r="DA93">
            <v>-40.109999999999992</v>
          </cell>
          <cell r="DB93">
            <v>-40.109999999999992</v>
          </cell>
          <cell r="DC93">
            <v>-40.109999999999992</v>
          </cell>
          <cell r="DD93">
            <v>-40.109999999999992</v>
          </cell>
          <cell r="DE93">
            <v>-40.109999999999992</v>
          </cell>
          <cell r="DF93">
            <v>-40.109999999999992</v>
          </cell>
          <cell r="DG93">
            <v>-40.109999999999992</v>
          </cell>
          <cell r="DH93">
            <v>1</v>
          </cell>
          <cell r="DI93">
            <v>1</v>
          </cell>
          <cell r="DJ93">
            <v>1</v>
          </cell>
          <cell r="DK93">
            <v>1</v>
          </cell>
          <cell r="DL93">
            <v>1</v>
          </cell>
          <cell r="DM93">
            <v>1</v>
          </cell>
          <cell r="DN93">
            <v>1</v>
          </cell>
          <cell r="DO93">
            <v>1</v>
          </cell>
          <cell r="DP93">
            <v>1</v>
          </cell>
          <cell r="DQ93">
            <v>1</v>
          </cell>
          <cell r="DR93">
            <v>1</v>
          </cell>
          <cell r="DS93">
            <v>1</v>
          </cell>
        </row>
        <row r="94">
          <cell r="C94" t="str">
            <v>Cedar Springs Wind III_T</v>
          </cell>
          <cell r="D94">
            <v>-33.480000000000004</v>
          </cell>
          <cell r="E94">
            <v>-33.480000000000004</v>
          </cell>
          <cell r="F94">
            <v>-33.480000000000004</v>
          </cell>
          <cell r="G94">
            <v>-33.480000000000004</v>
          </cell>
          <cell r="H94">
            <v>-33.480000000000004</v>
          </cell>
          <cell r="I94">
            <v>-33.480000000000004</v>
          </cell>
          <cell r="J94">
            <v>-33.480000000000004</v>
          </cell>
          <cell r="K94">
            <v>-33.480000000000004</v>
          </cell>
          <cell r="L94">
            <v>-33.480000000000004</v>
          </cell>
          <cell r="M94">
            <v>-33.480000000000004</v>
          </cell>
          <cell r="N94">
            <v>-33.480000000000004</v>
          </cell>
          <cell r="O94">
            <v>-33.480000000000004</v>
          </cell>
          <cell r="P94">
            <v>-34.799999999999997</v>
          </cell>
          <cell r="Q94">
            <v>-34.799999999999997</v>
          </cell>
          <cell r="R94">
            <v>-34.799999999999997</v>
          </cell>
          <cell r="S94">
            <v>-34.799999999999997</v>
          </cell>
          <cell r="T94">
            <v>-34.799999999999997</v>
          </cell>
          <cell r="U94">
            <v>-34.799999999999997</v>
          </cell>
          <cell r="V94">
            <v>-34.799999999999997</v>
          </cell>
          <cell r="W94">
            <v>-34.799999999999997</v>
          </cell>
          <cell r="X94">
            <v>-34.799999999999997</v>
          </cell>
          <cell r="Y94">
            <v>-34.799999999999997</v>
          </cell>
          <cell r="Z94">
            <v>-34.799999999999997</v>
          </cell>
          <cell r="AA94">
            <v>-34.799999999999997</v>
          </cell>
          <cell r="AB94">
            <v>-34.799999999999997</v>
          </cell>
          <cell r="AC94">
            <v>-34.799999999999997</v>
          </cell>
          <cell r="AD94">
            <v>-34.799999999999997</v>
          </cell>
          <cell r="AE94">
            <v>-34.799999999999997</v>
          </cell>
          <cell r="AF94">
            <v>-34.799999999999997</v>
          </cell>
          <cell r="AG94">
            <v>-34.799999999999997</v>
          </cell>
          <cell r="AH94">
            <v>-34.799999999999997</v>
          </cell>
          <cell r="AI94">
            <v>-34.799999999999997</v>
          </cell>
          <cell r="AJ94">
            <v>-34.799999999999997</v>
          </cell>
          <cell r="AK94">
            <v>-34.799999999999997</v>
          </cell>
          <cell r="AL94">
            <v>-34.799999999999997</v>
          </cell>
          <cell r="AM94">
            <v>-34.799999999999997</v>
          </cell>
          <cell r="AN94">
            <v>-36.129999999999995</v>
          </cell>
          <cell r="AO94">
            <v>-36.129999999999995</v>
          </cell>
          <cell r="AP94">
            <v>-36.129999999999995</v>
          </cell>
          <cell r="AQ94">
            <v>-36.129999999999995</v>
          </cell>
          <cell r="AR94">
            <v>-36.129999999999995</v>
          </cell>
          <cell r="AS94">
            <v>-36.129999999999995</v>
          </cell>
          <cell r="AT94">
            <v>-36.129999999999995</v>
          </cell>
          <cell r="AU94">
            <v>-36.129999999999995</v>
          </cell>
          <cell r="AV94">
            <v>-36.129999999999995</v>
          </cell>
          <cell r="AW94">
            <v>-36.129999999999995</v>
          </cell>
          <cell r="AX94">
            <v>-36.129999999999995</v>
          </cell>
          <cell r="AY94">
            <v>-36.129999999999995</v>
          </cell>
          <cell r="AZ94">
            <v>-36.129999999999995</v>
          </cell>
          <cell r="BA94">
            <v>-36.129999999999995</v>
          </cell>
          <cell r="BB94">
            <v>-36.129999999999995</v>
          </cell>
          <cell r="BC94">
            <v>-36.129999999999995</v>
          </cell>
          <cell r="BD94">
            <v>-36.129999999999995</v>
          </cell>
          <cell r="BE94">
            <v>-36.129999999999995</v>
          </cell>
          <cell r="BF94">
            <v>-36.129999999999995</v>
          </cell>
          <cell r="BG94">
            <v>-36.129999999999995</v>
          </cell>
          <cell r="BH94">
            <v>-36.129999999999995</v>
          </cell>
          <cell r="BI94">
            <v>-36.129999999999995</v>
          </cell>
          <cell r="BJ94">
            <v>-36.129999999999995</v>
          </cell>
          <cell r="BK94">
            <v>-36.129999999999995</v>
          </cell>
          <cell r="BL94">
            <v>-37.449999999999996</v>
          </cell>
          <cell r="BM94">
            <v>-37.449999999999996</v>
          </cell>
          <cell r="BN94">
            <v>-37.449999999999996</v>
          </cell>
          <cell r="BO94">
            <v>-37.449999999999996</v>
          </cell>
          <cell r="BP94">
            <v>-37.449999999999996</v>
          </cell>
          <cell r="BQ94">
            <v>-37.449999999999996</v>
          </cell>
          <cell r="BR94">
            <v>-37.449999999999996</v>
          </cell>
          <cell r="BS94">
            <v>-37.449999999999996</v>
          </cell>
          <cell r="BT94">
            <v>-37.449999999999996</v>
          </cell>
          <cell r="BU94">
            <v>-37.449999999999996</v>
          </cell>
          <cell r="BV94">
            <v>-37.449999999999996</v>
          </cell>
          <cell r="BW94">
            <v>-37.449999999999996</v>
          </cell>
          <cell r="BX94">
            <v>-37.449999999999996</v>
          </cell>
          <cell r="BY94">
            <v>-37.449999999999996</v>
          </cell>
          <cell r="BZ94">
            <v>-37.449999999999996</v>
          </cell>
          <cell r="CA94">
            <v>-37.449999999999996</v>
          </cell>
          <cell r="CB94">
            <v>-37.449999999999996</v>
          </cell>
          <cell r="CC94">
            <v>-37.449999999999996</v>
          </cell>
          <cell r="CD94">
            <v>-37.449999999999996</v>
          </cell>
          <cell r="CE94">
            <v>-37.449999999999996</v>
          </cell>
          <cell r="CF94">
            <v>-37.449999999999996</v>
          </cell>
          <cell r="CG94">
            <v>-37.449999999999996</v>
          </cell>
          <cell r="CH94">
            <v>-37.449999999999996</v>
          </cell>
          <cell r="CI94">
            <v>-37.449999999999996</v>
          </cell>
          <cell r="CJ94">
            <v>-38.78</v>
          </cell>
          <cell r="CK94">
            <v>-38.78</v>
          </cell>
          <cell r="CL94">
            <v>-38.78</v>
          </cell>
          <cell r="CM94">
            <v>-38.78</v>
          </cell>
          <cell r="CN94">
            <v>-38.78</v>
          </cell>
          <cell r="CO94">
            <v>-38.78</v>
          </cell>
          <cell r="CP94">
            <v>-38.78</v>
          </cell>
          <cell r="CQ94">
            <v>-38.78</v>
          </cell>
          <cell r="CR94">
            <v>-38.78</v>
          </cell>
          <cell r="CS94">
            <v>-38.78</v>
          </cell>
          <cell r="CT94">
            <v>-38.78</v>
          </cell>
          <cell r="CU94">
            <v>-38.78</v>
          </cell>
          <cell r="CV94">
            <v>-40.109999999999992</v>
          </cell>
          <cell r="CW94">
            <v>-40.109999999999992</v>
          </cell>
          <cell r="CX94">
            <v>-40.109999999999992</v>
          </cell>
          <cell r="CY94">
            <v>-40.109999999999992</v>
          </cell>
          <cell r="CZ94">
            <v>-40.109999999999992</v>
          </cell>
          <cell r="DA94">
            <v>-40.109999999999992</v>
          </cell>
          <cell r="DB94">
            <v>-40.109999999999992</v>
          </cell>
          <cell r="DC94">
            <v>-40.109999999999992</v>
          </cell>
          <cell r="DD94">
            <v>-40.109999999999992</v>
          </cell>
          <cell r="DE94">
            <v>-40.109999999999992</v>
          </cell>
          <cell r="DF94">
            <v>-40.109999999999992</v>
          </cell>
          <cell r="DG94">
            <v>-40.109999999999992</v>
          </cell>
          <cell r="DH94">
            <v>1</v>
          </cell>
          <cell r="DI94">
            <v>1</v>
          </cell>
          <cell r="DJ94">
            <v>1</v>
          </cell>
          <cell r="DK94">
            <v>1</v>
          </cell>
          <cell r="DL94">
            <v>1</v>
          </cell>
          <cell r="DM94">
            <v>1</v>
          </cell>
          <cell r="DN94">
            <v>1</v>
          </cell>
          <cell r="DO94">
            <v>1</v>
          </cell>
          <cell r="DP94">
            <v>1</v>
          </cell>
          <cell r="DQ94">
            <v>1</v>
          </cell>
          <cell r="DR94">
            <v>1</v>
          </cell>
          <cell r="DS94">
            <v>1</v>
          </cell>
        </row>
        <row r="95">
          <cell r="C95" t="str">
            <v>IRP19Wind_UT_CP_T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-21.47999999999999</v>
          </cell>
          <cell r="Q95">
            <v>-21.47999999999999</v>
          </cell>
          <cell r="R95">
            <v>-21.47999999999999</v>
          </cell>
          <cell r="S95">
            <v>-21.47999999999999</v>
          </cell>
          <cell r="T95">
            <v>-21.47999999999999</v>
          </cell>
          <cell r="U95">
            <v>-21.47999999999999</v>
          </cell>
          <cell r="V95">
            <v>-21.47999999999999</v>
          </cell>
          <cell r="W95">
            <v>-21.47999999999999</v>
          </cell>
          <cell r="X95">
            <v>-21.47999999999999</v>
          </cell>
          <cell r="Y95">
            <v>-21.47999999999999</v>
          </cell>
          <cell r="Z95">
            <v>-21.47999999999999</v>
          </cell>
          <cell r="AA95">
            <v>-21.47999999999999</v>
          </cell>
          <cell r="AB95">
            <v>-21.47999999999999</v>
          </cell>
          <cell r="AC95">
            <v>-21.47999999999999</v>
          </cell>
          <cell r="AD95">
            <v>-21.47999999999999</v>
          </cell>
          <cell r="AE95">
            <v>-21.47999999999999</v>
          </cell>
          <cell r="AF95">
            <v>-21.47999999999999</v>
          </cell>
          <cell r="AG95">
            <v>-21.47999999999999</v>
          </cell>
          <cell r="AH95">
            <v>-21.47999999999999</v>
          </cell>
          <cell r="AI95">
            <v>-21.47999999999999</v>
          </cell>
          <cell r="AJ95">
            <v>-21.47999999999999</v>
          </cell>
          <cell r="AK95">
            <v>-21.47999999999999</v>
          </cell>
          <cell r="AL95">
            <v>-21.47999999999999</v>
          </cell>
          <cell r="AM95">
            <v>-21.47999999999999</v>
          </cell>
          <cell r="AN95">
            <v>-22.277999999999992</v>
          </cell>
          <cell r="AO95">
            <v>-22.277999999999992</v>
          </cell>
          <cell r="AP95">
            <v>-22.277999999999992</v>
          </cell>
          <cell r="AQ95">
            <v>-22.277999999999992</v>
          </cell>
          <cell r="AR95">
            <v>-22.277999999999992</v>
          </cell>
          <cell r="AS95">
            <v>-22.277999999999992</v>
          </cell>
          <cell r="AT95">
            <v>-22.277999999999992</v>
          </cell>
          <cell r="AU95">
            <v>-22.277999999999992</v>
          </cell>
          <cell r="AV95">
            <v>-22.277999999999992</v>
          </cell>
          <cell r="AW95">
            <v>-22.277999999999992</v>
          </cell>
          <cell r="AX95">
            <v>-22.277999999999992</v>
          </cell>
          <cell r="AY95">
            <v>-22.277999999999992</v>
          </cell>
          <cell r="AZ95">
            <v>-22.277999999999992</v>
          </cell>
          <cell r="BA95">
            <v>-22.277999999999992</v>
          </cell>
          <cell r="BB95">
            <v>-22.277999999999992</v>
          </cell>
          <cell r="BC95">
            <v>-22.277999999999992</v>
          </cell>
          <cell r="BD95">
            <v>-22.277999999999992</v>
          </cell>
          <cell r="BE95">
            <v>-22.277999999999992</v>
          </cell>
          <cell r="BF95">
            <v>-22.277999999999992</v>
          </cell>
          <cell r="BG95">
            <v>-22.277999999999992</v>
          </cell>
          <cell r="BH95">
            <v>-22.277999999999992</v>
          </cell>
          <cell r="BI95">
            <v>-22.277999999999992</v>
          </cell>
          <cell r="BJ95">
            <v>-22.277999999999992</v>
          </cell>
          <cell r="BK95">
            <v>-22.277999999999992</v>
          </cell>
          <cell r="BL95">
            <v>-23.069999999999993</v>
          </cell>
          <cell r="BM95">
            <v>-23.069999999999993</v>
          </cell>
          <cell r="BN95">
            <v>-23.069999999999993</v>
          </cell>
          <cell r="BO95">
            <v>-23.069999999999993</v>
          </cell>
          <cell r="BP95">
            <v>-23.069999999999993</v>
          </cell>
          <cell r="BQ95">
            <v>-23.069999999999993</v>
          </cell>
          <cell r="BR95">
            <v>-23.069999999999993</v>
          </cell>
          <cell r="BS95">
            <v>-23.069999999999993</v>
          </cell>
          <cell r="BT95">
            <v>-23.069999999999993</v>
          </cell>
          <cell r="BU95">
            <v>-23.069999999999993</v>
          </cell>
          <cell r="BV95">
            <v>-23.069999999999993</v>
          </cell>
          <cell r="BW95">
            <v>-23.069999999999993</v>
          </cell>
          <cell r="BX95">
            <v>-23.069999999999993</v>
          </cell>
          <cell r="BY95">
            <v>-23.069999999999993</v>
          </cell>
          <cell r="BZ95">
            <v>-23.069999999999993</v>
          </cell>
          <cell r="CA95">
            <v>-23.069999999999993</v>
          </cell>
          <cell r="CB95">
            <v>-23.069999999999993</v>
          </cell>
          <cell r="CC95">
            <v>-23.069999999999993</v>
          </cell>
          <cell r="CD95">
            <v>-23.069999999999993</v>
          </cell>
          <cell r="CE95">
            <v>-23.069999999999993</v>
          </cell>
          <cell r="CF95">
            <v>-23.069999999999993</v>
          </cell>
          <cell r="CG95">
            <v>-23.069999999999993</v>
          </cell>
          <cell r="CH95">
            <v>-23.069999999999993</v>
          </cell>
          <cell r="CI95">
            <v>-23.069999999999993</v>
          </cell>
          <cell r="CJ95">
            <v>-23.867999999999995</v>
          </cell>
          <cell r="CK95">
            <v>-23.867999999999995</v>
          </cell>
          <cell r="CL95">
            <v>-23.867999999999995</v>
          </cell>
          <cell r="CM95">
            <v>-23.867999999999995</v>
          </cell>
          <cell r="CN95">
            <v>-23.867999999999995</v>
          </cell>
          <cell r="CO95">
            <v>-23.867999999999995</v>
          </cell>
          <cell r="CP95">
            <v>-23.867999999999995</v>
          </cell>
          <cell r="CQ95">
            <v>-23.867999999999995</v>
          </cell>
          <cell r="CR95">
            <v>-23.867999999999995</v>
          </cell>
          <cell r="CS95">
            <v>-23.867999999999995</v>
          </cell>
          <cell r="CT95">
            <v>-23.867999999999995</v>
          </cell>
          <cell r="CU95">
            <v>-23.867999999999995</v>
          </cell>
          <cell r="CV95">
            <v>-24.665999999999997</v>
          </cell>
          <cell r="CW95">
            <v>-24.665999999999997</v>
          </cell>
          <cell r="CX95">
            <v>-24.665999999999997</v>
          </cell>
          <cell r="CY95">
            <v>-24.665999999999997</v>
          </cell>
          <cell r="CZ95">
            <v>-24.665999999999997</v>
          </cell>
          <cell r="DA95">
            <v>-24.665999999999997</v>
          </cell>
          <cell r="DB95">
            <v>-24.665999999999997</v>
          </cell>
          <cell r="DC95">
            <v>-24.665999999999997</v>
          </cell>
          <cell r="DD95">
            <v>-24.665999999999997</v>
          </cell>
          <cell r="DE95">
            <v>-24.665999999999997</v>
          </cell>
          <cell r="DF95">
            <v>-24.665999999999997</v>
          </cell>
          <cell r="DG95">
            <v>-24.665999999999997</v>
          </cell>
          <cell r="DH95">
            <v>-24.665999999999997</v>
          </cell>
          <cell r="DI95">
            <v>-24.665999999999997</v>
          </cell>
          <cell r="DJ95">
            <v>-24.665999999999997</v>
          </cell>
          <cell r="DK95">
            <v>-24.665999999999997</v>
          </cell>
          <cell r="DL95">
            <v>-24.665999999999997</v>
          </cell>
          <cell r="DM95">
            <v>-24.665999999999997</v>
          </cell>
          <cell r="DN95">
            <v>-24.665999999999997</v>
          </cell>
          <cell r="DO95">
            <v>-24.665999999999997</v>
          </cell>
          <cell r="DP95">
            <v>-24.665999999999997</v>
          </cell>
          <cell r="DQ95">
            <v>-24.665999999999997</v>
          </cell>
          <cell r="DR95">
            <v>-24.665999999999997</v>
          </cell>
          <cell r="DS95">
            <v>-24.665999999999997</v>
          </cell>
        </row>
        <row r="96">
          <cell r="C96" t="str">
            <v>IRP19Wind_WYAE_T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-20.480000000000004</v>
          </cell>
          <cell r="AC96">
            <v>-20.480000000000004</v>
          </cell>
          <cell r="AD96">
            <v>-20.480000000000004</v>
          </cell>
          <cell r="AE96">
            <v>-20.480000000000004</v>
          </cell>
          <cell r="AF96">
            <v>-20.480000000000004</v>
          </cell>
          <cell r="AG96">
            <v>-20.480000000000004</v>
          </cell>
          <cell r="AH96">
            <v>-20.480000000000004</v>
          </cell>
          <cell r="AI96">
            <v>-20.480000000000004</v>
          </cell>
          <cell r="AJ96">
            <v>-20.480000000000004</v>
          </cell>
          <cell r="AK96">
            <v>-20.480000000000004</v>
          </cell>
          <cell r="AL96">
            <v>-20.480000000000004</v>
          </cell>
          <cell r="AM96">
            <v>-20.480000000000004</v>
          </cell>
          <cell r="AN96">
            <v>-21.277999999999992</v>
          </cell>
          <cell r="AO96">
            <v>-21.277999999999992</v>
          </cell>
          <cell r="AP96">
            <v>-21.277999999999992</v>
          </cell>
          <cell r="AQ96">
            <v>-21.277999999999992</v>
          </cell>
          <cell r="AR96">
            <v>-21.277999999999992</v>
          </cell>
          <cell r="AS96">
            <v>-21.277999999999992</v>
          </cell>
          <cell r="AT96">
            <v>-21.277999999999992</v>
          </cell>
          <cell r="AU96">
            <v>-21.277999999999992</v>
          </cell>
          <cell r="AV96">
            <v>-21.277999999999992</v>
          </cell>
          <cell r="AW96">
            <v>-21.277999999999992</v>
          </cell>
          <cell r="AX96">
            <v>-21.277999999999992</v>
          </cell>
          <cell r="AY96">
            <v>-21.277999999999992</v>
          </cell>
          <cell r="AZ96">
            <v>-21.277999999999992</v>
          </cell>
          <cell r="BA96">
            <v>-21.277999999999992</v>
          </cell>
          <cell r="BB96">
            <v>-21.277999999999992</v>
          </cell>
          <cell r="BC96">
            <v>-21.277999999999992</v>
          </cell>
          <cell r="BD96">
            <v>-21.277999999999992</v>
          </cell>
          <cell r="BE96">
            <v>-21.277999999999992</v>
          </cell>
          <cell r="BF96">
            <v>-21.277999999999992</v>
          </cell>
          <cell r="BG96">
            <v>-21.277999999999992</v>
          </cell>
          <cell r="BH96">
            <v>-21.277999999999992</v>
          </cell>
          <cell r="BI96">
            <v>-21.277999999999992</v>
          </cell>
          <cell r="BJ96">
            <v>-21.277999999999992</v>
          </cell>
          <cell r="BK96">
            <v>-21.277999999999992</v>
          </cell>
          <cell r="BL96">
            <v>-22.069999999999993</v>
          </cell>
          <cell r="BM96">
            <v>-22.069999999999993</v>
          </cell>
          <cell r="BN96">
            <v>-22.069999999999993</v>
          </cell>
          <cell r="BO96">
            <v>-22.069999999999993</v>
          </cell>
          <cell r="BP96">
            <v>-22.069999999999993</v>
          </cell>
          <cell r="BQ96">
            <v>-22.069999999999993</v>
          </cell>
          <cell r="BR96">
            <v>-22.069999999999993</v>
          </cell>
          <cell r="BS96">
            <v>-22.069999999999993</v>
          </cell>
          <cell r="BT96">
            <v>-22.069999999999993</v>
          </cell>
          <cell r="BU96">
            <v>-22.069999999999993</v>
          </cell>
          <cell r="BV96">
            <v>-22.069999999999993</v>
          </cell>
          <cell r="BW96">
            <v>-22.069999999999993</v>
          </cell>
          <cell r="BX96">
            <v>-22.069999999999993</v>
          </cell>
          <cell r="BY96">
            <v>-22.069999999999993</v>
          </cell>
          <cell r="BZ96">
            <v>-22.069999999999993</v>
          </cell>
          <cell r="CA96">
            <v>-22.069999999999993</v>
          </cell>
          <cell r="CB96">
            <v>-22.069999999999993</v>
          </cell>
          <cell r="CC96">
            <v>-22.069999999999993</v>
          </cell>
          <cell r="CD96">
            <v>-22.069999999999993</v>
          </cell>
          <cell r="CE96">
            <v>-22.069999999999993</v>
          </cell>
          <cell r="CF96">
            <v>-22.069999999999993</v>
          </cell>
          <cell r="CG96">
            <v>-22.069999999999993</v>
          </cell>
          <cell r="CH96">
            <v>-22.069999999999993</v>
          </cell>
          <cell r="CI96">
            <v>-22.069999999999993</v>
          </cell>
          <cell r="CJ96">
            <v>-22.867999999999995</v>
          </cell>
          <cell r="CK96">
            <v>-22.867999999999995</v>
          </cell>
          <cell r="CL96">
            <v>-22.867999999999995</v>
          </cell>
          <cell r="CM96">
            <v>-22.867999999999995</v>
          </cell>
          <cell r="CN96">
            <v>-22.867999999999995</v>
          </cell>
          <cell r="CO96">
            <v>-22.867999999999995</v>
          </cell>
          <cell r="CP96">
            <v>-22.867999999999995</v>
          </cell>
          <cell r="CQ96">
            <v>-22.867999999999995</v>
          </cell>
          <cell r="CR96">
            <v>-22.867999999999995</v>
          </cell>
          <cell r="CS96">
            <v>-22.867999999999995</v>
          </cell>
          <cell r="CT96">
            <v>-22.867999999999995</v>
          </cell>
          <cell r="CU96">
            <v>-22.867999999999995</v>
          </cell>
          <cell r="CV96">
            <v>-23.665999999999997</v>
          </cell>
          <cell r="CW96">
            <v>-23.665999999999997</v>
          </cell>
          <cell r="CX96">
            <v>-23.665999999999997</v>
          </cell>
          <cell r="CY96">
            <v>-23.665999999999997</v>
          </cell>
          <cell r="CZ96">
            <v>-23.665999999999997</v>
          </cell>
          <cell r="DA96">
            <v>-23.665999999999997</v>
          </cell>
          <cell r="DB96">
            <v>-23.665999999999997</v>
          </cell>
          <cell r="DC96">
            <v>-23.665999999999997</v>
          </cell>
          <cell r="DD96">
            <v>-23.665999999999997</v>
          </cell>
          <cell r="DE96">
            <v>-23.665999999999997</v>
          </cell>
          <cell r="DF96">
            <v>-23.665999999999997</v>
          </cell>
          <cell r="DG96">
            <v>-23.665999999999997</v>
          </cell>
          <cell r="DH96">
            <v>-23.665999999999997</v>
          </cell>
          <cell r="DI96">
            <v>-23.665999999999997</v>
          </cell>
          <cell r="DJ96">
            <v>-23.665999999999997</v>
          </cell>
          <cell r="DK96">
            <v>-23.665999999999997</v>
          </cell>
          <cell r="DL96">
            <v>-23.665999999999997</v>
          </cell>
          <cell r="DM96">
            <v>-23.665999999999997</v>
          </cell>
          <cell r="DN96">
            <v>-23.665999999999997</v>
          </cell>
          <cell r="DO96">
            <v>-23.665999999999997</v>
          </cell>
          <cell r="DP96">
            <v>-23.665999999999997</v>
          </cell>
          <cell r="DQ96">
            <v>-23.665999999999997</v>
          </cell>
          <cell r="DR96">
            <v>-23.665999999999997</v>
          </cell>
          <cell r="DS96">
            <v>-23.665999999999997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escription"/>
      <sheetName val="VDOC"/>
      <sheetName val="Forward Price Curve"/>
      <sheetName val="Inflation Forecast"/>
      <sheetName val="Internal Verification (Prior)"/>
      <sheetName val="Internal Verification (Diff)"/>
      <sheetName val="GNw_Market Price Index (2106) C"/>
    </sheetNames>
    <sheetDataSet>
      <sheetData sheetId="0"/>
      <sheetData sheetId="1">
        <row r="1">
          <cell r="N1" t="str">
            <v>GNw_Market Price Index (2106) CONF</v>
          </cell>
        </row>
      </sheetData>
      <sheetData sheetId="2">
        <row r="2">
          <cell r="F2" t="str">
            <v>OFPC Dated</v>
          </cell>
          <cell r="G2">
            <v>44377</v>
          </cell>
        </row>
        <row r="7">
          <cell r="A7">
            <v>0</v>
          </cell>
          <cell r="D7">
            <v>0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0</v>
          </cell>
          <cell r="M7">
            <v>5</v>
          </cell>
          <cell r="N7">
            <v>5</v>
          </cell>
          <cell r="O7">
            <v>5</v>
          </cell>
          <cell r="P7">
            <v>5</v>
          </cell>
          <cell r="Q7">
            <v>5</v>
          </cell>
          <cell r="R7">
            <v>0</v>
          </cell>
          <cell r="S7">
            <v>0</v>
          </cell>
          <cell r="T7">
            <v>0</v>
          </cell>
          <cell r="U7">
            <v>5</v>
          </cell>
          <cell r="V7">
            <v>5</v>
          </cell>
          <cell r="W7">
            <v>5</v>
          </cell>
          <cell r="X7">
            <v>5</v>
          </cell>
          <cell r="Y7">
            <v>0</v>
          </cell>
          <cell r="Z7">
            <v>0</v>
          </cell>
          <cell r="AC7" t="str">
            <v>Fwd Price</v>
          </cell>
          <cell r="AD7" t="str">
            <v>Fwd Price</v>
          </cell>
          <cell r="AE7" t="str">
            <v>Fwd Price</v>
          </cell>
          <cell r="AF7" t="str">
            <v>Fwd Price</v>
          </cell>
          <cell r="AG7" t="str">
            <v>Fwd Price</v>
          </cell>
          <cell r="AH7" t="str">
            <v>Fwd Price</v>
          </cell>
          <cell r="AI7" t="str">
            <v>Fwd Price</v>
          </cell>
          <cell r="AJ7" t="str">
            <v>Currant Creek</v>
          </cell>
          <cell r="AK7" t="str">
            <v>Gadsby</v>
          </cell>
          <cell r="AL7" t="str">
            <v>Lakeside</v>
          </cell>
          <cell r="AM7" t="str">
            <v>Little Mountain</v>
          </cell>
          <cell r="AN7" t="str">
            <v>West Valley</v>
          </cell>
          <cell r="AO7" t="str">
            <v>Bridger</v>
          </cell>
          <cell r="AP7" t="str">
            <v>Naughton</v>
          </cell>
          <cell r="AQ7" t="str">
            <v>West Side</v>
          </cell>
          <cell r="AR7" t="str">
            <v>East Side</v>
          </cell>
          <cell r="AS7" t="str">
            <v>Cholla - Gas</v>
          </cell>
          <cell r="AT7" t="str">
            <v>IRP - Wyo NE</v>
          </cell>
          <cell r="AU7" t="str">
            <v>IRP - Utah Greenfield</v>
          </cell>
          <cell r="AV7" t="str">
            <v>Hermiston Delivered</v>
          </cell>
          <cell r="AW7" t="str">
            <v>IRP West Delivered - Southern OR</v>
          </cell>
          <cell r="AX7" t="str">
            <v>Chehalis With Tax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</row>
        <row r="75">
          <cell r="D75">
            <v>41456</v>
          </cell>
          <cell r="E75">
            <v>49.509358158817996</v>
          </cell>
          <cell r="F75">
            <v>48.126591717755353</v>
          </cell>
          <cell r="G75">
            <v>45.173704783121742</v>
          </cell>
          <cell r="H75">
            <v>0</v>
          </cell>
          <cell r="I75">
            <v>0</v>
          </cell>
          <cell r="J75">
            <v>52.800980287439685</v>
          </cell>
          <cell r="K75">
            <v>48.647435995248649</v>
          </cell>
          <cell r="L75">
            <v>54.534207661946617</v>
          </cell>
          <cell r="M75">
            <v>22.654156777166552</v>
          </cell>
          <cell r="N75">
            <v>27.19377117772256</v>
          </cell>
          <cell r="O75">
            <v>20.785248510299191</v>
          </cell>
          <cell r="P75">
            <v>0</v>
          </cell>
          <cell r="Q75">
            <v>0</v>
          </cell>
          <cell r="R75">
            <v>27.264645927830745</v>
          </cell>
          <cell r="S75">
            <v>25.5</v>
          </cell>
          <cell r="T75">
            <v>27.902536226355512</v>
          </cell>
          <cell r="U75">
            <v>37.66996830239102</v>
          </cell>
          <cell r="V75">
            <v>38.898143952794655</v>
          </cell>
          <cell r="W75">
            <v>34.421804705855884</v>
          </cell>
          <cell r="X75">
            <v>0</v>
          </cell>
          <cell r="Y75">
            <v>34.586344086021505</v>
          </cell>
          <cell r="Z75">
            <v>41.543026429977679</v>
          </cell>
          <cell r="AA75">
            <v>0</v>
          </cell>
          <cell r="AB75">
            <v>0</v>
          </cell>
          <cell r="AC75">
            <v>3.4623908996582031</v>
          </cell>
          <cell r="AD75">
            <v>3.4048387096774175</v>
          </cell>
          <cell r="AE75">
            <v>3.4138178825378418</v>
          </cell>
          <cell r="AF75">
            <v>3.498261636303317</v>
          </cell>
          <cell r="AG75">
            <v>3.624844766432239</v>
          </cell>
          <cell r="AH75">
            <v>2.7370967741935499</v>
          </cell>
          <cell r="AI75">
            <v>3.7592234534602009</v>
          </cell>
          <cell r="AJ75">
            <v>3.5610525833048516</v>
          </cell>
          <cell r="AK75">
            <v>3.7436850733749285</v>
          </cell>
          <cell r="AL75">
            <v>3.5260513676254868</v>
          </cell>
          <cell r="AM75">
            <v>3.7838240821815385</v>
          </cell>
          <cell r="AN75">
            <v>3.5901132256808377</v>
          </cell>
          <cell r="AO75">
            <v>3.4890276560839468</v>
          </cell>
          <cell r="AP75">
            <v>3.4890276560839468</v>
          </cell>
          <cell r="AQ75">
            <v>3.5631928055512105</v>
          </cell>
          <cell r="AR75">
            <v>3.5274562633884852</v>
          </cell>
          <cell r="AS75">
            <v>0</v>
          </cell>
          <cell r="AT75">
            <v>0</v>
          </cell>
          <cell r="AU75">
            <v>0</v>
          </cell>
          <cell r="AV75">
            <v>3.4138178825378418</v>
          </cell>
          <cell r="AW75">
            <v>3.492353623007844</v>
          </cell>
          <cell r="AX75">
            <v>3.6426949089536955</v>
          </cell>
          <cell r="AZ75">
            <v>15</v>
          </cell>
        </row>
        <row r="76">
          <cell r="D76">
            <v>41487</v>
          </cell>
          <cell r="E76">
            <v>41.378745467574511</v>
          </cell>
          <cell r="F76">
            <v>38.36236600522642</v>
          </cell>
          <cell r="G76">
            <v>39.024165542037402</v>
          </cell>
          <cell r="H76">
            <v>0</v>
          </cell>
          <cell r="I76">
            <v>0</v>
          </cell>
          <cell r="J76">
            <v>42.778231121244886</v>
          </cell>
          <cell r="K76">
            <v>44.127192848607116</v>
          </cell>
          <cell r="L76">
            <v>43.078526108353223</v>
          </cell>
          <cell r="M76">
            <v>27.499853872483776</v>
          </cell>
          <cell r="N76">
            <v>26.111342337823682</v>
          </cell>
          <cell r="O76">
            <v>25.78296107630576</v>
          </cell>
          <cell r="P76">
            <v>0</v>
          </cell>
          <cell r="Q76">
            <v>0</v>
          </cell>
          <cell r="R76">
            <v>25.856349309285481</v>
          </cell>
          <cell r="S76">
            <v>22</v>
          </cell>
          <cell r="T76">
            <v>30.732142857142858</v>
          </cell>
          <cell r="U76">
            <v>35.558565121246133</v>
          </cell>
          <cell r="V76">
            <v>33.224839951154301</v>
          </cell>
          <cell r="W76">
            <v>33.47140237898865</v>
          </cell>
          <cell r="X76">
            <v>0</v>
          </cell>
          <cell r="Y76">
            <v>33.877096774193561</v>
          </cell>
          <cell r="Z76">
            <v>35.681958103326423</v>
          </cell>
          <cell r="AA76">
            <v>0</v>
          </cell>
          <cell r="AB76">
            <v>0</v>
          </cell>
          <cell r="AC76">
            <v>3.2912533360142864</v>
          </cell>
          <cell r="AD76">
            <v>3.141290322580645</v>
          </cell>
          <cell r="AE76">
            <v>3.2520532684941448</v>
          </cell>
          <cell r="AF76">
            <v>3.3139578527019871</v>
          </cell>
          <cell r="AG76">
            <v>3.4174632795395388</v>
          </cell>
          <cell r="AH76">
            <v>2.3270967741935502</v>
          </cell>
          <cell r="AI76">
            <v>3.5470907611231648</v>
          </cell>
          <cell r="AJ76">
            <v>3.3853443698392667</v>
          </cell>
          <cell r="AK76">
            <v>3.5606923276988018</v>
          </cell>
          <cell r="AL76">
            <v>3.3521767005616034</v>
          </cell>
          <cell r="AM76">
            <v>3.5993492848988748</v>
          </cell>
          <cell r="AN76">
            <v>3.4136412625097203</v>
          </cell>
          <cell r="AO76">
            <v>3.3164983560867194</v>
          </cell>
          <cell r="AP76">
            <v>3.3164983560867194</v>
          </cell>
          <cell r="AQ76">
            <v>3.3429607464318063</v>
          </cell>
          <cell r="AR76">
            <v>3.3533236182481545</v>
          </cell>
          <cell r="AS76">
            <v>0</v>
          </cell>
          <cell r="AT76">
            <v>0</v>
          </cell>
          <cell r="AU76">
            <v>0</v>
          </cell>
          <cell r="AV76">
            <v>3.2520532684941448</v>
          </cell>
          <cell r="AW76">
            <v>3.2244926746423874</v>
          </cell>
          <cell r="AX76">
            <v>3.3609657751092858</v>
          </cell>
          <cell r="AZ76">
            <v>16</v>
          </cell>
        </row>
        <row r="77">
          <cell r="D77">
            <v>41518</v>
          </cell>
          <cell r="E77">
            <v>41.931162595748901</v>
          </cell>
          <cell r="F77">
            <v>36.75172440210978</v>
          </cell>
          <cell r="G77">
            <v>38.007077932357788</v>
          </cell>
          <cell r="H77">
            <v>0</v>
          </cell>
          <cell r="I77">
            <v>0</v>
          </cell>
          <cell r="J77">
            <v>38.018551635742185</v>
          </cell>
          <cell r="K77">
            <v>36.214285714285715</v>
          </cell>
          <cell r="L77">
            <v>40.11492395401001</v>
          </cell>
          <cell r="M77">
            <v>30.679527155558269</v>
          </cell>
          <cell r="N77">
            <v>27.836207898457847</v>
          </cell>
          <cell r="O77">
            <v>29.361372629801433</v>
          </cell>
          <cell r="P77">
            <v>0</v>
          </cell>
          <cell r="Q77">
            <v>0</v>
          </cell>
          <cell r="R77">
            <v>27.642731917531865</v>
          </cell>
          <cell r="S77">
            <v>23.929487228393555</v>
          </cell>
          <cell r="T77">
            <v>28.054951320994984</v>
          </cell>
          <cell r="U77">
            <v>36.680399390326606</v>
          </cell>
          <cell r="V77">
            <v>32.591150033738884</v>
          </cell>
          <cell r="W77">
            <v>33.972415457831488</v>
          </cell>
          <cell r="X77">
            <v>0</v>
          </cell>
          <cell r="Y77">
            <v>30.464777777777776</v>
          </cell>
          <cell r="Z77">
            <v>33.176502433910699</v>
          </cell>
          <cell r="AA77">
            <v>0</v>
          </cell>
          <cell r="AB77">
            <v>0</v>
          </cell>
          <cell r="AC77">
            <v>3.4704447905222575</v>
          </cell>
          <cell r="AD77">
            <v>3.312333333333334</v>
          </cell>
          <cell r="AE77">
            <v>3.3913676023483275</v>
          </cell>
          <cell r="AF77">
            <v>3.5141662836074827</v>
          </cell>
          <cell r="AG77">
            <v>3.6060872554779051</v>
          </cell>
          <cell r="AH77">
            <v>2.0203333333333302</v>
          </cell>
          <cell r="AI77">
            <v>3.7322997967402141</v>
          </cell>
          <cell r="AJ77">
            <v>3.5699924160735428</v>
          </cell>
          <cell r="AK77">
            <v>3.758026819892637</v>
          </cell>
          <cell r="AL77">
            <v>3.5353129174479072</v>
          </cell>
          <cell r="AM77">
            <v>3.7996089525372856</v>
          </cell>
          <cell r="AN77">
            <v>3.6010958512917393</v>
          </cell>
          <cell r="AO77">
            <v>3.4971470433385217</v>
          </cell>
          <cell r="AP77">
            <v>3.4971470433385217</v>
          </cell>
          <cell r="AQ77">
            <v>3.5036674186527845</v>
          </cell>
          <cell r="AR77">
            <v>3.5356511055375024</v>
          </cell>
          <cell r="AS77">
            <v>0</v>
          </cell>
          <cell r="AT77">
            <v>0</v>
          </cell>
          <cell r="AU77">
            <v>0</v>
          </cell>
          <cell r="AV77">
            <v>3.3913676023483275</v>
          </cell>
          <cell r="AW77">
            <v>3.3983345394179634</v>
          </cell>
          <cell r="AX77">
            <v>3.5442127339007223</v>
          </cell>
          <cell r="AZ77">
            <v>17</v>
          </cell>
        </row>
        <row r="78">
          <cell r="D78">
            <v>41548</v>
          </cell>
          <cell r="E78">
            <v>38.680703269110786</v>
          </cell>
          <cell r="F78">
            <v>34.183741110342517</v>
          </cell>
          <cell r="G78">
            <v>36.819579936839915</v>
          </cell>
          <cell r="H78">
            <v>0</v>
          </cell>
          <cell r="I78">
            <v>0</v>
          </cell>
          <cell r="J78">
            <v>33.518525675723424</v>
          </cell>
          <cell r="K78">
            <v>33.5</v>
          </cell>
          <cell r="L78">
            <v>34.932561662462021</v>
          </cell>
          <cell r="M78">
            <v>30.943010699364446</v>
          </cell>
          <cell r="N78">
            <v>28.190948117163874</v>
          </cell>
          <cell r="O78">
            <v>30.635224373109878</v>
          </cell>
          <cell r="P78">
            <v>0</v>
          </cell>
          <cell r="Q78">
            <v>0</v>
          </cell>
          <cell r="R78">
            <v>26.731555684407553</v>
          </cell>
          <cell r="S78">
            <v>25.066666793823241</v>
          </cell>
          <cell r="T78">
            <v>28.684482706004175</v>
          </cell>
          <cell r="U78">
            <v>35.435864449539743</v>
          </cell>
          <cell r="V78">
            <v>31.6706343712676</v>
          </cell>
          <cell r="W78">
            <v>34.226140506888605</v>
          </cell>
          <cell r="X78">
            <v>0</v>
          </cell>
          <cell r="Y78">
            <v>26.25623655913979</v>
          </cell>
          <cell r="Z78">
            <v>30.67237696968774</v>
          </cell>
          <cell r="AA78">
            <v>0</v>
          </cell>
          <cell r="AB78">
            <v>0</v>
          </cell>
          <cell r="AC78">
            <v>3.6182050474228395</v>
          </cell>
          <cell r="AD78">
            <v>3.2800000000000007</v>
          </cell>
          <cell r="AE78">
            <v>3.6583925293337916</v>
          </cell>
          <cell r="AF78">
            <v>3.5367941241110525</v>
          </cell>
          <cell r="AG78">
            <v>3.6702508157299412</v>
          </cell>
          <cell r="AH78">
            <v>3.1425806451612899</v>
          </cell>
          <cell r="AI78">
            <v>3.7522893336511429</v>
          </cell>
          <cell r="AJ78">
            <v>3.7246170843965571</v>
          </cell>
          <cell r="AK78">
            <v>3.9311758682185864</v>
          </cell>
          <cell r="AL78">
            <v>3.690060093548607</v>
          </cell>
          <cell r="AM78">
            <v>3.9801234473233329</v>
          </cell>
          <cell r="AN78">
            <v>3.7653414702117063</v>
          </cell>
          <cell r="AO78">
            <v>3.6461089260933255</v>
          </cell>
          <cell r="AP78">
            <v>3.6461089260933255</v>
          </cell>
          <cell r="AQ78">
            <v>3.6251934777890593</v>
          </cell>
          <cell r="AR78">
            <v>3.6859973172800564</v>
          </cell>
          <cell r="AS78">
            <v>0</v>
          </cell>
          <cell r="AT78">
            <v>0</v>
          </cell>
          <cell r="AU78">
            <v>0</v>
          </cell>
          <cell r="AV78">
            <v>3.6583925293337916</v>
          </cell>
          <cell r="AW78">
            <v>3.3654721211505243</v>
          </cell>
          <cell r="AX78">
            <v>3.4931753928768861</v>
          </cell>
          <cell r="AZ78">
            <v>18</v>
          </cell>
        </row>
        <row r="79">
          <cell r="D79">
            <v>41579</v>
          </cell>
          <cell r="E79">
            <v>39.90518493652344</v>
          </cell>
          <cell r="F79">
            <v>32.717554092407227</v>
          </cell>
          <cell r="G79">
            <v>37.373660583496097</v>
          </cell>
          <cell r="H79">
            <v>0</v>
          </cell>
          <cell r="I79">
            <v>0</v>
          </cell>
          <cell r="J79">
            <v>33.308248338245207</v>
          </cell>
          <cell r="K79">
            <v>34.575000000000003</v>
          </cell>
          <cell r="L79">
            <v>34.622360063635782</v>
          </cell>
          <cell r="M79">
            <v>32.004977035522458</v>
          </cell>
          <cell r="N79">
            <v>27.873786544799806</v>
          </cell>
          <cell r="O79">
            <v>30.286002922058106</v>
          </cell>
          <cell r="P79">
            <v>0</v>
          </cell>
          <cell r="Q79">
            <v>0</v>
          </cell>
          <cell r="R79">
            <v>26.534252267134818</v>
          </cell>
          <cell r="S79">
            <v>25.166666666666668</v>
          </cell>
          <cell r="T79">
            <v>29.277932061089409</v>
          </cell>
          <cell r="U79">
            <v>36.38789404023867</v>
          </cell>
          <cell r="V79">
            <v>30.561036224471053</v>
          </cell>
          <cell r="W79">
            <v>34.218129225213723</v>
          </cell>
          <cell r="X79">
            <v>0</v>
          </cell>
          <cell r="Y79">
            <v>34.877073509015254</v>
          </cell>
          <cell r="Z79">
            <v>30.29236381837498</v>
          </cell>
          <cell r="AA79">
            <v>0</v>
          </cell>
          <cell r="AB79">
            <v>0</v>
          </cell>
          <cell r="AC79">
            <v>3.5333129644393919</v>
          </cell>
          <cell r="AD79">
            <v>3.2800000000000007</v>
          </cell>
          <cell r="AE79">
            <v>3.5950957934061685</v>
          </cell>
          <cell r="AF79">
            <v>3.500157109896342</v>
          </cell>
          <cell r="AG79">
            <v>3.6261320193608602</v>
          </cell>
          <cell r="AH79">
            <v>3.2593333333333301</v>
          </cell>
          <cell r="AI79">
            <v>3.691992735862732</v>
          </cell>
          <cell r="AJ79">
            <v>3.6373526039306334</v>
          </cell>
          <cell r="AK79">
            <v>3.8398600462644623</v>
          </cell>
          <cell r="AL79">
            <v>3.6036333855913667</v>
          </cell>
          <cell r="AM79">
            <v>3.8878931208218228</v>
          </cell>
          <cell r="AN79">
            <v>3.6774121881114712</v>
          </cell>
          <cell r="AO79">
            <v>3.5605264780288244</v>
          </cell>
          <cell r="AP79">
            <v>3.5605264780288244</v>
          </cell>
          <cell r="AQ79">
            <v>3.5924176857218106</v>
          </cell>
          <cell r="AR79">
            <v>3.5996195364666179</v>
          </cell>
          <cell r="AS79">
            <v>0</v>
          </cell>
          <cell r="AT79">
            <v>0</v>
          </cell>
          <cell r="AU79">
            <v>0</v>
          </cell>
          <cell r="AV79">
            <v>3.5950957934061685</v>
          </cell>
          <cell r="AW79">
            <v>3.3654721211505243</v>
          </cell>
          <cell r="AX79">
            <v>3.4938837266672156</v>
          </cell>
          <cell r="AZ79">
            <v>19</v>
          </cell>
        </row>
        <row r="80">
          <cell r="D80">
            <v>41609</v>
          </cell>
          <cell r="E80">
            <v>56.520629442655121</v>
          </cell>
          <cell r="F80">
            <v>44.844839682945839</v>
          </cell>
          <cell r="G80">
            <v>55.784233093261719</v>
          </cell>
          <cell r="H80">
            <v>0</v>
          </cell>
          <cell r="I80">
            <v>0</v>
          </cell>
          <cell r="J80">
            <v>45.956597089767456</v>
          </cell>
          <cell r="K80">
            <v>58.736110687255859</v>
          </cell>
          <cell r="L80">
            <v>47.921779979359023</v>
          </cell>
          <cell r="M80">
            <v>44.848159790039062</v>
          </cell>
          <cell r="N80">
            <v>38.111094994978473</v>
          </cell>
          <cell r="O80">
            <v>45.822229038585313</v>
          </cell>
          <cell r="P80">
            <v>0</v>
          </cell>
          <cell r="Q80">
            <v>0</v>
          </cell>
          <cell r="R80">
            <v>33.88888880411784</v>
          </cell>
          <cell r="S80">
            <v>36.037036895751953</v>
          </cell>
          <cell r="T80">
            <v>38.816613637484039</v>
          </cell>
          <cell r="U80">
            <v>51.123681108649848</v>
          </cell>
          <cell r="V80">
            <v>41.731387837971681</v>
          </cell>
          <cell r="W80">
            <v>51.178145197013485</v>
          </cell>
          <cell r="X80">
            <v>0</v>
          </cell>
          <cell r="Y80">
            <v>29.595698924731185</v>
          </cell>
          <cell r="Z80">
            <v>40.37690401145634</v>
          </cell>
          <cell r="AA80">
            <v>0</v>
          </cell>
          <cell r="AB80">
            <v>0</v>
          </cell>
          <cell r="AC80">
            <v>4.6552393209366567</v>
          </cell>
          <cell r="AD80">
            <v>4.6354838709677395</v>
          </cell>
          <cell r="AE80">
            <v>4.5808245624814719</v>
          </cell>
          <cell r="AF80">
            <v>4.4875408581324985</v>
          </cell>
          <cell r="AG80">
            <v>4.1466314224969771</v>
          </cell>
          <cell r="AH80">
            <v>3.6496774193548398</v>
          </cell>
          <cell r="AI80">
            <v>4.6924083232879639</v>
          </cell>
          <cell r="AJ80">
            <v>4.7922248418315716</v>
          </cell>
          <cell r="AK80">
            <v>5.0580044771281445</v>
          </cell>
          <cell r="AL80">
            <v>4.7477392034912729</v>
          </cell>
          <cell r="AM80">
            <v>5.1210152963070383</v>
          </cell>
          <cell r="AN80">
            <v>4.8446498433884111</v>
          </cell>
          <cell r="AO80">
            <v>4.6915766391592078</v>
          </cell>
          <cell r="AP80">
            <v>4.6915766391592078</v>
          </cell>
          <cell r="AQ80">
            <v>4.8047250432924828</v>
          </cell>
          <cell r="AR80">
            <v>4.7411807457637947</v>
          </cell>
          <cell r="AS80">
            <v>0</v>
          </cell>
          <cell r="AT80">
            <v>0</v>
          </cell>
          <cell r="AU80">
            <v>0</v>
          </cell>
          <cell r="AV80">
            <v>4.5808245624814719</v>
          </cell>
          <cell r="AW80">
            <v>4.7431363867951406</v>
          </cell>
          <cell r="AX80">
            <v>4.9381876165758127</v>
          </cell>
          <cell r="AZ80">
            <v>20</v>
          </cell>
        </row>
        <row r="81">
          <cell r="D81">
            <v>41640</v>
          </cell>
          <cell r="E81">
            <v>42.940976069523735</v>
          </cell>
          <cell r="F81">
            <v>40.193454889150765</v>
          </cell>
          <cell r="G81">
            <v>40.979192880483772</v>
          </cell>
          <cell r="H81">
            <v>0</v>
          </cell>
          <cell r="I81">
            <v>0</v>
          </cell>
          <cell r="J81">
            <v>41.520139058430992</v>
          </cell>
          <cell r="K81">
            <v>39</v>
          </cell>
          <cell r="L81">
            <v>42.43624452444223</v>
          </cell>
          <cell r="M81">
            <v>39.572689733197613</v>
          </cell>
          <cell r="N81">
            <v>34.127866806522491</v>
          </cell>
          <cell r="O81">
            <v>38.848157698108302</v>
          </cell>
          <cell r="P81">
            <v>0</v>
          </cell>
          <cell r="Q81">
            <v>0</v>
          </cell>
          <cell r="R81">
            <v>32.905709725839124</v>
          </cell>
          <cell r="S81">
            <v>32.270833333333336</v>
          </cell>
          <cell r="T81">
            <v>35.935515948704314</v>
          </cell>
          <cell r="U81">
            <v>41.456032630928348</v>
          </cell>
          <cell r="V81">
            <v>37.519378422615716</v>
          </cell>
          <cell r="W81">
            <v>40.039704251694587</v>
          </cell>
          <cell r="X81">
            <v>0</v>
          </cell>
          <cell r="Y81">
            <v>32.464623655913982</v>
          </cell>
          <cell r="Z81">
            <v>37.722379890299095</v>
          </cell>
          <cell r="AA81">
            <v>0</v>
          </cell>
          <cell r="AB81">
            <v>0</v>
          </cell>
          <cell r="AC81">
            <v>4.5486818205925728</v>
          </cell>
          <cell r="AD81">
            <v>4.849999999999997</v>
          </cell>
          <cell r="AE81">
            <v>4.5069359733212382</v>
          </cell>
          <cell r="AF81">
            <v>4.4793328239071757</v>
          </cell>
          <cell r="AG81">
            <v>4.5978100607472081</v>
          </cell>
          <cell r="AH81">
            <v>3.9006451612903201</v>
          </cell>
          <cell r="AI81">
            <v>4.641048985142862</v>
          </cell>
          <cell r="AJ81">
            <v>4.7260698437985562</v>
          </cell>
          <cell r="AK81">
            <v>4.9991719152705762</v>
          </cell>
          <cell r="AL81">
            <v>4.6821380014556278</v>
          </cell>
          <cell r="AM81">
            <v>5.0746561804646122</v>
          </cell>
          <cell r="AN81">
            <v>4.7920430915781429</v>
          </cell>
          <cell r="AO81">
            <v>4.5841525847764357</v>
          </cell>
          <cell r="AP81">
            <v>4.5841525847764357</v>
          </cell>
          <cell r="AQ81">
            <v>4.8598011578388975</v>
          </cell>
          <cell r="AR81">
            <v>4.6441616256172322</v>
          </cell>
          <cell r="AS81">
            <v>0</v>
          </cell>
          <cell r="AT81">
            <v>0</v>
          </cell>
          <cell r="AU81">
            <v>0</v>
          </cell>
          <cell r="AV81">
            <v>4.5069359733212382</v>
          </cell>
          <cell r="AW81">
            <v>4.9427924050632868</v>
          </cell>
          <cell r="AX81">
            <v>4.5785735896094106</v>
          </cell>
          <cell r="AZ81">
            <v>9</v>
          </cell>
        </row>
        <row r="82">
          <cell r="D82">
            <v>41671</v>
          </cell>
          <cell r="E82">
            <v>74.516711552937821</v>
          </cell>
          <cell r="F82">
            <v>61.148478507995605</v>
          </cell>
          <cell r="G82">
            <v>73.625555833180741</v>
          </cell>
          <cell r="H82">
            <v>0</v>
          </cell>
          <cell r="I82">
            <v>0</v>
          </cell>
          <cell r="J82">
            <v>53.011003577190898</v>
          </cell>
          <cell r="K82">
            <v>89.457142421177451</v>
          </cell>
          <cell r="L82">
            <v>69.835745334625244</v>
          </cell>
          <cell r="M82">
            <v>62.405266898018972</v>
          </cell>
          <cell r="N82">
            <v>48.676376342773438</v>
          </cell>
          <cell r="O82">
            <v>63.960103852408274</v>
          </cell>
          <cell r="P82">
            <v>0</v>
          </cell>
          <cell r="Q82">
            <v>0</v>
          </cell>
          <cell r="R82">
            <v>43.529087349220561</v>
          </cell>
          <cell r="S82">
            <v>45.558333396911621</v>
          </cell>
          <cell r="T82">
            <v>52.914269288380943</v>
          </cell>
          <cell r="U82">
            <v>69.326092415115454</v>
          </cell>
          <cell r="V82">
            <v>55.803291865757537</v>
          </cell>
          <cell r="W82">
            <v>69.483219269992532</v>
          </cell>
          <cell r="X82">
            <v>0</v>
          </cell>
          <cell r="Y82">
            <v>64.125357142857141</v>
          </cell>
          <cell r="Z82">
            <v>48.947325193775036</v>
          </cell>
          <cell r="AA82">
            <v>0</v>
          </cell>
          <cell r="AB82">
            <v>0</v>
          </cell>
          <cell r="AC82">
            <v>6.9776223216738016</v>
          </cell>
          <cell r="AD82">
            <v>4.849999999999997</v>
          </cell>
          <cell r="AE82">
            <v>6.9629059008189609</v>
          </cell>
          <cell r="AF82">
            <v>6.5356864929199219</v>
          </cell>
          <cell r="AG82">
            <v>5.8792591946465631</v>
          </cell>
          <cell r="AH82">
            <v>6.3289285714285697</v>
          </cell>
          <cell r="AI82">
            <v>6.5836213486535211</v>
          </cell>
          <cell r="AJ82">
            <v>7.2496038878086502</v>
          </cell>
          <cell r="AK82">
            <v>7.6682149717406887</v>
          </cell>
          <cell r="AL82">
            <v>7.1820710499588412</v>
          </cell>
          <cell r="AM82">
            <v>7.7838533927163907</v>
          </cell>
          <cell r="AN82">
            <v>7.3504405908994626</v>
          </cell>
          <cell r="AO82">
            <v>7.0328458784264418</v>
          </cell>
          <cell r="AP82">
            <v>7.0328458784264418</v>
          </cell>
          <cell r="AQ82">
            <v>6.1269812254547373</v>
          </cell>
          <cell r="AR82">
            <v>7.1219138454287485</v>
          </cell>
          <cell r="AS82">
            <v>0</v>
          </cell>
          <cell r="AT82">
            <v>0</v>
          </cell>
          <cell r="AU82">
            <v>0</v>
          </cell>
          <cell r="AV82">
            <v>6.9629059008189609</v>
          </cell>
          <cell r="AW82">
            <v>4.9427924050632868</v>
          </cell>
          <cell r="AX82">
            <v>6.6001785156091142</v>
          </cell>
          <cell r="AZ82">
            <v>10</v>
          </cell>
        </row>
        <row r="83">
          <cell r="D83">
            <v>41699</v>
          </cell>
          <cell r="E83">
            <v>36.030417442321777</v>
          </cell>
          <cell r="F83">
            <v>42.145878278292145</v>
          </cell>
          <cell r="G83">
            <v>31.762103667626015</v>
          </cell>
          <cell r="H83">
            <v>0</v>
          </cell>
          <cell r="I83">
            <v>0</v>
          </cell>
          <cell r="J83">
            <v>39.110160191853844</v>
          </cell>
          <cell r="K83">
            <v>64</v>
          </cell>
          <cell r="L83">
            <v>44.283153533935547</v>
          </cell>
          <cell r="M83">
            <v>23.990741052935199</v>
          </cell>
          <cell r="N83">
            <v>33.109260436027277</v>
          </cell>
          <cell r="O83">
            <v>17.69621612371937</v>
          </cell>
          <cell r="P83">
            <v>0</v>
          </cell>
          <cell r="Q83">
            <v>0</v>
          </cell>
          <cell r="R83">
            <v>28.094413280487061</v>
          </cell>
          <cell r="S83">
            <v>25.775000095367432</v>
          </cell>
          <cell r="T83">
            <v>33.680856458602413</v>
          </cell>
          <cell r="U83">
            <v>30.731663499751907</v>
          </cell>
          <cell r="V83">
            <v>38.168793440579343</v>
          </cell>
          <cell r="W83">
            <v>25.571598651667102</v>
          </cell>
          <cell r="X83">
            <v>0</v>
          </cell>
          <cell r="Y83">
            <v>28.801799125168234</v>
          </cell>
          <cell r="Z83">
            <v>34.262045467739526</v>
          </cell>
          <cell r="AA83">
            <v>0</v>
          </cell>
          <cell r="AB83">
            <v>0</v>
          </cell>
          <cell r="AC83">
            <v>4.9063365074896046</v>
          </cell>
          <cell r="AD83">
            <v>4.849999999999997</v>
          </cell>
          <cell r="AE83">
            <v>4.8742394139689784</v>
          </cell>
          <cell r="AF83">
            <v>4.6862414883029073</v>
          </cell>
          <cell r="AG83">
            <v>4.7716958292068972</v>
          </cell>
          <cell r="AH83">
            <v>4.8</v>
          </cell>
          <cell r="AI83">
            <v>4.9799307238671089</v>
          </cell>
          <cell r="AJ83">
            <v>5.0963162915992841</v>
          </cell>
          <cell r="AK83">
            <v>5.3884443931599764</v>
          </cell>
          <cell r="AL83">
            <v>5.0488615614448769</v>
          </cell>
          <cell r="AM83">
            <v>5.4688761391843972</v>
          </cell>
          <cell r="AN83">
            <v>5.1661310471484798</v>
          </cell>
          <cell r="AO83">
            <v>4.9447158150644581</v>
          </cell>
          <cell r="AP83">
            <v>4.9447158150644581</v>
          </cell>
          <cell r="AQ83">
            <v>5.0493147156167613</v>
          </cell>
          <cell r="AR83">
            <v>5.0090037014073294</v>
          </cell>
          <cell r="AS83">
            <v>0</v>
          </cell>
          <cell r="AT83">
            <v>0</v>
          </cell>
          <cell r="AU83">
            <v>0</v>
          </cell>
          <cell r="AV83">
            <v>4.8742394139689784</v>
          </cell>
          <cell r="AW83">
            <v>4.9427924050632868</v>
          </cell>
          <cell r="AX83">
            <v>4.6299730281496982</v>
          </cell>
          <cell r="AZ83">
            <v>11</v>
          </cell>
        </row>
        <row r="84">
          <cell r="D84">
            <v>41730</v>
          </cell>
          <cell r="E84">
            <v>37.41660059415377</v>
          </cell>
          <cell r="F84">
            <v>40.845188287588265</v>
          </cell>
          <cell r="G84">
            <v>30.992932319641113</v>
          </cell>
          <cell r="H84">
            <v>0</v>
          </cell>
          <cell r="I84">
            <v>0</v>
          </cell>
          <cell r="J84">
            <v>38.263158095510384</v>
          </cell>
          <cell r="K84">
            <v>36.75</v>
          </cell>
          <cell r="L84">
            <v>42.264001672918148</v>
          </cell>
          <cell r="M84">
            <v>22.183717711766562</v>
          </cell>
          <cell r="N84">
            <v>33.279473481354891</v>
          </cell>
          <cell r="O84">
            <v>16.648975561062496</v>
          </cell>
          <cell r="P84">
            <v>0</v>
          </cell>
          <cell r="Q84">
            <v>0</v>
          </cell>
          <cell r="R84">
            <v>29.199343754695011</v>
          </cell>
          <cell r="S84">
            <v>24.842045502229169</v>
          </cell>
          <cell r="T84">
            <v>34.656890869140625</v>
          </cell>
          <cell r="U84">
            <v>30.984938932701393</v>
          </cell>
          <cell r="V84">
            <v>37.65077536940084</v>
          </cell>
          <cell r="W84">
            <v>24.936595021574586</v>
          </cell>
          <cell r="X84">
            <v>0</v>
          </cell>
          <cell r="Y84">
            <v>19.66588888888889</v>
          </cell>
          <cell r="Z84">
            <v>34.43621426272167</v>
          </cell>
          <cell r="AA84">
            <v>0</v>
          </cell>
          <cell r="AB84">
            <v>0</v>
          </cell>
          <cell r="AC84">
            <v>4.464916467666626</v>
          </cell>
          <cell r="AD84">
            <v>4.849999999999997</v>
          </cell>
          <cell r="AE84">
            <v>4.4602853616078697</v>
          </cell>
          <cell r="AF84">
            <v>4.4609948476155603</v>
          </cell>
          <cell r="AG84">
            <v>4.6118779659271238</v>
          </cell>
          <cell r="AH84">
            <v>4.3333333333333304</v>
          </cell>
          <cell r="AI84">
            <v>4.6640847524007158</v>
          </cell>
          <cell r="AJ84">
            <v>4.6336252287845889</v>
          </cell>
          <cell r="AK84">
            <v>4.8908781575753908</v>
          </cell>
          <cell r="AL84">
            <v>4.5900514428004797</v>
          </cell>
          <cell r="AM84">
            <v>4.9607079428063354</v>
          </cell>
          <cell r="AN84">
            <v>4.6920029292376588</v>
          </cell>
          <cell r="AO84">
            <v>4.4997060296390474</v>
          </cell>
          <cell r="AP84">
            <v>4.4997060296390474</v>
          </cell>
          <cell r="AQ84">
            <v>4.8357313495552532</v>
          </cell>
          <cell r="AR84">
            <v>4.5587129334557037</v>
          </cell>
          <cell r="AS84">
            <v>0</v>
          </cell>
          <cell r="AT84">
            <v>0</v>
          </cell>
          <cell r="AU84">
            <v>0</v>
          </cell>
          <cell r="AV84">
            <v>4.4602853616078697</v>
          </cell>
          <cell r="AW84">
            <v>4.9427924050632868</v>
          </cell>
          <cell r="AX84">
            <v>4.4158959584345023</v>
          </cell>
          <cell r="AZ84">
            <v>12</v>
          </cell>
        </row>
        <row r="85">
          <cell r="D85">
            <v>41760</v>
          </cell>
          <cell r="E85">
            <v>41.238833940946137</v>
          </cell>
          <cell r="F85">
            <v>42.222392742450424</v>
          </cell>
          <cell r="G85">
            <v>33.839646632854752</v>
          </cell>
          <cell r="H85">
            <v>0</v>
          </cell>
          <cell r="I85">
            <v>0</v>
          </cell>
          <cell r="J85">
            <v>39.744444529215492</v>
          </cell>
          <cell r="K85">
            <v>42.125</v>
          </cell>
          <cell r="L85">
            <v>44.326735814412437</v>
          </cell>
          <cell r="M85">
            <v>12.187950895678613</v>
          </cell>
          <cell r="N85">
            <v>31.395067030383693</v>
          </cell>
          <cell r="O85">
            <v>5.7644239478414097</v>
          </cell>
          <cell r="P85">
            <v>0</v>
          </cell>
          <cell r="Q85">
            <v>0</v>
          </cell>
          <cell r="R85">
            <v>29.100902811686197</v>
          </cell>
          <cell r="S85">
            <v>23.90909090909091</v>
          </cell>
          <cell r="T85">
            <v>34.530172479563745</v>
          </cell>
          <cell r="U85">
            <v>28.431455394107768</v>
          </cell>
          <cell r="V85">
            <v>37.44905560057154</v>
          </cell>
          <cell r="W85">
            <v>21.46239792225747</v>
          </cell>
          <cell r="X85">
            <v>0</v>
          </cell>
          <cell r="Y85">
            <v>13.907526881720431</v>
          </cell>
          <cell r="Z85">
            <v>35.052130438691826</v>
          </cell>
          <cell r="AA85">
            <v>0</v>
          </cell>
          <cell r="AB85">
            <v>0</v>
          </cell>
          <cell r="AC85">
            <v>4.378192790349325</v>
          </cell>
          <cell r="AD85">
            <v>4.849999999999997</v>
          </cell>
          <cell r="AE85">
            <v>4.3376142286485244</v>
          </cell>
          <cell r="AF85">
            <v>4.3781252984077703</v>
          </cell>
          <cell r="AG85">
            <v>4.5578781712439751</v>
          </cell>
          <cell r="AH85">
            <v>4.2212903225806402</v>
          </cell>
          <cell r="AI85">
            <v>4.6380264682154504</v>
          </cell>
          <cell r="AJ85">
            <v>4.5443622798977907</v>
          </cell>
          <cell r="AK85">
            <v>4.7983168159215257</v>
          </cell>
          <cell r="AL85">
            <v>4.5017830762530924</v>
          </cell>
          <cell r="AM85">
            <v>4.8674388997603222</v>
          </cell>
          <cell r="AN85">
            <v>4.6027013186577337</v>
          </cell>
          <cell r="AO85">
            <v>4.4122770922266197</v>
          </cell>
          <cell r="AP85">
            <v>4.4122770922266197</v>
          </cell>
          <cell r="AQ85">
            <v>4.77243806048949</v>
          </cell>
          <cell r="AR85">
            <v>4.4702464667441859</v>
          </cell>
          <cell r="AS85">
            <v>0</v>
          </cell>
          <cell r="AT85">
            <v>0</v>
          </cell>
          <cell r="AU85">
            <v>0</v>
          </cell>
          <cell r="AV85">
            <v>4.3376142286485244</v>
          </cell>
          <cell r="AW85">
            <v>4.9427924050632868</v>
          </cell>
          <cell r="AX85">
            <v>4.3748749303250625</v>
          </cell>
          <cell r="AZ85">
            <v>13</v>
          </cell>
        </row>
        <row r="86">
          <cell r="D86">
            <v>41791</v>
          </cell>
          <cell r="E86">
            <v>40.557755737304689</v>
          </cell>
          <cell r="F86">
            <v>45.176328735351561</v>
          </cell>
          <cell r="G86">
            <v>34.405154037475583</v>
          </cell>
          <cell r="H86">
            <v>0</v>
          </cell>
          <cell r="I86">
            <v>0</v>
          </cell>
          <cell r="J86">
            <v>46.127604246139526</v>
          </cell>
          <cell r="K86">
            <v>40.950000000000003</v>
          </cell>
          <cell r="L86">
            <v>48.917646969065949</v>
          </cell>
          <cell r="M86">
            <v>18.81034385363261</v>
          </cell>
          <cell r="N86">
            <v>33.716038322448732</v>
          </cell>
          <cell r="O86">
            <v>11.027391151587169</v>
          </cell>
          <cell r="P86">
            <v>0</v>
          </cell>
          <cell r="Q86">
            <v>0</v>
          </cell>
          <cell r="R86">
            <v>29.722539825439455</v>
          </cell>
          <cell r="S86">
            <v>24.742424184625801</v>
          </cell>
          <cell r="T86">
            <v>35.577357610066734</v>
          </cell>
          <cell r="U86">
            <v>30.892239344561542</v>
          </cell>
          <cell r="V86">
            <v>40.082866329616976</v>
          </cell>
          <cell r="W86">
            <v>24.015037199302956</v>
          </cell>
          <cell r="X86">
            <v>0</v>
          </cell>
          <cell r="Y86">
            <v>20.716666666666665</v>
          </cell>
          <cell r="Z86">
            <v>38.836464503606159</v>
          </cell>
          <cell r="AA86">
            <v>0</v>
          </cell>
          <cell r="AB86">
            <v>0</v>
          </cell>
          <cell r="AC86">
            <v>4.4854371865590412</v>
          </cell>
          <cell r="AD86">
            <v>4.849999999999997</v>
          </cell>
          <cell r="AE86">
            <v>4.4413968368812844</v>
          </cell>
          <cell r="AF86">
            <v>4.4674046357472736</v>
          </cell>
          <cell r="AG86">
            <v>4.5639341513315834</v>
          </cell>
          <cell r="AH86">
            <v>4.3680000000000003</v>
          </cell>
          <cell r="AI86">
            <v>4.7210444927215578</v>
          </cell>
          <cell r="AJ86">
            <v>4.6577092178132116</v>
          </cell>
          <cell r="AK86">
            <v>4.9216860919012557</v>
          </cell>
          <cell r="AL86">
            <v>4.6140264693339841</v>
          </cell>
          <cell r="AM86">
            <v>4.9940085231582536</v>
          </cell>
          <cell r="AN86">
            <v>4.7196172189692023</v>
          </cell>
          <cell r="AO86">
            <v>4.5203936284955724</v>
          </cell>
          <cell r="AP86">
            <v>4.5203936284955724</v>
          </cell>
          <cell r="AQ86">
            <v>4.8259856430739916</v>
          </cell>
          <cell r="AR86">
            <v>4.5796460344374594</v>
          </cell>
          <cell r="AS86">
            <v>0</v>
          </cell>
          <cell r="AT86">
            <v>0</v>
          </cell>
          <cell r="AU86">
            <v>0</v>
          </cell>
          <cell r="AV86">
            <v>4.4413968368812844</v>
          </cell>
          <cell r="AW86">
            <v>4.9427924050632868</v>
          </cell>
          <cell r="AX86">
            <v>4.5259377480629608</v>
          </cell>
          <cell r="AZ86">
            <v>14</v>
          </cell>
        </row>
        <row r="87">
          <cell r="D87">
            <v>41821</v>
          </cell>
          <cell r="E87">
            <v>44.659138165987457</v>
          </cell>
          <cell r="F87">
            <v>45.723158176128678</v>
          </cell>
          <cell r="G87">
            <v>39.40659346947303</v>
          </cell>
          <cell r="H87">
            <v>0</v>
          </cell>
          <cell r="I87">
            <v>0</v>
          </cell>
          <cell r="J87">
            <v>48.118889109293619</v>
          </cell>
          <cell r="K87">
            <v>49.03846153846154</v>
          </cell>
          <cell r="L87">
            <v>46.604166724465109</v>
          </cell>
          <cell r="M87">
            <v>29.409650002756425</v>
          </cell>
          <cell r="N87">
            <v>33.677351920835434</v>
          </cell>
          <cell r="O87">
            <v>24.705296054963142</v>
          </cell>
          <cell r="P87">
            <v>0</v>
          </cell>
          <cell r="Q87">
            <v>0</v>
          </cell>
          <cell r="R87">
            <v>32.349206379481721</v>
          </cell>
          <cell r="S87">
            <v>29.958333333333332</v>
          </cell>
          <cell r="T87">
            <v>35.376478502827304</v>
          </cell>
          <cell r="U87">
            <v>37.9362455348856</v>
          </cell>
          <cell r="V87">
            <v>40.41264143992413</v>
          </cell>
          <cell r="W87">
            <v>32.925376329742868</v>
          </cell>
          <cell r="X87">
            <v>0</v>
          </cell>
          <cell r="Y87">
            <v>34.586344086021505</v>
          </cell>
          <cell r="Z87">
            <v>41.166663389699124</v>
          </cell>
          <cell r="AA87">
            <v>0</v>
          </cell>
          <cell r="AB87">
            <v>0</v>
          </cell>
          <cell r="AC87">
            <v>3.9832838119999057</v>
          </cell>
          <cell r="AD87">
            <v>4.849999999999997</v>
          </cell>
          <cell r="AE87">
            <v>3.968033952097739</v>
          </cell>
          <cell r="AF87">
            <v>3.985244312594014</v>
          </cell>
          <cell r="AG87">
            <v>4.0426665967510589</v>
          </cell>
          <cell r="AH87">
            <v>3.86</v>
          </cell>
          <cell r="AI87">
            <v>4.3418286231256298</v>
          </cell>
          <cell r="AJ87">
            <v>4.1355802175458942</v>
          </cell>
          <cell r="AK87">
            <v>4.3686765570802999</v>
          </cell>
          <cell r="AL87">
            <v>4.0968370315325213</v>
          </cell>
          <cell r="AM87">
            <v>4.4323989024970309</v>
          </cell>
          <cell r="AN87">
            <v>4.1897442111501162</v>
          </cell>
          <cell r="AO87">
            <v>4.014156608642959</v>
          </cell>
          <cell r="AP87">
            <v>4.014156608642959</v>
          </cell>
          <cell r="AQ87">
            <v>4.5817497484765415</v>
          </cell>
          <cell r="AR87">
            <v>4.0674014413953952</v>
          </cell>
          <cell r="AS87">
            <v>0</v>
          </cell>
          <cell r="AT87">
            <v>0</v>
          </cell>
          <cell r="AU87">
            <v>0</v>
          </cell>
          <cell r="AV87">
            <v>3.968033952097739</v>
          </cell>
          <cell r="AW87">
            <v>4.9427924050632868</v>
          </cell>
          <cell r="AX87">
            <v>4.0954351399333531</v>
          </cell>
          <cell r="AZ87">
            <v>15</v>
          </cell>
        </row>
        <row r="88">
          <cell r="D88">
            <v>41852</v>
          </cell>
          <cell r="E88">
            <v>44.109197176419769</v>
          </cell>
          <cell r="F88">
            <v>41.555618873009315</v>
          </cell>
          <cell r="G88">
            <v>41.95764424250676</v>
          </cell>
          <cell r="H88">
            <v>0</v>
          </cell>
          <cell r="I88">
            <v>0</v>
          </cell>
          <cell r="J88">
            <v>42.631746019635884</v>
          </cell>
          <cell r="K88">
            <v>48.766666412353516</v>
          </cell>
          <cell r="L88">
            <v>42.560763994852699</v>
          </cell>
          <cell r="M88">
            <v>33.973660807455737</v>
          </cell>
          <cell r="N88">
            <v>32.933358346262288</v>
          </cell>
          <cell r="O88">
            <v>32.011241297568041</v>
          </cell>
          <cell r="P88">
            <v>0</v>
          </cell>
          <cell r="Q88">
            <v>0</v>
          </cell>
          <cell r="R88">
            <v>28.953703668382431</v>
          </cell>
          <cell r="S88">
            <v>28.625</v>
          </cell>
          <cell r="T88">
            <v>34.077283647325302</v>
          </cell>
          <cell r="U88">
            <v>39.640842433113043</v>
          </cell>
          <cell r="V88">
            <v>37.754407242938036</v>
          </cell>
          <cell r="W88">
            <v>37.572670901189689</v>
          </cell>
          <cell r="X88">
            <v>0</v>
          </cell>
          <cell r="Y88">
            <v>33.877096774193561</v>
          </cell>
          <cell r="Z88">
            <v>36.601641327147796</v>
          </cell>
          <cell r="AA88">
            <v>0</v>
          </cell>
          <cell r="AB88">
            <v>0</v>
          </cell>
          <cell r="AC88">
            <v>3.8059242233153312</v>
          </cell>
          <cell r="AD88">
            <v>4.849999999999997</v>
          </cell>
          <cell r="AE88">
            <v>3.7666985988616943</v>
          </cell>
          <cell r="AF88">
            <v>3.851244503451932</v>
          </cell>
          <cell r="AG88">
            <v>3.8675435281568959</v>
          </cell>
          <cell r="AH88">
            <v>3.64483870967742</v>
          </cell>
          <cell r="AI88">
            <v>4.1321735843535397</v>
          </cell>
          <cell r="AJ88">
            <v>3.9447973032414234</v>
          </cell>
          <cell r="AK88">
            <v>4.1542762634186339</v>
          </cell>
          <cell r="AL88">
            <v>3.907267048281446</v>
          </cell>
          <cell r="AM88">
            <v>4.2099591342791358</v>
          </cell>
          <cell r="AN88">
            <v>3.9888981369629417</v>
          </cell>
          <cell r="AO88">
            <v>3.8353546844364517</v>
          </cell>
          <cell r="AP88">
            <v>3.8353546844364517</v>
          </cell>
          <cell r="AQ88">
            <v>4.4778689380192862</v>
          </cell>
          <cell r="AR88">
            <v>3.8864776541011237</v>
          </cell>
          <cell r="AS88">
            <v>0</v>
          </cell>
          <cell r="AT88">
            <v>0</v>
          </cell>
          <cell r="AU88">
            <v>0</v>
          </cell>
          <cell r="AV88">
            <v>3.7666985988616943</v>
          </cell>
          <cell r="AW88">
            <v>4.9427924050632868</v>
          </cell>
          <cell r="AX88">
            <v>4.2940402692784936</v>
          </cell>
          <cell r="AZ88">
            <v>16</v>
          </cell>
        </row>
        <row r="89">
          <cell r="D89">
            <v>41883</v>
          </cell>
          <cell r="E89">
            <v>43.922233276367187</v>
          </cell>
          <cell r="F89">
            <v>40.801956634521481</v>
          </cell>
          <cell r="G89">
            <v>39.857150878906253</v>
          </cell>
          <cell r="H89">
            <v>0</v>
          </cell>
          <cell r="I89">
            <v>0</v>
          </cell>
          <cell r="J89">
            <v>39.469583511352539</v>
          </cell>
          <cell r="K89">
            <v>39.799999782017302</v>
          </cell>
          <cell r="L89">
            <v>42.359507719675698</v>
          </cell>
          <cell r="M89">
            <v>34.852388763427733</v>
          </cell>
          <cell r="N89">
            <v>32.622650845845541</v>
          </cell>
          <cell r="O89">
            <v>33.385975201924644</v>
          </cell>
          <cell r="P89">
            <v>0</v>
          </cell>
          <cell r="Q89">
            <v>0</v>
          </cell>
          <cell r="R89">
            <v>27.68458735148112</v>
          </cell>
          <cell r="S89">
            <v>25.289487251868614</v>
          </cell>
          <cell r="T89">
            <v>33.549166505986996</v>
          </cell>
          <cell r="U89">
            <v>39.891191270616318</v>
          </cell>
          <cell r="V89">
            <v>37.166709617332174</v>
          </cell>
          <cell r="W89">
            <v>36.981072800247759</v>
          </cell>
          <cell r="X89">
            <v>0</v>
          </cell>
          <cell r="Y89">
            <v>30.464777777777776</v>
          </cell>
          <cell r="Z89">
            <v>34.231807440298574</v>
          </cell>
          <cell r="AA89">
            <v>0</v>
          </cell>
          <cell r="AB89">
            <v>0</v>
          </cell>
          <cell r="AC89">
            <v>3.7918959140777586</v>
          </cell>
          <cell r="AD89">
            <v>4.849999999999997</v>
          </cell>
          <cell r="AE89">
            <v>3.7807707707087199</v>
          </cell>
          <cell r="AF89">
            <v>3.8273862123489382</v>
          </cell>
          <cell r="AG89">
            <v>3.8994950691858929</v>
          </cell>
          <cell r="AH89">
            <v>3.6269999999999998</v>
          </cell>
          <cell r="AI89">
            <v>4.0979082584381104</v>
          </cell>
          <cell r="AJ89">
            <v>3.9257886365334831</v>
          </cell>
          <cell r="AK89">
            <v>4.1254331769213053</v>
          </cell>
          <cell r="AL89">
            <v>3.8878748710592097</v>
          </cell>
          <cell r="AM89">
            <v>4.1773698419545582</v>
          </cell>
          <cell r="AN89">
            <v>3.9644295153182236</v>
          </cell>
          <cell r="AO89">
            <v>3.8212122932432542</v>
          </cell>
          <cell r="AP89">
            <v>3.8212122932432542</v>
          </cell>
          <cell r="AQ89">
            <v>4.485129603336464</v>
          </cell>
          <cell r="AR89">
            <v>3.8721674335180651</v>
          </cell>
          <cell r="AS89">
            <v>0</v>
          </cell>
          <cell r="AT89">
            <v>0</v>
          </cell>
          <cell r="AU89">
            <v>0</v>
          </cell>
          <cell r="AV89">
            <v>3.7807707707087199</v>
          </cell>
          <cell r="AW89">
            <v>4.9427924050632868</v>
          </cell>
          <cell r="AX89">
            <v>4.4085918746825978</v>
          </cell>
          <cell r="AZ89">
            <v>17</v>
          </cell>
        </row>
        <row r="90">
          <cell r="D90">
            <v>41913</v>
          </cell>
          <cell r="E90">
            <v>37.471481464527272</v>
          </cell>
          <cell r="F90">
            <v>38.504814995659721</v>
          </cell>
          <cell r="G90">
            <v>32.877407709757485</v>
          </cell>
          <cell r="H90">
            <v>0</v>
          </cell>
          <cell r="I90">
            <v>0</v>
          </cell>
          <cell r="J90">
            <v>39.769600219726563</v>
          </cell>
          <cell r="K90">
            <v>37.376667022705078</v>
          </cell>
          <cell r="L90">
            <v>41.219565515932828</v>
          </cell>
          <cell r="M90">
            <v>31.222903159356886</v>
          </cell>
          <cell r="N90">
            <v>31.490323035947739</v>
          </cell>
          <cell r="O90">
            <v>29.362903225806452</v>
          </cell>
          <cell r="P90">
            <v>0</v>
          </cell>
          <cell r="Q90">
            <v>0</v>
          </cell>
          <cell r="R90">
            <v>29.460000228881835</v>
          </cell>
          <cell r="S90">
            <v>28.077727231112394</v>
          </cell>
          <cell r="T90">
            <v>33.017857006617952</v>
          </cell>
          <cell r="U90">
            <v>34.851109917197753</v>
          </cell>
          <cell r="V90">
            <v>35.563253851264371</v>
          </cell>
          <cell r="W90">
            <v>31.403583248745761</v>
          </cell>
          <cell r="X90">
            <v>0</v>
          </cell>
          <cell r="Y90">
            <v>26.25623655913979</v>
          </cell>
          <cell r="Z90">
            <v>35.44621957840458</v>
          </cell>
          <cell r="AA90">
            <v>0</v>
          </cell>
          <cell r="AB90">
            <v>0</v>
          </cell>
          <cell r="AC90">
            <v>3.6150677357950518</v>
          </cell>
          <cell r="AD90">
            <v>4.849999999999997</v>
          </cell>
          <cell r="AE90">
            <v>3.5254871153062388</v>
          </cell>
          <cell r="AF90">
            <v>3.6324128873886599</v>
          </cell>
          <cell r="AG90">
            <v>3.7822548035652406</v>
          </cell>
          <cell r="AH90">
            <v>3.29129032258064</v>
          </cell>
          <cell r="AI90">
            <v>3.8162645063092633</v>
          </cell>
          <cell r="AJ90">
            <v>3.7403672849610921</v>
          </cell>
          <cell r="AK90">
            <v>3.9157296562730792</v>
          </cell>
          <cell r="AL90">
            <v>3.7038888718604412</v>
          </cell>
          <cell r="AM90">
            <v>3.9632275899978859</v>
          </cell>
          <cell r="AN90">
            <v>3.7740908179057051</v>
          </cell>
          <cell r="AO90">
            <v>3.6429461010098647</v>
          </cell>
          <cell r="AP90">
            <v>3.6429461010098647</v>
          </cell>
          <cell r="AQ90">
            <v>4.3534136746957079</v>
          </cell>
          <cell r="AR90">
            <v>3.6917857357901176</v>
          </cell>
          <cell r="AS90">
            <v>0</v>
          </cell>
          <cell r="AT90">
            <v>0</v>
          </cell>
          <cell r="AU90">
            <v>0</v>
          </cell>
          <cell r="AV90">
            <v>3.5254871153062388</v>
          </cell>
          <cell r="AW90">
            <v>4.9427924050632868</v>
          </cell>
          <cell r="AX90">
            <v>4.0015109245800806</v>
          </cell>
          <cell r="AZ90">
            <v>18</v>
          </cell>
        </row>
        <row r="91">
          <cell r="D91">
            <v>41944</v>
          </cell>
          <cell r="E91">
            <v>43.657500108083092</v>
          </cell>
          <cell r="F91">
            <v>38.533750057220459</v>
          </cell>
          <cell r="G91">
            <v>33.92875019709269</v>
          </cell>
          <cell r="H91">
            <v>0</v>
          </cell>
          <cell r="I91">
            <v>0</v>
          </cell>
          <cell r="J91">
            <v>37.702727404507726</v>
          </cell>
          <cell r="K91">
            <v>38.071428571428569</v>
          </cell>
          <cell r="L91">
            <v>40.238695559294328</v>
          </cell>
          <cell r="M91">
            <v>32.904333432515465</v>
          </cell>
          <cell r="N91">
            <v>33.507333691914873</v>
          </cell>
          <cell r="O91">
            <v>29.318333371480307</v>
          </cell>
          <cell r="P91">
            <v>0</v>
          </cell>
          <cell r="Q91">
            <v>0</v>
          </cell>
          <cell r="R91">
            <v>31.15136363289573</v>
          </cell>
          <cell r="S91">
            <v>28.305555555555557</v>
          </cell>
          <cell r="T91">
            <v>34.846818403764203</v>
          </cell>
          <cell r="U91">
            <v>38.631401398421112</v>
          </cell>
          <cell r="V91">
            <v>36.184370979400789</v>
          </cell>
          <cell r="W91">
            <v>31.773811958214225</v>
          </cell>
          <cell r="X91">
            <v>0</v>
          </cell>
          <cell r="Y91">
            <v>34.877073509015254</v>
          </cell>
          <cell r="Z91">
            <v>34.640578179773691</v>
          </cell>
          <cell r="AA91">
            <v>0</v>
          </cell>
          <cell r="AB91">
            <v>0</v>
          </cell>
          <cell r="AC91">
            <v>4.0360966205596922</v>
          </cell>
          <cell r="AD91">
            <v>4.849999999999997</v>
          </cell>
          <cell r="AE91">
            <v>4.0055933634440102</v>
          </cell>
          <cell r="AF91">
            <v>3.9834733168284098</v>
          </cell>
          <cell r="AG91">
            <v>4.0711766481399536</v>
          </cell>
          <cell r="AH91">
            <v>3.4630000000000001</v>
          </cell>
          <cell r="AI91">
            <v>4.1570532798767088</v>
          </cell>
          <cell r="AJ91">
            <v>4.1760713210014853</v>
          </cell>
          <cell r="AK91">
            <v>4.3721634412103763</v>
          </cell>
          <cell r="AL91">
            <v>4.1353649350719444</v>
          </cell>
          <cell r="AM91">
            <v>4.425304937201946</v>
          </cell>
          <cell r="AN91">
            <v>4.213908066147483</v>
          </cell>
          <cell r="AO91">
            <v>4.0673989050605135</v>
          </cell>
          <cell r="AP91">
            <v>4.0673989050605135</v>
          </cell>
          <cell r="AQ91">
            <v>4.6011288690742722</v>
          </cell>
          <cell r="AR91">
            <v>4.1212755702944941</v>
          </cell>
          <cell r="AS91">
            <v>0</v>
          </cell>
          <cell r="AT91">
            <v>0</v>
          </cell>
          <cell r="AU91">
            <v>0</v>
          </cell>
          <cell r="AV91">
            <v>4.0055933634440102</v>
          </cell>
          <cell r="AW91">
            <v>4.9427924050632868</v>
          </cell>
          <cell r="AX91">
            <v>4.2364400604479089</v>
          </cell>
          <cell r="AZ91">
            <v>19</v>
          </cell>
        </row>
        <row r="92">
          <cell r="D92">
            <v>41974</v>
          </cell>
          <cell r="E92">
            <v>33.577857153756277</v>
          </cell>
          <cell r="F92">
            <v>30.942857197352819</v>
          </cell>
          <cell r="G92">
            <v>29.887499741145543</v>
          </cell>
          <cell r="H92">
            <v>0</v>
          </cell>
          <cell r="I92">
            <v>0</v>
          </cell>
          <cell r="J92">
            <v>30.871875047683716</v>
          </cell>
          <cell r="K92">
            <v>35.473332722981773</v>
          </cell>
          <cell r="L92">
            <v>33.811538329491249</v>
          </cell>
          <cell r="M92">
            <v>28.314782598744269</v>
          </cell>
          <cell r="N92">
            <v>24.956922897925743</v>
          </cell>
          <cell r="O92">
            <v>25.903043332307234</v>
          </cell>
          <cell r="P92">
            <v>0</v>
          </cell>
          <cell r="Q92">
            <v>0</v>
          </cell>
          <cell r="R92">
            <v>26.739999944513496</v>
          </cell>
          <cell r="S92">
            <v>26.416666666666668</v>
          </cell>
          <cell r="T92">
            <v>27.620000021798269</v>
          </cell>
          <cell r="U92">
            <v>31.257576973589693</v>
          </cell>
          <cell r="V92">
            <v>28.303896914809698</v>
          </cell>
          <cell r="W92">
            <v>28.13091143187274</v>
          </cell>
          <cell r="X92">
            <v>0</v>
          </cell>
          <cell r="Y92">
            <v>29.595698924731185</v>
          </cell>
          <cell r="Z92">
            <v>29.050295701124799</v>
          </cell>
          <cell r="AA92">
            <v>0</v>
          </cell>
          <cell r="AB92">
            <v>0</v>
          </cell>
          <cell r="AC92">
            <v>3.35829332669576</v>
          </cell>
          <cell r="AD92">
            <v>4.849999999999997</v>
          </cell>
          <cell r="AE92">
            <v>3.3888423351141124</v>
          </cell>
          <cell r="AF92">
            <v>3.4451347952303677</v>
          </cell>
          <cell r="AG92">
            <v>3.5811391187750776</v>
          </cell>
          <cell r="AH92">
            <v>2.8109677419354799</v>
          </cell>
          <cell r="AI92">
            <v>3.6593695619831914</v>
          </cell>
          <cell r="AJ92">
            <v>3.4755087415408048</v>
          </cell>
          <cell r="AK92">
            <v>3.640040470635225</v>
          </cell>
          <cell r="AL92">
            <v>3.4417241762528974</v>
          </cell>
          <cell r="AM92">
            <v>3.6848475864016801</v>
          </cell>
          <cell r="AN92">
            <v>3.5078594791241851</v>
          </cell>
          <cell r="AO92">
            <v>3.3840835338689694</v>
          </cell>
          <cell r="AP92">
            <v>3.3840835338689694</v>
          </cell>
          <cell r="AQ92">
            <v>4.2829105549854312</v>
          </cell>
          <cell r="AR92">
            <v>3.429851216664042</v>
          </cell>
          <cell r="AS92">
            <v>0</v>
          </cell>
          <cell r="AT92">
            <v>0</v>
          </cell>
          <cell r="AU92">
            <v>0</v>
          </cell>
          <cell r="AV92">
            <v>3.3888423351141124</v>
          </cell>
          <cell r="AW92">
            <v>4.9427924050632868</v>
          </cell>
          <cell r="AX92">
            <v>3.5481858833139941</v>
          </cell>
          <cell r="AZ92">
            <v>20</v>
          </cell>
        </row>
        <row r="93">
          <cell r="D93">
            <v>42005</v>
          </cell>
          <cell r="E93">
            <v>26.067307692307693</v>
          </cell>
          <cell r="F93">
            <v>25.785384615384615</v>
          </cell>
          <cell r="G93">
            <v>23.050000000000008</v>
          </cell>
          <cell r="H93">
            <v>0</v>
          </cell>
          <cell r="I93">
            <v>0</v>
          </cell>
          <cell r="J93">
            <v>26.286666666666665</v>
          </cell>
          <cell r="K93">
            <v>25.16714285714286</v>
          </cell>
          <cell r="L93">
            <v>27.130769230769229</v>
          </cell>
          <cell r="M93">
            <v>22.735853658536595</v>
          </cell>
          <cell r="N93">
            <v>24.415853658536591</v>
          </cell>
          <cell r="O93">
            <v>19.963170731707315</v>
          </cell>
          <cell r="P93">
            <v>0</v>
          </cell>
          <cell r="Q93">
            <v>0</v>
          </cell>
          <cell r="R93">
            <v>24.639677419354836</v>
          </cell>
          <cell r="S93">
            <v>21.21875</v>
          </cell>
          <cell r="T93">
            <v>26.764878048780488</v>
          </cell>
          <cell r="U93">
            <v>24.483957682969127</v>
          </cell>
          <cell r="V93">
            <v>25.044498785986818</v>
          </cell>
          <cell r="W93">
            <v>21.588619493583078</v>
          </cell>
          <cell r="X93">
            <v>0</v>
          </cell>
          <cell r="Y93">
            <v>27.585698924731179</v>
          </cell>
          <cell r="Z93">
            <v>25.469546953405015</v>
          </cell>
          <cell r="AA93">
            <v>0</v>
          </cell>
          <cell r="AB93">
            <v>0</v>
          </cell>
          <cell r="AC93">
            <v>2.842096774193549</v>
          </cell>
          <cell r="AD93">
            <v>2.7614516129032256</v>
          </cell>
          <cell r="AE93">
            <v>2.7880645161290318</v>
          </cell>
          <cell r="AF93">
            <v>2.8590322580645169</v>
          </cell>
          <cell r="AG93">
            <v>2.9909677419354832</v>
          </cell>
          <cell r="AH93">
            <v>2.3082612903225801</v>
          </cell>
          <cell r="AI93">
            <v>2.9622580645161296</v>
          </cell>
          <cell r="AJ93">
            <v>2.9510889298515113</v>
          </cell>
          <cell r="AK93">
            <v>3.1420056528417826</v>
          </cell>
          <cell r="AL93">
            <v>2.9252243454514431</v>
          </cell>
          <cell r="AM93">
            <v>3.2021558491210111</v>
          </cell>
          <cell r="AN93">
            <v>3.0118406280935321</v>
          </cell>
          <cell r="AO93">
            <v>2.8141433256536823</v>
          </cell>
          <cell r="AP93">
            <v>2.8619347503976496</v>
          </cell>
          <cell r="AQ93">
            <v>2.8953281886427114</v>
          </cell>
          <cell r="AR93">
            <v>2.9032812355335604</v>
          </cell>
          <cell r="AS93">
            <v>3.1906938554012934</v>
          </cell>
          <cell r="AT93">
            <v>2.9278023997699387</v>
          </cell>
          <cell r="AU93">
            <v>2.8661259334845059</v>
          </cell>
          <cell r="AV93">
            <v>2.7880645161290318</v>
          </cell>
          <cell r="AW93">
            <v>2.8278066966108613</v>
          </cell>
          <cell r="AX93">
            <v>2.720713678102066</v>
          </cell>
          <cell r="AZ93">
            <v>9</v>
          </cell>
        </row>
        <row r="94">
          <cell r="D94">
            <v>42036</v>
          </cell>
          <cell r="E94">
            <v>21.996666666666666</v>
          </cell>
          <cell r="F94">
            <v>24.172916666666669</v>
          </cell>
          <cell r="G94">
            <v>18.830416666666668</v>
          </cell>
          <cell r="H94">
            <v>0</v>
          </cell>
          <cell r="I94">
            <v>0</v>
          </cell>
          <cell r="J94">
            <v>24.787619047619046</v>
          </cell>
          <cell r="K94">
            <v>20.370999999999999</v>
          </cell>
          <cell r="L94">
            <v>25.319583333333327</v>
          </cell>
          <cell r="M94">
            <v>14.535277777777777</v>
          </cell>
          <cell r="N94">
            <v>21.537500000000001</v>
          </cell>
          <cell r="O94">
            <v>10.988888888888891</v>
          </cell>
          <cell r="P94">
            <v>0</v>
          </cell>
          <cell r="Q94">
            <v>0</v>
          </cell>
          <cell r="R94">
            <v>21.569310344827585</v>
          </cell>
          <cell r="S94">
            <v>18.454545454545457</v>
          </cell>
          <cell r="T94">
            <v>22.632592592592594</v>
          </cell>
          <cell r="U94">
            <v>18.612227891156465</v>
          </cell>
          <cell r="V94">
            <v>23.004268707482996</v>
          </cell>
          <cell r="W94">
            <v>15.317482993197279</v>
          </cell>
          <cell r="X94">
            <v>0</v>
          </cell>
          <cell r="Y94">
            <v>22.587380952380954</v>
          </cell>
          <cell r="Z94">
            <v>23.360192250813366</v>
          </cell>
          <cell r="AA94">
            <v>0</v>
          </cell>
          <cell r="AB94">
            <v>0</v>
          </cell>
          <cell r="AC94">
            <v>2.5098214285714286</v>
          </cell>
          <cell r="AD94">
            <v>2.3117857142857146</v>
          </cell>
          <cell r="AE94">
            <v>2.3876785714285722</v>
          </cell>
          <cell r="AF94">
            <v>2.5139285714285711</v>
          </cell>
          <cell r="AG94">
            <v>2.8232142857142857</v>
          </cell>
          <cell r="AH94">
            <v>2.1857500000000001</v>
          </cell>
          <cell r="AI94">
            <v>2.6132142857142857</v>
          </cell>
          <cell r="AJ94">
            <v>2.602470484061393</v>
          </cell>
          <cell r="AK94">
            <v>2.7623839391128353</v>
          </cell>
          <cell r="AL94">
            <v>2.579258833698769</v>
          </cell>
          <cell r="AM94">
            <v>2.8117704292460788</v>
          </cell>
          <cell r="AN94">
            <v>2.6505729254511725</v>
          </cell>
          <cell r="AO94">
            <v>2.4608272845478405</v>
          </cell>
          <cell r="AP94">
            <v>2.5028232161356496</v>
          </cell>
          <cell r="AQ94">
            <v>2.4567361927748648</v>
          </cell>
          <cell r="AR94">
            <v>2.5643285214438731</v>
          </cell>
          <cell r="AS94">
            <v>2.8356123792865224</v>
          </cell>
          <cell r="AT94">
            <v>2.650326049214645</v>
          </cell>
          <cell r="AU94">
            <v>2.5069044671201808</v>
          </cell>
          <cell r="AV94">
            <v>2.3876785714285722</v>
          </cell>
          <cell r="AW94">
            <v>2.3724488245931283</v>
          </cell>
          <cell r="AX94">
            <v>2.6786244518468543</v>
          </cell>
          <cell r="AZ94">
            <v>10</v>
          </cell>
        </row>
        <row r="95">
          <cell r="D95">
            <v>42064</v>
          </cell>
          <cell r="E95">
            <v>22.058076923076914</v>
          </cell>
          <cell r="F95">
            <v>25.073846153846155</v>
          </cell>
          <cell r="G95">
            <v>18.507307692307691</v>
          </cell>
          <cell r="H95">
            <v>0</v>
          </cell>
          <cell r="I95">
            <v>0</v>
          </cell>
          <cell r="J95">
            <v>25.397083333333331</v>
          </cell>
          <cell r="K95">
            <v>22.990769230769232</v>
          </cell>
          <cell r="L95">
            <v>25.158076923076923</v>
          </cell>
          <cell r="M95">
            <v>18.338292682926831</v>
          </cell>
          <cell r="N95">
            <v>22.076585365853653</v>
          </cell>
          <cell r="O95">
            <v>15.349024390243905</v>
          </cell>
          <cell r="P95">
            <v>0</v>
          </cell>
          <cell r="Q95">
            <v>0</v>
          </cell>
          <cell r="R95">
            <v>21.710256410256402</v>
          </cell>
          <cell r="S95">
            <v>20.367560975609759</v>
          </cell>
          <cell r="T95">
            <v>22.38121951219512</v>
          </cell>
          <cell r="U95">
            <v>20.261722311466151</v>
          </cell>
          <cell r="V95">
            <v>23.677296053488472</v>
          </cell>
          <cell r="W95">
            <v>17.049322710893065</v>
          </cell>
          <cell r="X95">
            <v>0</v>
          </cell>
          <cell r="Y95">
            <v>20.342653138696207</v>
          </cell>
          <cell r="Z95">
            <v>23.735063504586869</v>
          </cell>
          <cell r="AA95">
            <v>0</v>
          </cell>
          <cell r="AB95">
            <v>0</v>
          </cell>
          <cell r="AC95">
            <v>2.430322580645162</v>
          </cell>
          <cell r="AD95">
            <v>2.1909677419354838</v>
          </cell>
          <cell r="AE95">
            <v>2.3482258064516142</v>
          </cell>
          <cell r="AF95">
            <v>2.46</v>
          </cell>
          <cell r="AG95">
            <v>2.7958064516129033</v>
          </cell>
          <cell r="AH95">
            <v>2.1578354838709699</v>
          </cell>
          <cell r="AI95">
            <v>2.5530645161290311</v>
          </cell>
          <cell r="AJ95">
            <v>2.5168210628270402</v>
          </cell>
          <cell r="AK95">
            <v>2.6639218766610373</v>
          </cell>
          <cell r="AL95">
            <v>2.4939505793694865</v>
          </cell>
          <cell r="AM95">
            <v>2.7084169806640612</v>
          </cell>
          <cell r="AN95">
            <v>2.5583794899658643</v>
          </cell>
          <cell r="AO95">
            <v>2.3612605035944405</v>
          </cell>
          <cell r="AP95">
            <v>2.4016232271462088</v>
          </cell>
          <cell r="AQ95">
            <v>2.3740430451555743</v>
          </cell>
          <cell r="AR95">
            <v>2.483232073492974</v>
          </cell>
          <cell r="AS95">
            <v>2.7801246012964298</v>
          </cell>
          <cell r="AT95">
            <v>2.5289976570841146</v>
          </cell>
          <cell r="AU95">
            <v>2.4056734985422739</v>
          </cell>
          <cell r="AV95">
            <v>2.3482258064516142</v>
          </cell>
          <cell r="AW95">
            <v>2.2501015108207429</v>
          </cell>
          <cell r="AX95">
            <v>2.798653051582193</v>
          </cell>
          <cell r="AZ95">
            <v>11</v>
          </cell>
        </row>
        <row r="96">
          <cell r="D96">
            <v>42095</v>
          </cell>
          <cell r="E96">
            <v>24.715384615384611</v>
          </cell>
          <cell r="F96">
            <v>24.049999999999994</v>
          </cell>
          <cell r="G96">
            <v>19.670769230769235</v>
          </cell>
          <cell r="H96">
            <v>0</v>
          </cell>
          <cell r="I96">
            <v>0</v>
          </cell>
          <cell r="J96">
            <v>24.054230769230774</v>
          </cell>
          <cell r="K96">
            <v>22.096153846153847</v>
          </cell>
          <cell r="L96">
            <v>25.755384615384614</v>
          </cell>
          <cell r="M96">
            <v>20.664736842105267</v>
          </cell>
          <cell r="N96">
            <v>21.612894736842112</v>
          </cell>
          <cell r="O96">
            <v>17.692894736842106</v>
          </cell>
          <cell r="P96">
            <v>0</v>
          </cell>
          <cell r="Q96">
            <v>0</v>
          </cell>
          <cell r="R96">
            <v>20.766666666666669</v>
          </cell>
          <cell r="S96">
            <v>20.170000000000009</v>
          </cell>
          <cell r="T96">
            <v>22.342368421052626</v>
          </cell>
          <cell r="U96">
            <v>22.822962962962961</v>
          </cell>
          <cell r="V96">
            <v>22.988111111111103</v>
          </cell>
          <cell r="W96">
            <v>18.558451851851856</v>
          </cell>
          <cell r="X96">
            <v>0</v>
          </cell>
          <cell r="Y96">
            <v>26.772222222222219</v>
          </cell>
          <cell r="Z96">
            <v>22.48859829059829</v>
          </cell>
          <cell r="AA96">
            <v>0</v>
          </cell>
          <cell r="AB96">
            <v>0</v>
          </cell>
          <cell r="AC96">
            <v>2.2968333333333328</v>
          </cell>
          <cell r="AD96">
            <v>2.1625000000000005</v>
          </cell>
          <cell r="AE96">
            <v>2.260333333333334</v>
          </cell>
          <cell r="AF96">
            <v>2.3069999999999999</v>
          </cell>
          <cell r="AG96">
            <v>2.5826666666666669</v>
          </cell>
          <cell r="AH96">
            <v>2.0688200000000001</v>
          </cell>
          <cell r="AI96">
            <v>2.4198333333333322</v>
          </cell>
          <cell r="AJ96">
            <v>2.37716592775041</v>
          </cell>
          <cell r="AK96">
            <v>2.5039685843302832</v>
          </cell>
          <cell r="AL96">
            <v>2.355183567909922</v>
          </cell>
          <cell r="AM96">
            <v>2.5443773340370623</v>
          </cell>
          <cell r="AN96">
            <v>2.4139378899835791</v>
          </cell>
          <cell r="AO96">
            <v>2.2556400623590735</v>
          </cell>
          <cell r="AP96">
            <v>2.2942702788262102</v>
          </cell>
          <cell r="AQ96">
            <v>2.314005931700422</v>
          </cell>
          <cell r="AR96">
            <v>2.3470602410826618</v>
          </cell>
          <cell r="AS96">
            <v>2.6227009980450666</v>
          </cell>
          <cell r="AT96">
            <v>2.3664732930286569</v>
          </cell>
          <cell r="AU96">
            <v>2.2982876870748301</v>
          </cell>
          <cell r="AV96">
            <v>2.260333333333334</v>
          </cell>
          <cell r="AW96">
            <v>2.2212734177215192</v>
          </cell>
          <cell r="AX96">
            <v>2.4201608374384231</v>
          </cell>
          <cell r="AZ96">
            <v>12</v>
          </cell>
        </row>
        <row r="97">
          <cell r="D97">
            <v>42125</v>
          </cell>
          <cell r="E97">
            <v>29.509599999999995</v>
          </cell>
          <cell r="F97">
            <v>24.040800000000004</v>
          </cell>
          <cell r="G97">
            <v>27.051200000000009</v>
          </cell>
          <cell r="H97">
            <v>0</v>
          </cell>
          <cell r="I97">
            <v>0</v>
          </cell>
          <cell r="J97">
            <v>22.816799999999997</v>
          </cell>
          <cell r="K97">
            <v>26.64</v>
          </cell>
          <cell r="L97">
            <v>25.476800000000004</v>
          </cell>
          <cell r="M97">
            <v>25.093255813953494</v>
          </cell>
          <cell r="N97">
            <v>21.024651162790697</v>
          </cell>
          <cell r="O97">
            <v>23.454651162790693</v>
          </cell>
          <cell r="P97">
            <v>0</v>
          </cell>
          <cell r="Q97">
            <v>0</v>
          </cell>
          <cell r="R97">
            <v>20.395348837209308</v>
          </cell>
          <cell r="S97">
            <v>21.012325581395338</v>
          </cell>
          <cell r="T97">
            <v>21.807441860465129</v>
          </cell>
          <cell r="U97">
            <v>27.373655913978492</v>
          </cell>
          <cell r="V97">
            <v>22.682865071106484</v>
          </cell>
          <cell r="W97">
            <v>25.302306625043357</v>
          </cell>
          <cell r="X97">
            <v>0</v>
          </cell>
          <cell r="Y97">
            <v>26.235376344086028</v>
          </cell>
          <cell r="Z97">
            <v>21.693388831078735</v>
          </cell>
          <cell r="AA97">
            <v>0</v>
          </cell>
          <cell r="AB97">
            <v>0</v>
          </cell>
          <cell r="AC97">
            <v>2.5956451612903226</v>
          </cell>
          <cell r="AD97">
            <v>2.363709677419354</v>
          </cell>
          <cell r="AE97">
            <v>2.5498387096774193</v>
          </cell>
          <cell r="AF97">
            <v>2.5712903225806438</v>
          </cell>
          <cell r="AG97">
            <v>2.8204838709677431</v>
          </cell>
          <cell r="AH97">
            <v>2.1181554295599501</v>
          </cell>
          <cell r="AI97">
            <v>2.7154838709677422</v>
          </cell>
          <cell r="AJ97">
            <v>2.6870222295017898</v>
          </cell>
          <cell r="AK97">
            <v>2.8314867847106084</v>
          </cell>
          <cell r="AL97">
            <v>2.6622357373148735</v>
          </cell>
          <cell r="AM97">
            <v>2.877730240283213</v>
          </cell>
          <cell r="AN97">
            <v>2.7293812348062962</v>
          </cell>
          <cell r="AO97">
            <v>2.5435489592324214</v>
          </cell>
          <cell r="AP97">
            <v>2.5869017861879016</v>
          </cell>
          <cell r="AQ97">
            <v>2.5671948360293992</v>
          </cell>
          <cell r="AR97">
            <v>2.6518769583702162</v>
          </cell>
          <cell r="AS97">
            <v>2.8946325986013419</v>
          </cell>
          <cell r="AT97">
            <v>2.6962543498309248</v>
          </cell>
          <cell r="AU97">
            <v>2.591008775510204</v>
          </cell>
          <cell r="AV97">
            <v>2.5498387096774193</v>
          </cell>
          <cell r="AW97">
            <v>2.4250300530828897</v>
          </cell>
          <cell r="AX97">
            <v>2.6241311299230472</v>
          </cell>
          <cell r="AZ97">
            <v>13</v>
          </cell>
        </row>
        <row r="98">
          <cell r="D98">
            <v>42156</v>
          </cell>
          <cell r="E98">
            <v>39.383076923076914</v>
          </cell>
          <cell r="F98">
            <v>31.715769230769236</v>
          </cell>
          <cell r="G98">
            <v>37.350769230769238</v>
          </cell>
          <cell r="H98">
            <v>0</v>
          </cell>
          <cell r="I98">
            <v>0</v>
          </cell>
          <cell r="J98">
            <v>34.431538461538466</v>
          </cell>
          <cell r="K98">
            <v>35.341923076923074</v>
          </cell>
          <cell r="L98">
            <v>34.328461538461539</v>
          </cell>
          <cell r="M98">
            <v>26.705000000000002</v>
          </cell>
          <cell r="N98">
            <v>22.244736842105262</v>
          </cell>
          <cell r="O98">
            <v>25.306842105263158</v>
          </cell>
          <cell r="P98">
            <v>0</v>
          </cell>
          <cell r="Q98">
            <v>0</v>
          </cell>
          <cell r="R98">
            <v>21.666842105263161</v>
          </cell>
          <cell r="S98">
            <v>17.05263157894737</v>
          </cell>
          <cell r="T98">
            <v>23.699473684210528</v>
          </cell>
          <cell r="U98">
            <v>33.659681481481471</v>
          </cell>
          <cell r="V98">
            <v>27.549096296296298</v>
          </cell>
          <cell r="W98">
            <v>32.003422222222227</v>
          </cell>
          <cell r="X98">
            <v>0</v>
          </cell>
          <cell r="Y98">
            <v>33.798111111111105</v>
          </cell>
          <cell r="Z98">
            <v>28.977466666666665</v>
          </cell>
          <cell r="AA98">
            <v>0</v>
          </cell>
          <cell r="AB98">
            <v>0</v>
          </cell>
          <cell r="AC98">
            <v>2.573500000000001</v>
          </cell>
          <cell r="AD98">
            <v>2.2541666666666669</v>
          </cell>
          <cell r="AE98">
            <v>2.5126666666666675</v>
          </cell>
          <cell r="AF98">
            <v>2.583499999999999</v>
          </cell>
          <cell r="AG98">
            <v>2.7551666666666668</v>
          </cell>
          <cell r="AH98">
            <v>2.1686673677624402</v>
          </cell>
          <cell r="AI98">
            <v>2.749166666666667</v>
          </cell>
          <cell r="AJ98">
            <v>2.6647067738439318</v>
          </cell>
          <cell r="AK98">
            <v>2.8092802023121397</v>
          </cell>
          <cell r="AL98">
            <v>2.6402548049132957</v>
          </cell>
          <cell r="AM98">
            <v>2.8557668352601167</v>
          </cell>
          <cell r="AN98">
            <v>2.7076604226878622</v>
          </cell>
          <cell r="AO98">
            <v>2.5076420531555006</v>
          </cell>
          <cell r="AP98">
            <v>2.5504058940355785</v>
          </cell>
          <cell r="AQ98">
            <v>2.4914958668902956</v>
          </cell>
          <cell r="AR98">
            <v>2.6292867703764169</v>
          </cell>
          <cell r="AS98">
            <v>2.9071952875810259</v>
          </cell>
          <cell r="AT98">
            <v>2.623671776479831</v>
          </cell>
          <cell r="AU98">
            <v>2.5545017111459973</v>
          </cell>
          <cell r="AV98">
            <v>2.5126666666666675</v>
          </cell>
          <cell r="AW98">
            <v>2.3141004219409282</v>
          </cell>
          <cell r="AX98">
            <v>2.5678286307803475</v>
          </cell>
          <cell r="AZ98">
            <v>14</v>
          </cell>
        </row>
        <row r="99">
          <cell r="D99">
            <v>42186</v>
          </cell>
          <cell r="E99">
            <v>43.545769230769231</v>
          </cell>
          <cell r="F99">
            <v>34.018846153846141</v>
          </cell>
          <cell r="G99">
            <v>40.196538461538466</v>
          </cell>
          <cell r="H99">
            <v>0</v>
          </cell>
          <cell r="I99">
            <v>0</v>
          </cell>
          <cell r="J99">
            <v>37.94307692307693</v>
          </cell>
          <cell r="K99">
            <v>47.417692307692306</v>
          </cell>
          <cell r="L99">
            <v>37.439230769230761</v>
          </cell>
          <cell r="M99">
            <v>26.38878048780488</v>
          </cell>
          <cell r="N99">
            <v>24.718536585365847</v>
          </cell>
          <cell r="O99">
            <v>25.729512195121956</v>
          </cell>
          <cell r="P99">
            <v>0</v>
          </cell>
          <cell r="Q99">
            <v>0</v>
          </cell>
          <cell r="R99">
            <v>23.985121951219512</v>
          </cell>
          <cell r="S99">
            <v>16.999999999999996</v>
          </cell>
          <cell r="T99">
            <v>26.598048780487808</v>
          </cell>
          <cell r="U99">
            <v>35.497384668747827</v>
          </cell>
          <cell r="V99">
            <v>29.678446063128675</v>
          </cell>
          <cell r="W99">
            <v>33.354349635796048</v>
          </cell>
          <cell r="X99">
            <v>0</v>
          </cell>
          <cell r="Y99">
            <v>33.260430107526879</v>
          </cell>
          <cell r="Z99">
            <v>31.664013180714537</v>
          </cell>
          <cell r="AA99">
            <v>0</v>
          </cell>
          <cell r="AB99">
            <v>0</v>
          </cell>
          <cell r="AC99">
            <v>2.6958064516129037</v>
          </cell>
          <cell r="AD99">
            <v>2.2574193548387096</v>
          </cell>
          <cell r="AE99">
            <v>2.6649999999999996</v>
          </cell>
          <cell r="AF99">
            <v>2.7251612903225806</v>
          </cell>
          <cell r="AG99">
            <v>2.8212903225806452</v>
          </cell>
          <cell r="AH99">
            <v>2.2203838709677401</v>
          </cell>
          <cell r="AI99">
            <v>2.9088709677419344</v>
          </cell>
          <cell r="AJ99">
            <v>2.796933210892063</v>
          </cell>
          <cell r="AK99">
            <v>2.9606518825345347</v>
          </cell>
          <cell r="AL99">
            <v>2.7718964459467381</v>
          </cell>
          <cell r="AM99">
            <v>3.0150796324156754</v>
          </cell>
          <cell r="AN99">
            <v>2.8503812612753432</v>
          </cell>
          <cell r="AO99">
            <v>2.6393408873023572</v>
          </cell>
          <cell r="AP99">
            <v>2.6842650028463968</v>
          </cell>
          <cell r="AQ99">
            <v>2.5717718926851769</v>
          </cell>
          <cell r="AR99">
            <v>2.7540510788665755</v>
          </cell>
          <cell r="AS99">
            <v>3.052952351396832</v>
          </cell>
          <cell r="AT99">
            <v>2.763024808200206</v>
          </cell>
          <cell r="AU99">
            <v>2.6884017972350227</v>
          </cell>
          <cell r="AV99">
            <v>2.6649999999999996</v>
          </cell>
          <cell r="AW99">
            <v>2.3173942833809713</v>
          </cell>
          <cell r="AX99">
            <v>2.267242349048801</v>
          </cell>
          <cell r="AZ99">
            <v>15</v>
          </cell>
        </row>
        <row r="100">
          <cell r="D100">
            <v>42217</v>
          </cell>
          <cell r="E100">
            <v>34.861538461538451</v>
          </cell>
          <cell r="F100">
            <v>34.981538461538456</v>
          </cell>
          <cell r="G100">
            <v>31.501153846153848</v>
          </cell>
          <cell r="H100">
            <v>0</v>
          </cell>
          <cell r="I100">
            <v>0</v>
          </cell>
          <cell r="J100">
            <v>36.54346153846155</v>
          </cell>
          <cell r="K100">
            <v>38.230769230769234</v>
          </cell>
          <cell r="L100">
            <v>37.864615384615384</v>
          </cell>
          <cell r="M100">
            <v>23.583902439024392</v>
          </cell>
          <cell r="N100">
            <v>24.913170731707311</v>
          </cell>
          <cell r="O100">
            <v>23.374634146341467</v>
          </cell>
          <cell r="P100">
            <v>0</v>
          </cell>
          <cell r="Q100">
            <v>0</v>
          </cell>
          <cell r="R100">
            <v>24.6829268292683</v>
          </cell>
          <cell r="S100">
            <v>18.756097560975604</v>
          </cell>
          <cell r="T100">
            <v>26.807317073170729</v>
          </cell>
          <cell r="U100">
            <v>29.701089143253544</v>
          </cell>
          <cell r="V100">
            <v>30.335615678113076</v>
          </cell>
          <cell r="W100">
            <v>27.754186611168926</v>
          </cell>
          <cell r="X100">
            <v>0</v>
          </cell>
          <cell r="Y100">
            <v>43.424320882852285</v>
          </cell>
          <cell r="Z100">
            <v>31.169982656954566</v>
          </cell>
          <cell r="AA100">
            <v>0</v>
          </cell>
          <cell r="AB100">
            <v>0</v>
          </cell>
          <cell r="AC100">
            <v>2.6396774193548382</v>
          </cell>
          <cell r="AD100">
            <v>2.4419354838709681</v>
          </cell>
          <cell r="AE100">
            <v>2.5983870967741929</v>
          </cell>
          <cell r="AF100">
            <v>2.6753225806451608</v>
          </cell>
          <cell r="AG100">
            <v>2.7627419354838714</v>
          </cell>
          <cell r="AH100">
            <v>2.2063710514380102</v>
          </cell>
          <cell r="AI100">
            <v>2.8524193548387107</v>
          </cell>
          <cell r="AJ100">
            <v>2.7397336597502635</v>
          </cell>
          <cell r="AK100">
            <v>2.9025019724718759</v>
          </cell>
          <cell r="AL100">
            <v>2.7154545067489795</v>
          </cell>
          <cell r="AM100">
            <v>2.9569395352550236</v>
          </cell>
          <cell r="AN100">
            <v>2.793844597156713</v>
          </cell>
          <cell r="AO100">
            <v>2.5697772389382911</v>
          </cell>
          <cell r="AP100">
            <v>2.6135602920874574</v>
          </cell>
          <cell r="AQ100">
            <v>2.6326051366010614</v>
          </cell>
          <cell r="AR100">
            <v>2.6967940838058131</v>
          </cell>
          <cell r="AS100">
            <v>3.0016726830385441</v>
          </cell>
          <cell r="AT100">
            <v>2.6898086867705246</v>
          </cell>
          <cell r="AU100">
            <v>2.6176754421768718</v>
          </cell>
          <cell r="AV100">
            <v>2.5983870967741929</v>
          </cell>
          <cell r="AW100">
            <v>2.50424605961617</v>
          </cell>
          <cell r="AX100">
            <v>2.2943255210585485</v>
          </cell>
          <cell r="AZ100">
            <v>16</v>
          </cell>
        </row>
        <row r="101">
          <cell r="D101">
            <v>42248</v>
          </cell>
          <cell r="E101">
            <v>30.66119999999999</v>
          </cell>
          <cell r="F101">
            <v>29.717999999999996</v>
          </cell>
          <cell r="G101">
            <v>26.979999999999997</v>
          </cell>
          <cell r="H101">
            <v>0</v>
          </cell>
          <cell r="I101">
            <v>0</v>
          </cell>
          <cell r="J101">
            <v>29.52</v>
          </cell>
          <cell r="K101">
            <v>29.256800000000002</v>
          </cell>
          <cell r="L101">
            <v>31.378799999999998</v>
          </cell>
          <cell r="M101">
            <v>23.351749999999996</v>
          </cell>
          <cell r="N101">
            <v>23.563749999999995</v>
          </cell>
          <cell r="O101">
            <v>22.996249999999996</v>
          </cell>
          <cell r="P101">
            <v>0</v>
          </cell>
          <cell r="Q101">
            <v>0</v>
          </cell>
          <cell r="R101">
            <v>22.471999999999998</v>
          </cell>
          <cell r="S101">
            <v>21.522500000000008</v>
          </cell>
          <cell r="T101">
            <v>24.983500000000003</v>
          </cell>
          <cell r="U101">
            <v>27.404222222222224</v>
          </cell>
          <cell r="V101">
            <v>26.859481481481478</v>
          </cell>
          <cell r="W101">
            <v>25.221333333333327</v>
          </cell>
          <cell r="X101">
            <v>0</v>
          </cell>
          <cell r="Y101">
            <v>33.358888888888892</v>
          </cell>
          <cell r="Z101">
            <v>26.353777777777779</v>
          </cell>
          <cell r="AA101">
            <v>0</v>
          </cell>
          <cell r="AB101">
            <v>0</v>
          </cell>
          <cell r="AC101">
            <v>2.5458333333333338</v>
          </cell>
          <cell r="AD101">
            <v>2.4968333333333339</v>
          </cell>
          <cell r="AE101">
            <v>2.529833333333332</v>
          </cell>
          <cell r="AF101">
            <v>2.5376666666666661</v>
          </cell>
          <cell r="AG101">
            <v>2.6488333333333336</v>
          </cell>
          <cell r="AH101">
            <v>2.1924466666666702</v>
          </cell>
          <cell r="AI101">
            <v>2.6864999999999997</v>
          </cell>
          <cell r="AJ101">
            <v>2.6415670050761428</v>
          </cell>
          <cell r="AK101">
            <v>2.7968499153976318</v>
          </cell>
          <cell r="AL101">
            <v>2.6179954314720821</v>
          </cell>
          <cell r="AM101">
            <v>2.8485419627749584</v>
          </cell>
          <cell r="AN101">
            <v>2.6925353637901868</v>
          </cell>
          <cell r="AO101">
            <v>2.4993795421329987</v>
          </cell>
          <cell r="AP101">
            <v>2.5420078518723628</v>
          </cell>
          <cell r="AQ101">
            <v>2.625559243324894</v>
          </cell>
          <cell r="AR101">
            <v>2.601064117447041</v>
          </cell>
          <cell r="AS101">
            <v>2.8600368007682544</v>
          </cell>
          <cell r="AT101">
            <v>2.5780728421627899</v>
          </cell>
          <cell r="AU101">
            <v>2.5461010981535477</v>
          </cell>
          <cell r="AV101">
            <v>2.529833333333332</v>
          </cell>
          <cell r="AW101">
            <v>2.5598388185654013</v>
          </cell>
          <cell r="AX101">
            <v>2.2093181049069379</v>
          </cell>
          <cell r="AZ101">
            <v>17</v>
          </cell>
        </row>
        <row r="102">
          <cell r="D102">
            <v>42278</v>
          </cell>
          <cell r="E102">
            <v>25.347407407407403</v>
          </cell>
          <cell r="F102">
            <v>26.898148148148149</v>
          </cell>
          <cell r="G102">
            <v>23.130740740740741</v>
          </cell>
          <cell r="H102">
            <v>0</v>
          </cell>
          <cell r="I102">
            <v>0</v>
          </cell>
          <cell r="J102">
            <v>28.536296296296296</v>
          </cell>
          <cell r="K102">
            <v>26.287037037037038</v>
          </cell>
          <cell r="L102">
            <v>28.506296296296291</v>
          </cell>
          <cell r="M102">
            <v>22.511025641025647</v>
          </cell>
          <cell r="N102">
            <v>21.696923076923074</v>
          </cell>
          <cell r="O102">
            <v>21.758974358974356</v>
          </cell>
          <cell r="P102">
            <v>0</v>
          </cell>
          <cell r="Q102">
            <v>0</v>
          </cell>
          <cell r="R102">
            <v>19.965641025641016</v>
          </cell>
          <cell r="S102">
            <v>20.793076923076928</v>
          </cell>
          <cell r="T102">
            <v>23.125641025641027</v>
          </cell>
          <cell r="U102">
            <v>24.006018036767252</v>
          </cell>
          <cell r="V102">
            <v>24.571640652098509</v>
          </cell>
          <cell r="W102">
            <v>22.447693374956639</v>
          </cell>
          <cell r="X102">
            <v>0</v>
          </cell>
          <cell r="Y102">
            <v>31.054731182795702</v>
          </cell>
          <cell r="Z102">
            <v>24.911918140825527</v>
          </cell>
          <cell r="AA102">
            <v>0</v>
          </cell>
          <cell r="AB102">
            <v>0</v>
          </cell>
          <cell r="AC102">
            <v>2.2090322580645161</v>
          </cell>
          <cell r="AD102">
            <v>2.1591935483870968</v>
          </cell>
          <cell r="AE102">
            <v>2.1909677419354834</v>
          </cell>
          <cell r="AF102">
            <v>2.2140322580645169</v>
          </cell>
          <cell r="AG102">
            <v>2.3287096774193552</v>
          </cell>
          <cell r="AH102">
            <v>1.99975161290323</v>
          </cell>
          <cell r="AI102">
            <v>2.3854838709677422</v>
          </cell>
          <cell r="AJ102">
            <v>2.2909225577219416</v>
          </cell>
          <cell r="AK102">
            <v>2.4229586745284823</v>
          </cell>
          <cell r="AL102">
            <v>2.2703409701616089</v>
          </cell>
          <cell r="AM102">
            <v>2.4665637329190173</v>
          </cell>
          <cell r="AN102">
            <v>2.3333066744775417</v>
          </cell>
          <cell r="AO102">
            <v>2.2031694168680098</v>
          </cell>
          <cell r="AP102">
            <v>2.2409389498918162</v>
          </cell>
          <cell r="AQ102">
            <v>2.2765101287815432</v>
          </cell>
          <cell r="AR102">
            <v>2.2574947251499706</v>
          </cell>
          <cell r="AS102">
            <v>2.5270453318906441</v>
          </cell>
          <cell r="AT102">
            <v>2.2518341454868795</v>
          </cell>
          <cell r="AU102">
            <v>2.2449400322234156</v>
          </cell>
          <cell r="AV102">
            <v>2.1909677419354834</v>
          </cell>
          <cell r="AW102">
            <v>2.2179251122907306</v>
          </cell>
          <cell r="AX102">
            <v>2.0333038727506594</v>
          </cell>
          <cell r="AZ102">
            <v>18</v>
          </cell>
        </row>
        <row r="103">
          <cell r="D103">
            <v>42309</v>
          </cell>
          <cell r="E103">
            <v>23.877083333333331</v>
          </cell>
          <cell r="F103">
            <v>22.693333333333342</v>
          </cell>
          <cell r="G103">
            <v>21.175000000000004</v>
          </cell>
          <cell r="H103">
            <v>0</v>
          </cell>
          <cell r="I103">
            <v>0</v>
          </cell>
          <cell r="J103">
            <v>23.14833333333333</v>
          </cell>
          <cell r="K103">
            <v>23.875</v>
          </cell>
          <cell r="L103">
            <v>24.497916666666658</v>
          </cell>
          <cell r="M103">
            <v>21.070476190476189</v>
          </cell>
          <cell r="N103">
            <v>20.654761904761902</v>
          </cell>
          <cell r="O103">
            <v>19.959523809523802</v>
          </cell>
          <cell r="P103">
            <v>0</v>
          </cell>
          <cell r="Q103">
            <v>0</v>
          </cell>
          <cell r="R103">
            <v>20.208333333333343</v>
          </cell>
          <cell r="S103">
            <v>19.767857142857146</v>
          </cell>
          <cell r="T103">
            <v>21.436904761904763</v>
          </cell>
          <cell r="U103">
            <v>22.497416551086452</v>
          </cell>
          <cell r="V103">
            <v>21.71894683310218</v>
          </cell>
          <cell r="W103">
            <v>20.510192325473884</v>
          </cell>
          <cell r="X103">
            <v>0</v>
          </cell>
          <cell r="Y103">
            <v>28.73354750346741</v>
          </cell>
          <cell r="Z103">
            <v>21.750788257050392</v>
          </cell>
          <cell r="AA103">
            <v>0</v>
          </cell>
          <cell r="AB103">
            <v>0</v>
          </cell>
          <cell r="AC103">
            <v>2.1044999999999998</v>
          </cell>
          <cell r="AD103">
            <v>2.1533333333333333</v>
          </cell>
          <cell r="AE103">
            <v>2.1646666666666672</v>
          </cell>
          <cell r="AF103">
            <v>2.0176666666666669</v>
          </cell>
          <cell r="AG103">
            <v>2.0741666666666663</v>
          </cell>
          <cell r="AH103">
            <v>1.99975161290323</v>
          </cell>
          <cell r="AI103">
            <v>2.1760000000000002</v>
          </cell>
          <cell r="AJ103">
            <v>2.1822884638022364</v>
          </cell>
          <cell r="AK103">
            <v>2.307476692171865</v>
          </cell>
          <cell r="AL103">
            <v>2.162634902884049</v>
          </cell>
          <cell r="AM103">
            <v>2.3487656856974688</v>
          </cell>
          <cell r="AN103">
            <v>2.2222562095350202</v>
          </cell>
          <cell r="AO103">
            <v>2.0626079527890968</v>
          </cell>
          <cell r="AP103">
            <v>2.0980718361726005</v>
          </cell>
          <cell r="AQ103">
            <v>2.2599162179240504</v>
          </cell>
          <cell r="AR103">
            <v>2.1508617984290526</v>
          </cell>
          <cell r="AS103">
            <v>2.3250023322015303</v>
          </cell>
          <cell r="AT103">
            <v>2.0693116986029985</v>
          </cell>
          <cell r="AU103">
            <v>2.1020291836734697</v>
          </cell>
          <cell r="AV103">
            <v>2.1646666666666672</v>
          </cell>
          <cell r="AW103">
            <v>2.2119907172995776</v>
          </cell>
          <cell r="AX103">
            <v>1.9410781636256618</v>
          </cell>
          <cell r="AZ103">
            <v>19</v>
          </cell>
        </row>
        <row r="104">
          <cell r="D104">
            <v>42339</v>
          </cell>
          <cell r="E104">
            <v>23.588461538461544</v>
          </cell>
          <cell r="F104">
            <v>21.586923076923082</v>
          </cell>
          <cell r="G104">
            <v>21.336923076923071</v>
          </cell>
          <cell r="H104">
            <v>0</v>
          </cell>
          <cell r="I104">
            <v>0</v>
          </cell>
          <cell r="J104">
            <v>21.821923076923074</v>
          </cell>
          <cell r="K104">
            <v>20.576923076923077</v>
          </cell>
          <cell r="L104">
            <v>23.582307692307698</v>
          </cell>
          <cell r="M104">
            <v>21.219756097560975</v>
          </cell>
          <cell r="N104">
            <v>19.213658536585367</v>
          </cell>
          <cell r="O104">
            <v>19.264146341463412</v>
          </cell>
          <cell r="P104">
            <v>0</v>
          </cell>
          <cell r="Q104">
            <v>0</v>
          </cell>
          <cell r="R104">
            <v>20.402439024390247</v>
          </cell>
          <cell r="S104">
            <v>19.073170731707318</v>
          </cell>
          <cell r="T104">
            <v>20.55536585365854</v>
          </cell>
          <cell r="U104">
            <v>22.55439819632328</v>
          </cell>
          <cell r="V104">
            <v>20.566763787721126</v>
          </cell>
          <cell r="W104">
            <v>20.445608740894894</v>
          </cell>
          <cell r="X104">
            <v>0</v>
          </cell>
          <cell r="Y104">
            <v>28.634731182795697</v>
          </cell>
          <cell r="Z104">
            <v>21.267582379465832</v>
          </cell>
          <cell r="AA104">
            <v>0</v>
          </cell>
          <cell r="AB104">
            <v>0</v>
          </cell>
          <cell r="AC104">
            <v>2.1064516129032258</v>
          </cell>
          <cell r="AD104">
            <v>2.1354838709677426</v>
          </cell>
          <cell r="AE104">
            <v>2.1637096774193543</v>
          </cell>
          <cell r="AF104">
            <v>1.9801612903225811</v>
          </cell>
          <cell r="AG104">
            <v>1.8633870967741939</v>
          </cell>
          <cell r="AH104">
            <v>1.99975161290323</v>
          </cell>
          <cell r="AI104">
            <v>2.221935483870968</v>
          </cell>
          <cell r="AJ104">
            <v>2.1843302566054494</v>
          </cell>
          <cell r="AK104">
            <v>2.3099302819805247</v>
          </cell>
          <cell r="AL104">
            <v>2.1646948964379735</v>
          </cell>
          <cell r="AM104">
            <v>2.3513550924604307</v>
          </cell>
          <cell r="AN104">
            <v>2.2245123227709582</v>
          </cell>
          <cell r="AO104">
            <v>2.0087463069645453</v>
          </cell>
          <cell r="AP104">
            <v>2.0433266901288727</v>
          </cell>
          <cell r="AQ104">
            <v>2.2502128578138016</v>
          </cell>
          <cell r="AR104">
            <v>2.1528526307285789</v>
          </cell>
          <cell r="AS104">
            <v>2.2864125839310439</v>
          </cell>
          <cell r="AT104">
            <v>1.9406243110577828</v>
          </cell>
          <cell r="AU104">
            <v>2.0472672789115647</v>
          </cell>
          <cell r="AV104">
            <v>2.1637096774193543</v>
          </cell>
          <cell r="AW104">
            <v>2.1939153123723973</v>
          </cell>
          <cell r="AX104">
            <v>1.9554167538934881</v>
          </cell>
          <cell r="AZ104">
            <v>20</v>
          </cell>
        </row>
        <row r="105">
          <cell r="D105">
            <v>42370</v>
          </cell>
          <cell r="E105">
            <v>23.33</v>
          </cell>
          <cell r="F105">
            <v>21.312800000000003</v>
          </cell>
          <cell r="G105">
            <v>22.762000000000008</v>
          </cell>
          <cell r="H105">
            <v>23.80872940297067</v>
          </cell>
          <cell r="I105">
            <v>0</v>
          </cell>
          <cell r="J105">
            <v>21.266800000000003</v>
          </cell>
          <cell r="K105">
            <v>20.68</v>
          </cell>
          <cell r="L105">
            <v>23.037199999999999</v>
          </cell>
          <cell r="M105">
            <v>22.743255813953493</v>
          </cell>
          <cell r="N105">
            <v>19.874418604651169</v>
          </cell>
          <cell r="O105">
            <v>21.876976744186056</v>
          </cell>
          <cell r="P105">
            <v>23.898088461736425</v>
          </cell>
          <cell r="Q105">
            <v>0</v>
          </cell>
          <cell r="R105">
            <v>20.465116279069768</v>
          </cell>
          <cell r="S105">
            <v>19.581395348837219</v>
          </cell>
          <cell r="T105">
            <v>20.573488372093021</v>
          </cell>
          <cell r="U105">
            <v>23.058709677419358</v>
          </cell>
          <cell r="V105">
            <v>20.647741935483875</v>
          </cell>
          <cell r="W105">
            <v>22.352795698924741</v>
          </cell>
          <cell r="X105">
            <v>0</v>
          </cell>
          <cell r="Y105">
            <v>27.585698924731179</v>
          </cell>
          <cell r="Z105">
            <v>20.896129032258067</v>
          </cell>
          <cell r="AA105">
            <v>0</v>
          </cell>
          <cell r="AB105">
            <v>0</v>
          </cell>
          <cell r="AC105">
            <v>2.2477419354838708</v>
          </cell>
          <cell r="AD105">
            <v>2.2740322580645169</v>
          </cell>
          <cell r="AE105">
            <v>2.2696774193548386</v>
          </cell>
          <cell r="AF105">
            <v>2.2466129032258069</v>
          </cell>
          <cell r="AG105">
            <v>2.2719354838709678</v>
          </cell>
          <cell r="AH105">
            <v>1.67994838709677</v>
          </cell>
          <cell r="AI105">
            <v>2.3598387096774176</v>
          </cell>
          <cell r="AJ105">
            <v>2.3186771679932967</v>
          </cell>
          <cell r="AK105">
            <v>2.4420110599078342</v>
          </cell>
          <cell r="AL105">
            <v>2.3027678257226643</v>
          </cell>
          <cell r="AM105">
            <v>2.4785003770423124</v>
          </cell>
          <cell r="AN105">
            <v>2.3026218684541258</v>
          </cell>
          <cell r="AO105">
            <v>2.2341933777417116</v>
          </cell>
          <cell r="AP105">
            <v>2.2724718011978848</v>
          </cell>
          <cell r="AQ105">
            <v>2.3748742653912789</v>
          </cell>
          <cell r="AR105">
            <v>2.2829337387041173</v>
          </cell>
          <cell r="AS105">
            <v>2.5605679629857052</v>
          </cell>
          <cell r="AT105">
            <v>2.2757987901986261</v>
          </cell>
          <cell r="AU105">
            <v>2.2763825364431489</v>
          </cell>
          <cell r="AV105">
            <v>2.2696774193548386</v>
          </cell>
          <cell r="AW105">
            <v>2.3327191459007355</v>
          </cell>
          <cell r="AX105">
            <v>2.5037509844993711</v>
          </cell>
          <cell r="AZ105">
            <v>9</v>
          </cell>
        </row>
        <row r="106">
          <cell r="D106">
            <v>42401</v>
          </cell>
          <cell r="E106">
            <v>18.097200000000001</v>
          </cell>
          <cell r="F106">
            <v>18.904399999999999</v>
          </cell>
          <cell r="G106">
            <v>16.699199999999998</v>
          </cell>
          <cell r="H106">
            <v>19.139871776340698</v>
          </cell>
          <cell r="I106">
            <v>0</v>
          </cell>
          <cell r="J106">
            <v>18.62</v>
          </cell>
          <cell r="K106">
            <v>18.5</v>
          </cell>
          <cell r="L106">
            <v>19.841999999999999</v>
          </cell>
          <cell r="M106">
            <v>17.040810810810815</v>
          </cell>
          <cell r="N106">
            <v>16.943513513513512</v>
          </cell>
          <cell r="O106">
            <v>15.720540540540544</v>
          </cell>
          <cell r="P106">
            <v>18.648803507005226</v>
          </cell>
          <cell r="Q106">
            <v>0</v>
          </cell>
          <cell r="R106">
            <v>18.148648648648653</v>
          </cell>
          <cell r="S106">
            <v>19.087837837837835</v>
          </cell>
          <cell r="T106">
            <v>17.998648648648647</v>
          </cell>
          <cell r="U106">
            <v>17.647931034482763</v>
          </cell>
          <cell r="V106">
            <v>18.07045977011494</v>
          </cell>
          <cell r="W106">
            <v>16.282988505747124</v>
          </cell>
          <cell r="X106">
            <v>0</v>
          </cell>
          <cell r="Y106">
            <v>22.587380952380954</v>
          </cell>
          <cell r="Z106">
            <v>18.419540229885058</v>
          </cell>
          <cell r="AA106">
            <v>0</v>
          </cell>
          <cell r="AB106">
            <v>0</v>
          </cell>
          <cell r="AC106">
            <v>1.7605172413793098</v>
          </cell>
          <cell r="AD106">
            <v>1.6527586206896552</v>
          </cell>
          <cell r="AE106">
            <v>1.7268965517241381</v>
          </cell>
          <cell r="AF106">
            <v>1.7755172413793112</v>
          </cell>
          <cell r="AG106">
            <v>1.968620689655173</v>
          </cell>
          <cell r="AH106">
            <v>1.3117793103448301</v>
          </cell>
          <cell r="AI106">
            <v>1.854655172413793</v>
          </cell>
          <cell r="AJ106">
            <v>1.8166258335874605</v>
          </cell>
          <cell r="AK106">
            <v>1.9155062112694687</v>
          </cell>
          <cell r="AL106">
            <v>1.8044053234520727</v>
          </cell>
          <cell r="AM106">
            <v>1.9448824375564588</v>
          </cell>
          <cell r="AN106">
            <v>1.8041115611892027</v>
          </cell>
          <cell r="AO106">
            <v>1.8101056591921585</v>
          </cell>
          <cell r="AP106">
            <v>1.8414277116248936</v>
          </cell>
          <cell r="AQ106">
            <v>1.7746276302006363</v>
          </cell>
          <cell r="AR106">
            <v>1.7889413488586738</v>
          </cell>
          <cell r="AS106">
            <v>2.075851776293149</v>
          </cell>
          <cell r="AT106">
            <v>1.8289735727586562</v>
          </cell>
          <cell r="AU106">
            <v>1.8452064945978397</v>
          </cell>
          <cell r="AV106">
            <v>1.7268965517241381</v>
          </cell>
          <cell r="AW106">
            <v>1.7039633141277759</v>
          </cell>
          <cell r="AX106">
            <v>1.8511722757009605</v>
          </cell>
          <cell r="AZ106">
            <v>10</v>
          </cell>
        </row>
        <row r="107">
          <cell r="D107">
            <v>42430</v>
          </cell>
          <cell r="E107">
            <v>14.923703703703703</v>
          </cell>
          <cell r="F107">
            <v>17.09888888888889</v>
          </cell>
          <cell r="G107">
            <v>13.031851851851851</v>
          </cell>
          <cell r="H107">
            <v>16.02985242570044</v>
          </cell>
          <cell r="I107">
            <v>0</v>
          </cell>
          <cell r="J107">
            <v>17.641874999999999</v>
          </cell>
          <cell r="K107">
            <v>17.462962962962962</v>
          </cell>
          <cell r="L107">
            <v>19.20703703703704</v>
          </cell>
          <cell r="M107">
            <v>11.020256410256412</v>
          </cell>
          <cell r="N107">
            <v>14.848974358974358</v>
          </cell>
          <cell r="O107">
            <v>9.3648717948717941</v>
          </cell>
          <cell r="P107">
            <v>12.269054712569478</v>
          </cell>
          <cell r="Q107">
            <v>0</v>
          </cell>
          <cell r="R107">
            <v>14.64772727272727</v>
          </cell>
          <cell r="S107">
            <v>18.749999999999986</v>
          </cell>
          <cell r="T107">
            <v>16.146410256410256</v>
          </cell>
          <cell r="U107">
            <v>13.289824688546087</v>
          </cell>
          <cell r="V107">
            <v>16.157134624012148</v>
          </cell>
          <cell r="W107">
            <v>11.496951720329916</v>
          </cell>
          <cell r="X107">
            <v>0</v>
          </cell>
          <cell r="Y107">
            <v>20.342653138696207</v>
          </cell>
          <cell r="Z107">
            <v>16.388604551572246</v>
          </cell>
          <cell r="AA107">
            <v>0</v>
          </cell>
          <cell r="AB107">
            <v>0</v>
          </cell>
          <cell r="AC107">
            <v>1.5087096774193549</v>
          </cell>
          <cell r="AD107">
            <v>1.3924193548387096</v>
          </cell>
          <cell r="AE107">
            <v>1.425806451612903</v>
          </cell>
          <cell r="AF107">
            <v>1.5093548387096771</v>
          </cell>
          <cell r="AG107">
            <v>1.6896774193548381</v>
          </cell>
          <cell r="AH107">
            <v>1.02270967741935</v>
          </cell>
          <cell r="AI107">
            <v>1.5743548387096775</v>
          </cell>
          <cell r="AJ107">
            <v>1.5581180294178771</v>
          </cell>
          <cell r="AK107">
            <v>1.647917034197705</v>
          </cell>
          <cell r="AL107">
            <v>1.5480743644214561</v>
          </cell>
          <cell r="AM107">
            <v>1.6749161336504492</v>
          </cell>
          <cell r="AN107">
            <v>1.5473183896367793</v>
          </cell>
          <cell r="AO107">
            <v>1.4955166206282127</v>
          </cell>
          <cell r="AP107">
            <v>1.5216784244226651</v>
          </cell>
          <cell r="AQ107">
            <v>1.4851256469456469</v>
          </cell>
          <cell r="AR107">
            <v>1.5336361030308781</v>
          </cell>
          <cell r="AS107">
            <v>1.8019939692454749</v>
          </cell>
          <cell r="AT107">
            <v>1.5765269848510393</v>
          </cell>
          <cell r="AU107">
            <v>1.5253593249607535</v>
          </cell>
          <cell r="AV107">
            <v>1.425806451612903</v>
          </cell>
          <cell r="AW107">
            <v>1.4404887003731504</v>
          </cell>
          <cell r="AX107">
            <v>1.5134615189230378</v>
          </cell>
          <cell r="AZ107">
            <v>11</v>
          </cell>
        </row>
        <row r="108">
          <cell r="D108">
            <v>42461</v>
          </cell>
          <cell r="E108">
            <v>16.090769230769233</v>
          </cell>
          <cell r="F108">
            <v>18.735384615384621</v>
          </cell>
          <cell r="G108">
            <v>12.137307692307694</v>
          </cell>
          <cell r="H108">
            <v>17.177727941482647</v>
          </cell>
          <cell r="I108">
            <v>0</v>
          </cell>
          <cell r="J108">
            <v>19.578571428571429</v>
          </cell>
          <cell r="K108">
            <v>18.615384615384617</v>
          </cell>
          <cell r="L108">
            <v>19.011923076923075</v>
          </cell>
          <cell r="M108">
            <v>10.414473684210524</v>
          </cell>
          <cell r="N108">
            <v>16.229473684210529</v>
          </cell>
          <cell r="O108">
            <v>6.0455263157894752</v>
          </cell>
          <cell r="P108">
            <v>12.505871241871901</v>
          </cell>
          <cell r="Q108">
            <v>0</v>
          </cell>
          <cell r="R108">
            <v>16.681612903225812</v>
          </cell>
          <cell r="S108">
            <v>18.651315789473678</v>
          </cell>
          <cell r="T108">
            <v>17.006315789473689</v>
          </cell>
          <cell r="U108">
            <v>13.694111111111111</v>
          </cell>
          <cell r="V108">
            <v>17.677333333333337</v>
          </cell>
          <cell r="W108">
            <v>9.565222222222225</v>
          </cell>
          <cell r="X108">
            <v>0</v>
          </cell>
          <cell r="Y108">
            <v>26.772222222222219</v>
          </cell>
          <cell r="Z108">
            <v>18.35541116231439</v>
          </cell>
          <cell r="AA108">
            <v>0</v>
          </cell>
          <cell r="AB108">
            <v>0</v>
          </cell>
          <cell r="AC108">
            <v>1.6941666666666664</v>
          </cell>
          <cell r="AD108">
            <v>1.3103333333333331</v>
          </cell>
          <cell r="AE108">
            <v>1.5316666666666667</v>
          </cell>
          <cell r="AF108">
            <v>1.6940000000000002</v>
          </cell>
          <cell r="AG108">
            <v>1.8930000000000002</v>
          </cell>
          <cell r="AH108">
            <v>0.83602413793103403</v>
          </cell>
          <cell r="AI108">
            <v>1.7628333333333333</v>
          </cell>
          <cell r="AJ108">
            <v>1.7528015564202328</v>
          </cell>
          <cell r="AK108">
            <v>1.8659079118028534</v>
          </cell>
          <cell r="AL108">
            <v>1.7425317769130995</v>
          </cell>
          <cell r="AM108">
            <v>1.9006031128404666</v>
          </cell>
          <cell r="AN108">
            <v>1.7406582360570688</v>
          </cell>
          <cell r="AO108">
            <v>1.6584783369129579</v>
          </cell>
          <cell r="AP108">
            <v>1.6873132248631368</v>
          </cell>
          <cell r="AQ108">
            <v>1.4973848492599942</v>
          </cell>
          <cell r="AR108">
            <v>1.7216691449525161</v>
          </cell>
          <cell r="AS108">
            <v>1.9919776726000622</v>
          </cell>
          <cell r="AT108">
            <v>1.7513146360624383</v>
          </cell>
          <cell r="AU108">
            <v>1.6910448299319725</v>
          </cell>
          <cell r="AV108">
            <v>1.5316666666666667</v>
          </cell>
          <cell r="AW108">
            <v>1.3574140910164287</v>
          </cell>
          <cell r="AX108">
            <v>1.4324260700389104</v>
          </cell>
          <cell r="AZ108">
            <v>12</v>
          </cell>
        </row>
        <row r="109">
          <cell r="D109">
            <v>42491</v>
          </cell>
          <cell r="E109">
            <v>19.508799999999997</v>
          </cell>
          <cell r="F109">
            <v>18.575600000000001</v>
          </cell>
          <cell r="G109">
            <v>14.577199999999998</v>
          </cell>
          <cell r="H109">
            <v>21.515643149569119</v>
          </cell>
          <cell r="I109">
            <v>0</v>
          </cell>
          <cell r="J109">
            <v>18.861249999999998</v>
          </cell>
          <cell r="K109">
            <v>19.54</v>
          </cell>
          <cell r="L109">
            <v>19.389199999999999</v>
          </cell>
          <cell r="M109">
            <v>14.510000000000005</v>
          </cell>
          <cell r="N109">
            <v>15.22837209302325</v>
          </cell>
          <cell r="O109">
            <v>10.147674418604652</v>
          </cell>
          <cell r="P109">
            <v>22.143979574223795</v>
          </cell>
          <cell r="Q109">
            <v>0</v>
          </cell>
          <cell r="R109">
            <v>15.866279069767439</v>
          </cell>
          <cell r="S109">
            <v>15.883720930232547</v>
          </cell>
          <cell r="T109">
            <v>16.13674418604651</v>
          </cell>
          <cell r="U109">
            <v>17.197526881720432</v>
          </cell>
          <cell r="V109">
            <v>17.027956989247311</v>
          </cell>
          <cell r="W109">
            <v>12.529139784946237</v>
          </cell>
          <cell r="X109">
            <v>0</v>
          </cell>
          <cell r="Y109">
            <v>26.235376344086028</v>
          </cell>
          <cell r="Z109">
            <v>17.476478494623656</v>
          </cell>
          <cell r="AA109">
            <v>0</v>
          </cell>
          <cell r="AB109">
            <v>0</v>
          </cell>
          <cell r="AC109">
            <v>1.7266129032258068</v>
          </cell>
          <cell r="AD109">
            <v>1.3491935483870967</v>
          </cell>
          <cell r="AE109">
            <v>1.6372580645161288</v>
          </cell>
          <cell r="AF109">
            <v>1.7133870967741931</v>
          </cell>
          <cell r="AG109">
            <v>1.8922580645161284</v>
          </cell>
          <cell r="AH109">
            <v>0.95932258064516096</v>
          </cell>
          <cell r="AI109">
            <v>1.79258064516129</v>
          </cell>
          <cell r="AJ109">
            <v>1.7872806513213282</v>
          </cell>
          <cell r="AK109">
            <v>1.9061249597886429</v>
          </cell>
          <cell r="AL109">
            <v>1.7770960897449062</v>
          </cell>
          <cell r="AM109">
            <v>1.9427600733728949</v>
          </cell>
          <cell r="AN109">
            <v>1.7748979829298515</v>
          </cell>
          <cell r="AO109">
            <v>1.6977873020333607</v>
          </cell>
          <cell r="AP109">
            <v>1.7272669805161687</v>
          </cell>
          <cell r="AQ109">
            <v>1.5718715629148743</v>
          </cell>
          <cell r="AR109">
            <v>1.7545660693762617</v>
          </cell>
          <cell r="AS109">
            <v>2.0119252976378159</v>
          </cell>
          <cell r="AT109">
            <v>1.8004724578470166</v>
          </cell>
          <cell r="AU109">
            <v>1.7310108163265305</v>
          </cell>
          <cell r="AV109">
            <v>1.6372580645161288</v>
          </cell>
          <cell r="AW109">
            <v>1.3967423118986912</v>
          </cell>
          <cell r="AX109">
            <v>1.4618875724660005</v>
          </cell>
          <cell r="AZ109">
            <v>13</v>
          </cell>
        </row>
        <row r="110">
          <cell r="D110">
            <v>42522</v>
          </cell>
          <cell r="E110">
            <v>26.569615384615382</v>
          </cell>
          <cell r="F110">
            <v>30.120769230769227</v>
          </cell>
          <cell r="G110">
            <v>21.705384615384617</v>
          </cell>
          <cell r="H110">
            <v>31.987280994493577</v>
          </cell>
          <cell r="I110">
            <v>0</v>
          </cell>
          <cell r="J110">
            <v>35.447692307692307</v>
          </cell>
          <cell r="K110">
            <v>25.076923076923077</v>
          </cell>
          <cell r="L110">
            <v>33.302692307692311</v>
          </cell>
          <cell r="M110">
            <v>18.200789473684203</v>
          </cell>
          <cell r="N110">
            <v>19.106052631578947</v>
          </cell>
          <cell r="O110">
            <v>15.579210526315791</v>
          </cell>
          <cell r="P110">
            <v>29.385788073428856</v>
          </cell>
          <cell r="Q110">
            <v>0</v>
          </cell>
          <cell r="R110">
            <v>16.547105263157899</v>
          </cell>
          <cell r="S110">
            <v>16.118421052631575</v>
          </cell>
          <cell r="T110">
            <v>20.249210526315789</v>
          </cell>
          <cell r="U110">
            <v>23.036111111111111</v>
          </cell>
          <cell r="V110">
            <v>25.470111111111109</v>
          </cell>
          <cell r="W110">
            <v>19.118777777777776</v>
          </cell>
          <cell r="X110">
            <v>0</v>
          </cell>
          <cell r="Y110">
            <v>33.798111111111105</v>
          </cell>
          <cell r="Z110">
            <v>27.46744444444445</v>
          </cell>
          <cell r="AA110">
            <v>0</v>
          </cell>
          <cell r="AB110">
            <v>0</v>
          </cell>
          <cell r="AC110">
            <v>2.3233333333333333</v>
          </cell>
          <cell r="AD110">
            <v>1.9401666666666668</v>
          </cell>
          <cell r="AE110">
            <v>2.2161666666666666</v>
          </cell>
          <cell r="AF110">
            <v>2.3539999999999996</v>
          </cell>
          <cell r="AG110">
            <v>2.5201666666666664</v>
          </cell>
          <cell r="AH110">
            <v>1.4233866666666699</v>
          </cell>
          <cell r="AI110">
            <v>2.4898333333333329</v>
          </cell>
          <cell r="AJ110">
            <v>2.4046499999999997</v>
          </cell>
          <cell r="AK110">
            <v>2.5631833333333334</v>
          </cell>
          <cell r="AL110">
            <v>2.3907880952380953</v>
          </cell>
          <cell r="AM110">
            <v>2.611992857142857</v>
          </cell>
          <cell r="AN110">
            <v>2.3879571428571431</v>
          </cell>
          <cell r="AO110">
            <v>2.2955995304483712</v>
          </cell>
          <cell r="AP110">
            <v>2.3348852077406383</v>
          </cell>
          <cell r="AQ110">
            <v>2.1751230113991165</v>
          </cell>
          <cell r="AR110">
            <v>2.3595751235256346</v>
          </cell>
          <cell r="AS110">
            <v>2.6710598827039815</v>
          </cell>
          <cell r="AT110">
            <v>2.3647654677733372</v>
          </cell>
          <cell r="AU110">
            <v>2.3388150491307629</v>
          </cell>
          <cell r="AV110">
            <v>2.2161666666666666</v>
          </cell>
          <cell r="AW110">
            <v>1.9948327058664781</v>
          </cell>
          <cell r="AX110">
            <v>1.9746380952380955</v>
          </cell>
          <cell r="AZ110">
            <v>14</v>
          </cell>
        </row>
        <row r="111">
          <cell r="D111">
            <v>42552</v>
          </cell>
          <cell r="E111">
            <v>36.765599999999999</v>
          </cell>
          <cell r="F111">
            <v>41.399199999999993</v>
          </cell>
          <cell r="G111">
            <v>31.152000000000008</v>
          </cell>
          <cell r="H111">
            <v>39.562350077751354</v>
          </cell>
          <cell r="I111">
            <v>0</v>
          </cell>
          <cell r="J111">
            <v>44.27</v>
          </cell>
          <cell r="K111">
            <v>46.93719999999999</v>
          </cell>
          <cell r="L111">
            <v>44.983599999999988</v>
          </cell>
          <cell r="M111">
            <v>24.094651162790697</v>
          </cell>
          <cell r="N111">
            <v>23.508604651162791</v>
          </cell>
          <cell r="O111">
            <v>21.513255813953482</v>
          </cell>
          <cell r="P111">
            <v>26.786292147910217</v>
          </cell>
          <cell r="Q111">
            <v>0</v>
          </cell>
          <cell r="R111">
            <v>21.44767441860466</v>
          </cell>
          <cell r="S111">
            <v>22.511627906976749</v>
          </cell>
          <cell r="T111">
            <v>24.162558139534877</v>
          </cell>
          <cell r="U111">
            <v>30.906989247311827</v>
          </cell>
          <cell r="V111">
            <v>33.127204301075267</v>
          </cell>
          <cell r="W111">
            <v>26.695376344086021</v>
          </cell>
          <cell r="X111">
            <v>0</v>
          </cell>
          <cell r="Y111">
            <v>33.260430107526879</v>
          </cell>
          <cell r="Z111">
            <v>33.717741935483872</v>
          </cell>
          <cell r="AA111">
            <v>0</v>
          </cell>
          <cell r="AB111">
            <v>0</v>
          </cell>
          <cell r="AC111">
            <v>2.5769354838709679</v>
          </cell>
          <cell r="AD111">
            <v>2.3075806451612904</v>
          </cell>
          <cell r="AE111">
            <v>2.4861290322580643</v>
          </cell>
          <cell r="AF111">
            <v>2.5870967741935482</v>
          </cell>
          <cell r="AG111">
            <v>2.7840322580645158</v>
          </cell>
          <cell r="AH111">
            <v>1.82853548387097</v>
          </cell>
          <cell r="AI111">
            <v>2.8290322580645162</v>
          </cell>
          <cell r="AJ111">
            <v>2.6652050626702293</v>
          </cell>
          <cell r="AK111">
            <v>2.8339072015903142</v>
          </cell>
          <cell r="AL111">
            <v>2.6493247879797082</v>
          </cell>
          <cell r="AM111">
            <v>2.8854665350010973</v>
          </cell>
          <cell r="AN111">
            <v>2.6467468213091685</v>
          </cell>
          <cell r="AO111">
            <v>2.5338137176579218</v>
          </cell>
          <cell r="AP111">
            <v>2.5770068560644699</v>
          </cell>
          <cell r="AQ111">
            <v>2.5037871798230165</v>
          </cell>
          <cell r="AR111">
            <v>2.6166998832717914</v>
          </cell>
          <cell r="AS111">
            <v>2.9108960532910264</v>
          </cell>
          <cell r="AT111">
            <v>2.6063456138089238</v>
          </cell>
          <cell r="AU111">
            <v>2.58101081632653</v>
          </cell>
          <cell r="AV111">
            <v>2.4861290322580643</v>
          </cell>
          <cell r="AW111">
            <v>2.3666715668062852</v>
          </cell>
          <cell r="AX111">
            <v>2.429991383650234</v>
          </cell>
          <cell r="AZ111">
            <v>15</v>
          </cell>
        </row>
        <row r="112">
          <cell r="D112">
            <v>42583</v>
          </cell>
          <cell r="E112">
            <v>38.250740740740738</v>
          </cell>
          <cell r="F112">
            <v>36.613703703703706</v>
          </cell>
          <cell r="G112">
            <v>35.272222222222226</v>
          </cell>
          <cell r="H112">
            <v>38.604137113049163</v>
          </cell>
          <cell r="I112">
            <v>0</v>
          </cell>
          <cell r="J112">
            <v>42.370370370370374</v>
          </cell>
          <cell r="K112">
            <v>42.402962962962967</v>
          </cell>
          <cell r="L112">
            <v>38.651111111111106</v>
          </cell>
          <cell r="M112">
            <v>25.304871794871801</v>
          </cell>
          <cell r="N112">
            <v>23.483333333333341</v>
          </cell>
          <cell r="O112">
            <v>23.480256410256413</v>
          </cell>
          <cell r="P112">
            <v>25.934920406443691</v>
          </cell>
          <cell r="Q112">
            <v>0</v>
          </cell>
          <cell r="R112">
            <v>23.176666666666677</v>
          </cell>
          <cell r="S112">
            <v>21.564102564102548</v>
          </cell>
          <cell r="T112">
            <v>24.871538461538467</v>
          </cell>
          <cell r="U112">
            <v>32.821827956989246</v>
          </cell>
          <cell r="V112">
            <v>31.107419354838715</v>
          </cell>
          <cell r="W112">
            <v>30.327204301075277</v>
          </cell>
          <cell r="X112">
            <v>0</v>
          </cell>
          <cell r="Y112">
            <v>43.424320882852285</v>
          </cell>
          <cell r="Z112">
            <v>34.321397849462372</v>
          </cell>
          <cell r="AA112">
            <v>0</v>
          </cell>
          <cell r="AB112">
            <v>0</v>
          </cell>
          <cell r="AC112">
            <v>2.5975806451612899</v>
          </cell>
          <cell r="AD112">
            <v>2.5045161290322584</v>
          </cell>
          <cell r="AE112">
            <v>2.5683870967741931</v>
          </cell>
          <cell r="AF112">
            <v>2.5935483870967744</v>
          </cell>
          <cell r="AG112">
            <v>2.7853225806451625</v>
          </cell>
          <cell r="AH112">
            <v>1.56777419354839</v>
          </cell>
          <cell r="AI112">
            <v>2.798870967741935</v>
          </cell>
          <cell r="AJ112">
            <v>2.6865901058931265</v>
          </cell>
          <cell r="AK112">
            <v>2.8564039545472131</v>
          </cell>
          <cell r="AL112">
            <v>2.6704915453173572</v>
          </cell>
          <cell r="AM112">
            <v>2.9083347951142118</v>
          </cell>
          <cell r="AN112">
            <v>2.667895003289007</v>
          </cell>
          <cell r="AO112">
            <v>2.5873073646600693</v>
          </cell>
          <cell r="AP112">
            <v>2.631377966948893</v>
          </cell>
          <cell r="AQ112">
            <v>2.6477537958754924</v>
          </cell>
          <cell r="AR112">
            <v>2.6376318119854911</v>
          </cell>
          <cell r="AS112">
            <v>2.9175341980623259</v>
          </cell>
          <cell r="AT112">
            <v>2.6355990076984344</v>
          </cell>
          <cell r="AU112">
            <v>2.6353985714285706</v>
          </cell>
          <cell r="AV112">
            <v>2.5683870967741931</v>
          </cell>
          <cell r="AW112">
            <v>2.565978806833578</v>
          </cell>
          <cell r="AX112">
            <v>2.4441769421263753</v>
          </cell>
          <cell r="AZ112">
            <v>16</v>
          </cell>
        </row>
        <row r="113">
          <cell r="D113">
            <v>42614</v>
          </cell>
          <cell r="E113">
            <v>31.096000000000007</v>
          </cell>
          <cell r="F113">
            <v>26.511999999999993</v>
          </cell>
          <cell r="G113">
            <v>28.012800000000002</v>
          </cell>
          <cell r="H113">
            <v>32.25789303170852</v>
          </cell>
          <cell r="I113">
            <v>0</v>
          </cell>
          <cell r="J113">
            <v>27.274000000000004</v>
          </cell>
          <cell r="K113">
            <v>27.226399999999998</v>
          </cell>
          <cell r="L113">
            <v>27.933599999999998</v>
          </cell>
          <cell r="M113">
            <v>25.510750000000002</v>
          </cell>
          <cell r="N113">
            <v>22.448250000000002</v>
          </cell>
          <cell r="O113">
            <v>23.994250000000005</v>
          </cell>
          <cell r="P113">
            <v>26.464081374806234</v>
          </cell>
          <cell r="Q113">
            <v>0</v>
          </cell>
          <cell r="R113">
            <v>22.025000000000002</v>
          </cell>
          <cell r="S113">
            <v>19.975000000000005</v>
          </cell>
          <cell r="T113">
            <v>23.389999999999993</v>
          </cell>
          <cell r="U113">
            <v>28.613666666666671</v>
          </cell>
          <cell r="V113">
            <v>24.705888888888886</v>
          </cell>
          <cell r="W113">
            <v>26.22677777777778</v>
          </cell>
          <cell r="X113">
            <v>0</v>
          </cell>
          <cell r="Y113">
            <v>33.358888888888892</v>
          </cell>
          <cell r="Z113">
            <v>24.941111111111116</v>
          </cell>
          <cell r="AA113">
            <v>0</v>
          </cell>
          <cell r="AB113">
            <v>0</v>
          </cell>
          <cell r="AC113">
            <v>2.6983333333333324</v>
          </cell>
          <cell r="AD113">
            <v>2.6514999999999995</v>
          </cell>
          <cell r="AE113">
            <v>2.6613333333333338</v>
          </cell>
          <cell r="AF113">
            <v>2.7079999999999993</v>
          </cell>
          <cell r="AG113">
            <v>2.9606666666666666</v>
          </cell>
          <cell r="AH113">
            <v>2.0155333333333298</v>
          </cell>
          <cell r="AI113">
            <v>2.8079999999999994</v>
          </cell>
          <cell r="AJ113">
            <v>2.7911429435483863</v>
          </cell>
          <cell r="AK113">
            <v>2.968819489247311</v>
          </cell>
          <cell r="AL113">
            <v>2.7744959677419341</v>
          </cell>
          <cell r="AM113">
            <v>3.0232213709677409</v>
          </cell>
          <cell r="AN113">
            <v>2.7717758736559128</v>
          </cell>
          <cell r="AO113">
            <v>2.662981304321645</v>
          </cell>
          <cell r="AP113">
            <v>2.7082931969805171</v>
          </cell>
          <cell r="AQ113">
            <v>2.7714741535603351</v>
          </cell>
          <cell r="AR113">
            <v>2.73978398492683</v>
          </cell>
          <cell r="AS113">
            <v>3.035294886305175</v>
          </cell>
          <cell r="AT113">
            <v>2.7681537930798932</v>
          </cell>
          <cell r="AU113">
            <v>2.7123373469387757</v>
          </cell>
          <cell r="AV113">
            <v>2.6613333333333338</v>
          </cell>
          <cell r="AW113">
            <v>2.7147328509260191</v>
          </cell>
          <cell r="AX113">
            <v>2.5188071236559133</v>
          </cell>
          <cell r="AZ113">
            <v>17</v>
          </cell>
        </row>
        <row r="114">
          <cell r="D114">
            <v>42644</v>
          </cell>
          <cell r="E114">
            <v>27.482307692307693</v>
          </cell>
          <cell r="F114">
            <v>26.233076923076926</v>
          </cell>
          <cell r="G114">
            <v>22.980000000000004</v>
          </cell>
          <cell r="H114">
            <v>29.806718510801161</v>
          </cell>
          <cell r="I114">
            <v>0</v>
          </cell>
          <cell r="J114">
            <v>25.490384615384617</v>
          </cell>
          <cell r="K114">
            <v>25.092692307692307</v>
          </cell>
          <cell r="L114">
            <v>27.455000000000002</v>
          </cell>
          <cell r="M114">
            <v>21.445121951219523</v>
          </cell>
          <cell r="N114">
            <v>22.772195121951214</v>
          </cell>
          <cell r="O114">
            <v>19.065121951219513</v>
          </cell>
          <cell r="P114">
            <v>23.635534611185602</v>
          </cell>
          <cell r="Q114">
            <v>0</v>
          </cell>
          <cell r="R114">
            <v>21.323170731707329</v>
          </cell>
          <cell r="S114">
            <v>20.280487804878049</v>
          </cell>
          <cell r="T114">
            <v>23.79121951219512</v>
          </cell>
          <cell r="U114">
            <v>24.820752688172046</v>
          </cell>
          <cell r="V114">
            <v>24.707311827956989</v>
          </cell>
          <cell r="W114">
            <v>21.25408602150538</v>
          </cell>
          <cell r="X114">
            <v>0</v>
          </cell>
          <cell r="Y114">
            <v>31.054731182795702</v>
          </cell>
          <cell r="Z114">
            <v>23.653225806451623</v>
          </cell>
          <cell r="AA114">
            <v>0</v>
          </cell>
          <cell r="AB114">
            <v>0</v>
          </cell>
          <cell r="AC114">
            <v>2.6745161290322579</v>
          </cell>
          <cell r="AD114">
            <v>2.5704838709677413</v>
          </cell>
          <cell r="AE114">
            <v>2.5925000000000007</v>
          </cell>
          <cell r="AF114">
            <v>2.6519354838709672</v>
          </cell>
          <cell r="AG114">
            <v>2.9287096774193548</v>
          </cell>
          <cell r="AH114">
            <v>2.3286225806451601</v>
          </cell>
          <cell r="AI114">
            <v>2.7509677419354834</v>
          </cell>
          <cell r="AJ114">
            <v>2.7665506306823371</v>
          </cell>
          <cell r="AK114">
            <v>2.9431573770919477</v>
          </cell>
          <cell r="AL114">
            <v>2.7502201844436041</v>
          </cell>
          <cell r="AM114">
            <v>2.9972317023857662</v>
          </cell>
          <cell r="AN114">
            <v>2.7474083195283252</v>
          </cell>
          <cell r="AO114">
            <v>2.6373423374152893</v>
          </cell>
          <cell r="AP114">
            <v>2.6822336704619465</v>
          </cell>
          <cell r="AQ114">
            <v>2.6942040298820258</v>
          </cell>
          <cell r="AR114">
            <v>2.7156359525826401</v>
          </cell>
          <cell r="AS114">
            <v>2.9776094082425839</v>
          </cell>
          <cell r="AT114">
            <v>2.7499682086675996</v>
          </cell>
          <cell r="AU114">
            <v>2.6862698430141281</v>
          </cell>
          <cell r="AV114">
            <v>2.5925000000000007</v>
          </cell>
          <cell r="AW114">
            <v>2.6327410190949716</v>
          </cell>
          <cell r="AX114">
            <v>2.4927182473944405</v>
          </cell>
          <cell r="AZ114">
            <v>18</v>
          </cell>
        </row>
        <row r="115">
          <cell r="D115">
            <v>42675</v>
          </cell>
          <cell r="E115">
            <v>22.472000000000001</v>
          </cell>
          <cell r="F115">
            <v>19.753999999999998</v>
          </cell>
          <cell r="G115">
            <v>19.059200000000001</v>
          </cell>
          <cell r="H115">
            <v>23.938048669085742</v>
          </cell>
          <cell r="I115">
            <v>0</v>
          </cell>
          <cell r="J115">
            <v>20.370800000000003</v>
          </cell>
          <cell r="K115">
            <v>22.958399999999994</v>
          </cell>
          <cell r="L115">
            <v>21.947199999999999</v>
          </cell>
          <cell r="M115">
            <v>18.100249999999996</v>
          </cell>
          <cell r="N115">
            <v>17.917999999999999</v>
          </cell>
          <cell r="O115">
            <v>14.816249999999997</v>
          </cell>
          <cell r="P115">
            <v>19.109834280496816</v>
          </cell>
          <cell r="Q115">
            <v>0</v>
          </cell>
          <cell r="R115">
            <v>18.120749999999997</v>
          </cell>
          <cell r="S115">
            <v>17.550000000000008</v>
          </cell>
          <cell r="T115">
            <v>18.761750000000003</v>
          </cell>
          <cell r="U115">
            <v>20.525631414701802</v>
          </cell>
          <cell r="V115">
            <v>18.936585298196945</v>
          </cell>
          <cell r="W115">
            <v>17.170175104022189</v>
          </cell>
          <cell r="X115">
            <v>0</v>
          </cell>
          <cell r="Y115">
            <v>28.73354750346741</v>
          </cell>
          <cell r="Z115">
            <v>19.369044036061027</v>
          </cell>
          <cell r="AA115">
            <v>0</v>
          </cell>
          <cell r="AB115">
            <v>0</v>
          </cell>
          <cell r="AC115">
            <v>2.2418333333333336</v>
          </cell>
          <cell r="AD115">
            <v>2.1433333333333335</v>
          </cell>
          <cell r="AE115">
            <v>2.1925000000000008</v>
          </cell>
          <cell r="AF115">
            <v>2.220333333333333</v>
          </cell>
          <cell r="AG115">
            <v>2.4661666666666666</v>
          </cell>
          <cell r="AH115">
            <v>2.0257089666666701</v>
          </cell>
          <cell r="AI115">
            <v>2.3296666666666672</v>
          </cell>
          <cell r="AJ115">
            <v>2.3173949339489543</v>
          </cell>
          <cell r="AK115">
            <v>2.4592885789406185</v>
          </cell>
          <cell r="AL115">
            <v>2.3031624406823137</v>
          </cell>
          <cell r="AM115">
            <v>2.5024173464152879</v>
          </cell>
          <cell r="AN115">
            <v>2.3013510324483781</v>
          </cell>
          <cell r="AO115">
            <v>2.2275383341027855</v>
          </cell>
          <cell r="AP115">
            <v>2.26570759393383</v>
          </cell>
          <cell r="AQ115">
            <v>2.2676824839611038</v>
          </cell>
          <cell r="AR115">
            <v>2.2769430643144415</v>
          </cell>
          <cell r="AS115">
            <v>2.5335285866172788</v>
          </cell>
          <cell r="AT115">
            <v>2.3066994090924613</v>
          </cell>
          <cell r="AU115">
            <v>2.269616258503401</v>
          </cell>
          <cell r="AV115">
            <v>2.1925000000000008</v>
          </cell>
          <cell r="AW115">
            <v>2.2004461727895288</v>
          </cell>
          <cell r="AX115">
            <v>2.4519566884699251</v>
          </cell>
          <cell r="AZ115">
            <v>19</v>
          </cell>
        </row>
        <row r="116">
          <cell r="D116">
            <v>42705</v>
          </cell>
          <cell r="E116">
            <v>36.173461538461531</v>
          </cell>
          <cell r="F116">
            <v>28.173076923076927</v>
          </cell>
          <cell r="G116">
            <v>33.740384615384599</v>
          </cell>
          <cell r="H116">
            <v>36.117841448520664</v>
          </cell>
          <cell r="I116">
            <v>0</v>
          </cell>
          <cell r="J116">
            <v>29.213846153846156</v>
          </cell>
          <cell r="K116">
            <v>31.832307692307701</v>
          </cell>
          <cell r="L116">
            <v>29.808461538461536</v>
          </cell>
          <cell r="M116">
            <v>28.176829268292678</v>
          </cell>
          <cell r="N116">
            <v>26.045365853658534</v>
          </cell>
          <cell r="O116">
            <v>24.741219512195123</v>
          </cell>
          <cell r="P116">
            <v>29.305661935071928</v>
          </cell>
          <cell r="Q116">
            <v>0</v>
          </cell>
          <cell r="R116">
            <v>25.363658536585376</v>
          </cell>
          <cell r="S116">
            <v>24.317073170731707</v>
          </cell>
          <cell r="T116">
            <v>26.645853658536581</v>
          </cell>
          <cell r="U116">
            <v>32.648064516129025</v>
          </cell>
          <cell r="V116">
            <v>27.23505376344086</v>
          </cell>
          <cell r="W116">
            <v>29.773010752688162</v>
          </cell>
          <cell r="X116">
            <v>0</v>
          </cell>
          <cell r="Y116">
            <v>28.634731182795697</v>
          </cell>
          <cell r="Z116">
            <v>27.516451612903232</v>
          </cell>
          <cell r="AA116">
            <v>0</v>
          </cell>
          <cell r="AB116">
            <v>0</v>
          </cell>
          <cell r="AC116">
            <v>3.4803225806451619</v>
          </cell>
          <cell r="AD116">
            <v>3.8459677419354836</v>
          </cell>
          <cell r="AE116">
            <v>3.4940322580645158</v>
          </cell>
          <cell r="AF116">
            <v>3.4400000000000008</v>
          </cell>
          <cell r="AG116">
            <v>3.5661290322580634</v>
          </cell>
          <cell r="AH116">
            <v>2.5916688387096798</v>
          </cell>
          <cell r="AI116">
            <v>3.5625806451612902</v>
          </cell>
          <cell r="AJ116">
            <v>3.5923795501881126</v>
          </cell>
          <cell r="AK116">
            <v>3.7920555331502857</v>
          </cell>
          <cell r="AL116">
            <v>3.5685376417747192</v>
          </cell>
          <cell r="AM116">
            <v>3.85166030418377</v>
          </cell>
          <cell r="AN116">
            <v>3.5675839654381836</v>
          </cell>
          <cell r="AO116">
            <v>3.4498555957080765</v>
          </cell>
          <cell r="AP116">
            <v>3.5080746990223539</v>
          </cell>
          <cell r="AQ116">
            <v>3.8167860057158185</v>
          </cell>
          <cell r="AR116">
            <v>3.5326352951892548</v>
          </cell>
          <cell r="AS116">
            <v>3.7884587920567969</v>
          </cell>
          <cell r="AT116">
            <v>3.5518748027461844</v>
          </cell>
          <cell r="AU116">
            <v>3.5123636800526663</v>
          </cell>
          <cell r="AV116">
            <v>3.4940322580645158</v>
          </cell>
          <cell r="AW116">
            <v>3.9235859446771415</v>
          </cell>
          <cell r="AX116">
            <v>3.8801513847377764</v>
          </cell>
          <cell r="AZ116">
            <v>20</v>
          </cell>
        </row>
        <row r="117">
          <cell r="D117">
            <v>42736</v>
          </cell>
          <cell r="E117">
            <v>34.423200000000008</v>
          </cell>
          <cell r="F117">
            <v>27.16879999999999</v>
          </cell>
          <cell r="G117">
            <v>33.589199999999998</v>
          </cell>
          <cell r="H117">
            <v>38.311739655528925</v>
          </cell>
          <cell r="I117">
            <v>0</v>
          </cell>
          <cell r="J117">
            <v>28.133200000000002</v>
          </cell>
          <cell r="K117">
            <v>29.523599999999991</v>
          </cell>
          <cell r="L117">
            <v>29.0732</v>
          </cell>
          <cell r="M117">
            <v>27.846744186046514</v>
          </cell>
          <cell r="N117">
            <v>24.534418604651165</v>
          </cell>
          <cell r="O117">
            <v>25.916046511627908</v>
          </cell>
          <cell r="P117">
            <v>30.541826998702096</v>
          </cell>
          <cell r="Q117">
            <v>0</v>
          </cell>
          <cell r="R117">
            <v>24.56976744186046</v>
          </cell>
          <cell r="S117">
            <v>24.418604651162781</v>
          </cell>
          <cell r="T117">
            <v>25.856046511627905</v>
          </cell>
          <cell r="U117">
            <v>31.382473118279574</v>
          </cell>
          <cell r="V117">
            <v>25.950752688172038</v>
          </cell>
          <cell r="W117">
            <v>30.041397849462363</v>
          </cell>
          <cell r="X117">
            <v>0</v>
          </cell>
          <cell r="Y117">
            <v>27.585698924731179</v>
          </cell>
          <cell r="Z117">
            <v>26.485591397849461</v>
          </cell>
          <cell r="AA117">
            <v>0</v>
          </cell>
          <cell r="AB117">
            <v>0</v>
          </cell>
          <cell r="AC117">
            <v>3.2446774193548387</v>
          </cell>
          <cell r="AD117">
            <v>3.5077419354838701</v>
          </cell>
          <cell r="AE117">
            <v>3.2796774193548388</v>
          </cell>
          <cell r="AF117">
            <v>3.1829032258064527</v>
          </cell>
          <cell r="AG117">
            <v>3.3198387096774189</v>
          </cell>
          <cell r="AH117">
            <v>2.2069999999999999</v>
          </cell>
          <cell r="AI117">
            <v>3.3350000000000004</v>
          </cell>
          <cell r="AJ117">
            <v>3.3521947744316152</v>
          </cell>
          <cell r="AK117">
            <v>3.5504673134150693</v>
          </cell>
          <cell r="AL117">
            <v>3.3310026008808471</v>
          </cell>
          <cell r="AM117">
            <v>3.6103322104511371</v>
          </cell>
          <cell r="AN117">
            <v>3.328967194381621</v>
          </cell>
          <cell r="AO117">
            <v>3.1995301017854159</v>
          </cell>
          <cell r="AP117">
            <v>3.2626434693877546</v>
          </cell>
          <cell r="AQ117">
            <v>3.5318468800105713</v>
          </cell>
          <cell r="AR117">
            <v>3.2937169526055343</v>
          </cell>
          <cell r="AS117">
            <v>3.2922677511841623</v>
          </cell>
          <cell r="AT117">
            <v>3.2192827656100813</v>
          </cell>
          <cell r="AU117">
            <v>3.2524393877551017</v>
          </cell>
          <cell r="AV117">
            <v>3.2796774193548388</v>
          </cell>
          <cell r="AW117">
            <v>3.5812867781437814</v>
          </cell>
          <cell r="AX117">
            <v>3.7196455124389947</v>
          </cell>
          <cell r="AZ117">
            <v>9</v>
          </cell>
        </row>
        <row r="118">
          <cell r="D118">
            <v>42767</v>
          </cell>
          <cell r="E118">
            <v>25.528750000000002</v>
          </cell>
          <cell r="F118">
            <v>21.639999999999997</v>
          </cell>
          <cell r="G118">
            <v>23.01958333333333</v>
          </cell>
          <cell r="H118">
            <v>28.657656065460461</v>
          </cell>
          <cell r="I118">
            <v>0</v>
          </cell>
          <cell r="J118">
            <v>22.716250000000002</v>
          </cell>
          <cell r="K118">
            <v>22.65958333333333</v>
          </cell>
          <cell r="L118">
            <v>23.247083333333336</v>
          </cell>
          <cell r="M118">
            <v>20.990277777777777</v>
          </cell>
          <cell r="N118">
            <v>20.62027777777778</v>
          </cell>
          <cell r="O118">
            <v>17.753055555555555</v>
          </cell>
          <cell r="P118">
            <v>22.97430635948955</v>
          </cell>
          <cell r="Q118">
            <v>0</v>
          </cell>
          <cell r="R118">
            <v>19.453055555555554</v>
          </cell>
          <cell r="S118">
            <v>20.638888888888893</v>
          </cell>
          <cell r="T118">
            <v>21.707777777777775</v>
          </cell>
          <cell r="U118">
            <v>23.583690476190476</v>
          </cell>
          <cell r="V118">
            <v>21.202976190476189</v>
          </cell>
          <cell r="W118">
            <v>20.762499999999999</v>
          </cell>
          <cell r="X118">
            <v>0</v>
          </cell>
          <cell r="Y118">
            <v>22.587380952380954</v>
          </cell>
          <cell r="Z118">
            <v>21.317738095238099</v>
          </cell>
          <cell r="AA118">
            <v>0</v>
          </cell>
          <cell r="AB118">
            <v>0</v>
          </cell>
          <cell r="AC118">
            <v>2.6123214285714282</v>
          </cell>
          <cell r="AD118">
            <v>2.5719642857142864</v>
          </cell>
          <cell r="AE118">
            <v>2.5835714285714286</v>
          </cell>
          <cell r="AF118">
            <v>2.5823214285714284</v>
          </cell>
          <cell r="AG118">
            <v>2.825535714285714</v>
          </cell>
          <cell r="AH118">
            <v>1.9550000000000001</v>
          </cell>
          <cell r="AI118">
            <v>2.7174999999999998</v>
          </cell>
          <cell r="AJ118">
            <v>2.7004891639375841</v>
          </cell>
          <cell r="AK118">
            <v>2.8659546398987255</v>
          </cell>
          <cell r="AL118">
            <v>2.6838822274816296</v>
          </cell>
          <cell r="AM118">
            <v>2.9162786897652526</v>
          </cell>
          <cell r="AN118">
            <v>2.6817686173872359</v>
          </cell>
          <cell r="AO118">
            <v>2.5894254558890131</v>
          </cell>
          <cell r="AP118">
            <v>2.6408140233236148</v>
          </cell>
          <cell r="AQ118">
            <v>2.6903633755419278</v>
          </cell>
          <cell r="AR118">
            <v>2.6525773492562386</v>
          </cell>
          <cell r="AS118">
            <v>2.6772956057458823</v>
          </cell>
          <cell r="AT118">
            <v>2.6163905589309167</v>
          </cell>
          <cell r="AU118">
            <v>2.6306099416909614</v>
          </cell>
          <cell r="AV118">
            <v>2.5835714285714286</v>
          </cell>
          <cell r="AW118">
            <v>2.6342392629433116</v>
          </cell>
          <cell r="AX118">
            <v>2.6834796350826982</v>
          </cell>
          <cell r="AZ118">
            <v>10</v>
          </cell>
        </row>
        <row r="119">
          <cell r="D119">
            <v>42795</v>
          </cell>
          <cell r="E119">
            <v>18.497037037037035</v>
          </cell>
          <cell r="F119">
            <v>20.801851851851854</v>
          </cell>
          <cell r="G119">
            <v>13.16888888888889</v>
          </cell>
          <cell r="H119">
            <v>20.940059256045167</v>
          </cell>
          <cell r="I119">
            <v>0</v>
          </cell>
          <cell r="J119">
            <v>21.333333333333332</v>
          </cell>
          <cell r="K119">
            <v>19.535925925925927</v>
          </cell>
          <cell r="L119">
            <v>21.302962962962965</v>
          </cell>
          <cell r="M119">
            <v>12.73384615384615</v>
          </cell>
          <cell r="N119">
            <v>18.445128205128196</v>
          </cell>
          <cell r="O119">
            <v>7.3612820512820534</v>
          </cell>
          <cell r="P119">
            <v>14.528113426164561</v>
          </cell>
          <cell r="Q119">
            <v>0</v>
          </cell>
          <cell r="R119">
            <v>16.995128205128204</v>
          </cell>
          <cell r="S119">
            <v>14.712564102564102</v>
          </cell>
          <cell r="T119">
            <v>19.008717948717944</v>
          </cell>
          <cell r="U119">
            <v>16.084718915001549</v>
          </cell>
          <cell r="V119">
            <v>19.81539013700521</v>
          </cell>
          <cell r="W119">
            <v>10.737979431963284</v>
          </cell>
          <cell r="X119">
            <v>0</v>
          </cell>
          <cell r="Y119">
            <v>20.342653138696207</v>
          </cell>
          <cell r="Z119">
            <v>19.517476274286501</v>
          </cell>
          <cell r="AA119">
            <v>0</v>
          </cell>
          <cell r="AB119">
            <v>0</v>
          </cell>
          <cell r="AC119">
            <v>2.5440322580645165</v>
          </cell>
          <cell r="AD119">
            <v>2.4099999999999997</v>
          </cell>
          <cell r="AE119">
            <v>2.4601612903225805</v>
          </cell>
          <cell r="AF119">
            <v>2.5133870967741938</v>
          </cell>
          <cell r="AG119">
            <v>2.8424193548387091</v>
          </cell>
          <cell r="AH119">
            <v>1.962</v>
          </cell>
          <cell r="AI119">
            <v>2.6225806451612903</v>
          </cell>
          <cell r="AJ119">
            <v>2.6366809466524095</v>
          </cell>
          <cell r="AK119">
            <v>2.8246722806392208</v>
          </cell>
          <cell r="AL119">
            <v>2.6228597769262763</v>
          </cell>
          <cell r="AM119">
            <v>2.8832365591397848</v>
          </cell>
          <cell r="AN119">
            <v>2.6184088917602333</v>
          </cell>
          <cell r="AO119">
            <v>2.5300877954387646</v>
          </cell>
          <cell r="AP119">
            <v>2.5803360302830809</v>
          </cell>
          <cell r="AQ119">
            <v>2.5432095807524639</v>
          </cell>
          <cell r="AR119">
            <v>2.5833396218843316</v>
          </cell>
          <cell r="AS119">
            <v>2.606709560489652</v>
          </cell>
          <cell r="AT119">
            <v>2.568842349667122</v>
          </cell>
          <cell r="AU119">
            <v>2.5701319486504275</v>
          </cell>
          <cell r="AV119">
            <v>2.4601612903225805</v>
          </cell>
          <cell r="AW119">
            <v>2.4703243902439023</v>
          </cell>
          <cell r="AX119">
            <v>2.7171482653121846</v>
          </cell>
          <cell r="AZ119">
            <v>11</v>
          </cell>
        </row>
        <row r="120">
          <cell r="D120">
            <v>42826</v>
          </cell>
          <cell r="E120">
            <v>19.617600000000003</v>
          </cell>
          <cell r="F120">
            <v>28.063200000000002</v>
          </cell>
          <cell r="G120">
            <v>12.781600000000001</v>
          </cell>
          <cell r="H120">
            <v>21.10383079124426</v>
          </cell>
          <cell r="I120">
            <v>0</v>
          </cell>
          <cell r="J120">
            <v>24.622799999999998</v>
          </cell>
          <cell r="K120">
            <v>24.217999999999993</v>
          </cell>
          <cell r="L120">
            <v>29.365199999999994</v>
          </cell>
          <cell r="M120">
            <v>9.027000000000001</v>
          </cell>
          <cell r="N120">
            <v>23.326750000000004</v>
          </cell>
          <cell r="O120">
            <v>2.1392499999999992</v>
          </cell>
          <cell r="P120">
            <v>11.252108356074151</v>
          </cell>
          <cell r="Q120">
            <v>0</v>
          </cell>
          <cell r="R120">
            <v>18.300749999999994</v>
          </cell>
          <cell r="S120">
            <v>14.263000000000003</v>
          </cell>
          <cell r="T120">
            <v>23.531000000000002</v>
          </cell>
          <cell r="U120">
            <v>14.910666666666669</v>
          </cell>
          <cell r="V120">
            <v>25.958111111111116</v>
          </cell>
          <cell r="W120">
            <v>8.0516666666666676</v>
          </cell>
          <cell r="X120">
            <v>0</v>
          </cell>
          <cell r="Y120">
            <v>26.772222222222219</v>
          </cell>
          <cell r="Z120">
            <v>21.812999999999995</v>
          </cell>
          <cell r="AA120">
            <v>0</v>
          </cell>
          <cell r="AB120">
            <v>0</v>
          </cell>
          <cell r="AC120">
            <v>2.7378333333333327</v>
          </cell>
          <cell r="AD120">
            <v>2.598333333333334</v>
          </cell>
          <cell r="AE120">
            <v>2.6329999999999987</v>
          </cell>
          <cell r="AF120">
            <v>2.6969999999999987</v>
          </cell>
          <cell r="AG120">
            <v>3.0758333333333336</v>
          </cell>
          <cell r="AH120">
            <v>2.0979999999999999</v>
          </cell>
          <cell r="AI120">
            <v>2.8083333333333331</v>
          </cell>
          <cell r="AJ120">
            <v>2.8480920778975229</v>
          </cell>
          <cell r="AK120">
            <v>3.0912824919644541</v>
          </cell>
          <cell r="AL120">
            <v>2.8366003214218187</v>
          </cell>
          <cell r="AM120">
            <v>3.1689294951786722</v>
          </cell>
          <cell r="AN120">
            <v>2.8282144450746829</v>
          </cell>
          <cell r="AO120">
            <v>2.6906030201902218</v>
          </cell>
          <cell r="AP120">
            <v>2.7439359863945576</v>
          </cell>
          <cell r="AQ120">
            <v>2.7294485434555877</v>
          </cell>
          <cell r="AR120">
            <v>2.7798326516610894</v>
          </cell>
          <cell r="AS120">
            <v>2.7947219537169761</v>
          </cell>
          <cell r="AT120">
            <v>2.7630022897935822</v>
          </cell>
          <cell r="AU120">
            <v>2.7337319047619042</v>
          </cell>
          <cell r="AV120">
            <v>2.6329999999999987</v>
          </cell>
          <cell r="AW120">
            <v>2.6609258813210546</v>
          </cell>
          <cell r="AX120">
            <v>2.2221019379844957</v>
          </cell>
          <cell r="AZ120">
            <v>12</v>
          </cell>
        </row>
        <row r="121">
          <cell r="D121">
            <v>42856</v>
          </cell>
          <cell r="E121">
            <v>23.424999999999997</v>
          </cell>
          <cell r="F121">
            <v>28.765384615384615</v>
          </cell>
          <cell r="G121">
            <v>16.874999999999993</v>
          </cell>
          <cell r="H121">
            <v>25.793199433723892</v>
          </cell>
          <cell r="I121">
            <v>0</v>
          </cell>
          <cell r="J121">
            <v>25.845384615384617</v>
          </cell>
          <cell r="K121">
            <v>22.940769230769238</v>
          </cell>
          <cell r="L121">
            <v>29.08461538461539</v>
          </cell>
          <cell r="M121">
            <v>7.0914634146341458</v>
          </cell>
          <cell r="N121">
            <v>22.415853658536587</v>
          </cell>
          <cell r="O121">
            <v>2.7378048780487809</v>
          </cell>
          <cell r="P121">
            <v>10.923361573183488</v>
          </cell>
          <cell r="Q121">
            <v>0</v>
          </cell>
          <cell r="R121">
            <v>18.109250000000003</v>
          </cell>
          <cell r="S121">
            <v>16.453170731707317</v>
          </cell>
          <cell r="T121">
            <v>22.62170731707317</v>
          </cell>
          <cell r="U121">
            <v>16.224193548387095</v>
          </cell>
          <cell r="V121">
            <v>25.966129032258067</v>
          </cell>
          <cell r="W121">
            <v>10.642473118279566</v>
          </cell>
          <cell r="X121">
            <v>0</v>
          </cell>
          <cell r="Y121">
            <v>26.235376344086028</v>
          </cell>
          <cell r="Z121">
            <v>22.434830645161291</v>
          </cell>
          <cell r="AA121">
            <v>0</v>
          </cell>
          <cell r="AB121">
            <v>0</v>
          </cell>
          <cell r="AC121">
            <v>2.7806451612903227</v>
          </cell>
          <cell r="AD121">
            <v>2.5391935483870962</v>
          </cell>
          <cell r="AE121">
            <v>2.6761290322580633</v>
          </cell>
          <cell r="AF121">
            <v>2.7346774193548389</v>
          </cell>
          <cell r="AG121">
            <v>3.13032258064516</v>
          </cell>
          <cell r="AH121">
            <v>2.2040000000000002</v>
          </cell>
          <cell r="AI121">
            <v>2.8501612903225801</v>
          </cell>
          <cell r="AJ121">
            <v>2.8934042356080116</v>
          </cell>
          <cell r="AK121">
            <v>3.1430394100535475</v>
          </cell>
          <cell r="AL121">
            <v>2.88190472661244</v>
          </cell>
          <cell r="AM121">
            <v>3.222897111411684</v>
          </cell>
          <cell r="AN121">
            <v>2.8731203794630451</v>
          </cell>
          <cell r="AO121">
            <v>2.7492144108987366</v>
          </cell>
          <cell r="AP121">
            <v>2.8036737524687294</v>
          </cell>
          <cell r="AQ121">
            <v>2.7211925722904748</v>
          </cell>
          <cell r="AR121">
            <v>2.8232391486265058</v>
          </cell>
          <cell r="AS121">
            <v>2.8333021496568085</v>
          </cell>
          <cell r="AT121">
            <v>2.7948345482925934</v>
          </cell>
          <cell r="AU121">
            <v>2.793469670836076</v>
          </cell>
          <cell r="AV121">
            <v>2.6761290322580633</v>
          </cell>
          <cell r="AW121">
            <v>2.6010738572888332</v>
          </cell>
          <cell r="AX121">
            <v>2.2481540086342666</v>
          </cell>
          <cell r="AZ121">
            <v>13</v>
          </cell>
        </row>
        <row r="122">
          <cell r="D122">
            <v>42887</v>
          </cell>
          <cell r="E122">
            <v>30.27269230769231</v>
          </cell>
          <cell r="F122">
            <v>40.629615384615391</v>
          </cell>
          <cell r="G122">
            <v>15.745769230769232</v>
          </cell>
          <cell r="H122">
            <v>36.34936205620869</v>
          </cell>
          <cell r="I122">
            <v>0</v>
          </cell>
          <cell r="J122">
            <v>33.645769230769233</v>
          </cell>
          <cell r="K122">
            <v>31.582692307692302</v>
          </cell>
          <cell r="L122">
            <v>40.942307692307693</v>
          </cell>
          <cell r="M122">
            <v>9.8115789473684192</v>
          </cell>
          <cell r="N122">
            <v>24.383947368421055</v>
          </cell>
          <cell r="O122">
            <v>1.0563157894736839</v>
          </cell>
          <cell r="P122">
            <v>15.600394572817113</v>
          </cell>
          <cell r="Q122">
            <v>0</v>
          </cell>
          <cell r="R122">
            <v>18.00447368421052</v>
          </cell>
          <cell r="S122">
            <v>15.452105263157893</v>
          </cell>
          <cell r="T122">
            <v>24.021842105263151</v>
          </cell>
          <cell r="U122">
            <v>21.63355555555556</v>
          </cell>
          <cell r="V122">
            <v>33.77033333333334</v>
          </cell>
          <cell r="W122">
            <v>9.5435555555555549</v>
          </cell>
          <cell r="X122">
            <v>0</v>
          </cell>
          <cell r="Y122">
            <v>33.798111111111105</v>
          </cell>
          <cell r="Z122">
            <v>27.041666666666664</v>
          </cell>
          <cell r="AA122">
            <v>0</v>
          </cell>
          <cell r="AB122">
            <v>0</v>
          </cell>
          <cell r="AC122">
            <v>2.8340000000000001</v>
          </cell>
          <cell r="AD122">
            <v>2.629</v>
          </cell>
          <cell r="AE122">
            <v>2.8382000000000001</v>
          </cell>
          <cell r="AF122">
            <v>2.7989999999999999</v>
          </cell>
          <cell r="AG122">
            <v>3.254</v>
          </cell>
          <cell r="AH122">
            <v>2.0489999999999999</v>
          </cell>
          <cell r="AI122">
            <v>2.9264999999999999</v>
          </cell>
          <cell r="AJ122">
            <v>2.8868</v>
          </cell>
          <cell r="AK122">
            <v>3.0876999999999999</v>
          </cell>
          <cell r="AL122">
            <v>2.88</v>
          </cell>
          <cell r="AM122">
            <v>3.1377000000000002</v>
          </cell>
          <cell r="AN122">
            <v>2.8666</v>
          </cell>
          <cell r="AO122">
            <v>2.823361882012887</v>
          </cell>
          <cell r="AP122">
            <v>2.8713045200448848</v>
          </cell>
          <cell r="AQ122">
            <v>2.8528564316455696</v>
          </cell>
          <cell r="AR122">
            <v>2.8950217494644499</v>
          </cell>
          <cell r="AS122">
            <v>3.1289259183043523</v>
          </cell>
          <cell r="AT122">
            <v>2.9027304231990985</v>
          </cell>
          <cell r="AU122">
            <v>2.8754985714285715</v>
          </cell>
          <cell r="AV122">
            <v>2.8532000000000002</v>
          </cell>
          <cell r="AW122">
            <v>2.6936784810126579</v>
          </cell>
          <cell r="AX122">
            <v>2.8081</v>
          </cell>
          <cell r="AZ122">
            <v>14</v>
          </cell>
        </row>
        <row r="123">
          <cell r="D123">
            <v>42917</v>
          </cell>
          <cell r="E123">
            <v>36.440799999999996</v>
          </cell>
          <cell r="F123">
            <v>38.154400000000003</v>
          </cell>
          <cell r="G123">
            <v>29.911199999999997</v>
          </cell>
          <cell r="H123">
            <v>41.043943615833228</v>
          </cell>
          <cell r="I123">
            <v>0</v>
          </cell>
          <cell r="J123">
            <v>32.700000000000003</v>
          </cell>
          <cell r="K123">
            <v>39.569600000000001</v>
          </cell>
          <cell r="L123">
            <v>39.308399999999999</v>
          </cell>
          <cell r="M123">
            <v>26.741860465116279</v>
          </cell>
          <cell r="N123">
            <v>25.071162790697677</v>
          </cell>
          <cell r="O123">
            <v>21.570232558139534</v>
          </cell>
          <cell r="P123">
            <v>32.29173176325326</v>
          </cell>
          <cell r="Q123">
            <v>0</v>
          </cell>
          <cell r="R123">
            <v>21.469767441860466</v>
          </cell>
          <cell r="S123">
            <v>25.859302325581393</v>
          </cell>
          <cell r="T123">
            <v>26.22790697674418</v>
          </cell>
          <cell r="U123">
            <v>31.956344086021502</v>
          </cell>
          <cell r="V123">
            <v>32.105161290322577</v>
          </cell>
          <cell r="W123">
            <v>26.054623655913975</v>
          </cell>
          <cell r="X123">
            <v>0</v>
          </cell>
          <cell r="Y123">
            <v>33.260430107526879</v>
          </cell>
          <cell r="Z123">
            <v>27.507526881720434</v>
          </cell>
          <cell r="AA123">
            <v>0</v>
          </cell>
          <cell r="AB123">
            <v>0</v>
          </cell>
          <cell r="AC123">
            <v>2.61774193548387</v>
          </cell>
          <cell r="AD123">
            <v>2.2946774193548385</v>
          </cell>
          <cell r="AE123">
            <v>2.4811290322580644</v>
          </cell>
          <cell r="AF123">
            <v>2.6275806451612902</v>
          </cell>
          <cell r="AG123">
            <v>2.959193548387097</v>
          </cell>
          <cell r="AH123">
            <v>1.4910000000000001</v>
          </cell>
          <cell r="AI123">
            <v>2.7895161290322568</v>
          </cell>
          <cell r="AJ123">
            <v>2.7185233067645944</v>
          </cell>
          <cell r="AK123">
            <v>2.9328191795684999</v>
          </cell>
          <cell r="AL123">
            <v>2.7059256353545038</v>
          </cell>
          <cell r="AM123">
            <v>3.0005485957517828</v>
          </cell>
          <cell r="AN123">
            <v>2.699559070233275</v>
          </cell>
          <cell r="AO123">
            <v>2.5779716168863667</v>
          </cell>
          <cell r="AP123">
            <v>2.6291400680272097</v>
          </cell>
          <cell r="AQ123">
            <v>2.4945553517572598</v>
          </cell>
          <cell r="AR123">
            <v>2.6580731486199634</v>
          </cell>
          <cell r="AS123">
            <v>2.7236392639374261</v>
          </cell>
          <cell r="AT123">
            <v>2.6362978437052949</v>
          </cell>
          <cell r="AU123">
            <v>2.6189359863945567</v>
          </cell>
          <cell r="AV123">
            <v>2.4811290322580644</v>
          </cell>
          <cell r="AW123">
            <v>2.3536129433810733</v>
          </cell>
          <cell r="AX123">
            <v>2.3729678253974869</v>
          </cell>
          <cell r="AZ123">
            <v>15</v>
          </cell>
        </row>
        <row r="124">
          <cell r="D124">
            <v>42948</v>
          </cell>
          <cell r="E124">
            <v>56.454444444444441</v>
          </cell>
          <cell r="F124">
            <v>50.197777777777773</v>
          </cell>
          <cell r="G124">
            <v>49.22296296296296</v>
          </cell>
          <cell r="H124">
            <v>61.855341000202891</v>
          </cell>
          <cell r="I124">
            <v>0</v>
          </cell>
          <cell r="J124">
            <v>45.602222222222231</v>
          </cell>
          <cell r="K124">
            <v>53.728888888888889</v>
          </cell>
          <cell r="L124">
            <v>54.728888888888882</v>
          </cell>
          <cell r="M124">
            <v>29.778461538461531</v>
          </cell>
          <cell r="N124">
            <v>25.941315789473684</v>
          </cell>
          <cell r="O124">
            <v>28.777894736842104</v>
          </cell>
          <cell r="P124">
            <v>33.967060957405252</v>
          </cell>
          <cell r="Q124">
            <v>0</v>
          </cell>
          <cell r="R124">
            <v>22.127692307692314</v>
          </cell>
          <cell r="S124">
            <v>25.424615384615393</v>
          </cell>
          <cell r="T124">
            <v>27.771842105263158</v>
          </cell>
          <cell r="U124">
            <v>45.267741935483869</v>
          </cell>
          <cell r="V124">
            <v>40.025713073005093</v>
          </cell>
          <cell r="W124">
            <v>40.649224674589703</v>
          </cell>
          <cell r="X124">
            <v>0</v>
          </cell>
          <cell r="Y124">
            <v>43.424320882852285</v>
          </cell>
          <cell r="Z124">
            <v>35.758064516129039</v>
          </cell>
          <cell r="AA124">
            <v>0</v>
          </cell>
          <cell r="AB124">
            <v>0</v>
          </cell>
          <cell r="AC124">
            <v>2.6079999999999997</v>
          </cell>
          <cell r="AD124">
            <v>2.5495161290322592</v>
          </cell>
          <cell r="AE124">
            <v>2.5591935483870967</v>
          </cell>
          <cell r="AF124">
            <v>2.5946666666666665</v>
          </cell>
          <cell r="AG124">
            <v>2.8745000000000003</v>
          </cell>
          <cell r="AH124">
            <v>1.3979999999999999</v>
          </cell>
          <cell r="AI124">
            <v>2.8853333333333335</v>
          </cell>
          <cell r="AJ124">
            <v>2.7080034952454377</v>
          </cell>
          <cell r="AK124">
            <v>2.9202093035209451</v>
          </cell>
          <cell r="AL124">
            <v>2.6954025186327422</v>
          </cell>
          <cell r="AM124">
            <v>2.9872357748650731</v>
          </cell>
          <cell r="AN124">
            <v>2.689236083269082</v>
          </cell>
          <cell r="AO124">
            <v>2.5794137755953384</v>
          </cell>
          <cell r="AP124">
            <v>2.6306099416909632</v>
          </cell>
          <cell r="AQ124">
            <v>2.6662174520070065</v>
          </cell>
          <cell r="AR124">
            <v>2.648195894758187</v>
          </cell>
          <cell r="AS124">
            <v>2.6899366441395318</v>
          </cell>
          <cell r="AT124">
            <v>2.5882317308036979</v>
          </cell>
          <cell r="AU124">
            <v>2.6204058600583098</v>
          </cell>
          <cell r="AV124">
            <v>2.5591935483870967</v>
          </cell>
          <cell r="AW124">
            <v>2.6115207560290044</v>
          </cell>
          <cell r="AX124">
            <v>2.3953920328964271</v>
          </cell>
          <cell r="AZ124">
            <v>16</v>
          </cell>
        </row>
        <row r="125">
          <cell r="D125">
            <v>42979</v>
          </cell>
          <cell r="E125">
            <v>37.240800000000007</v>
          </cell>
          <cell r="F125">
            <v>38.688800000000015</v>
          </cell>
          <cell r="G125">
            <v>31.770799999999994</v>
          </cell>
          <cell r="H125">
            <v>41.472123072068996</v>
          </cell>
          <cell r="I125">
            <v>0</v>
          </cell>
          <cell r="J125">
            <v>42.68</v>
          </cell>
          <cell r="K125">
            <v>36.285199999999996</v>
          </cell>
          <cell r="L125">
            <v>37.4724</v>
          </cell>
          <cell r="M125">
            <v>30.660499999999999</v>
          </cell>
          <cell r="N125">
            <v>26.703499999999995</v>
          </cell>
          <cell r="O125">
            <v>27.763750000000009</v>
          </cell>
          <cell r="P125">
            <v>34.153355623621387</v>
          </cell>
          <cell r="Q125">
            <v>0</v>
          </cell>
          <cell r="R125">
            <v>28.850000000000019</v>
          </cell>
          <cell r="S125">
            <v>26.302250000000001</v>
          </cell>
          <cell r="T125">
            <v>28.217000000000002</v>
          </cell>
          <cell r="U125">
            <v>34.316222222222223</v>
          </cell>
          <cell r="V125">
            <v>33.362000000000009</v>
          </cell>
          <cell r="W125">
            <v>29.989888888888892</v>
          </cell>
          <cell r="X125">
            <v>0</v>
          </cell>
          <cell r="Y125">
            <v>33.358888888888892</v>
          </cell>
          <cell r="Z125">
            <v>36.533333333333339</v>
          </cell>
          <cell r="AA125">
            <v>0</v>
          </cell>
          <cell r="AB125">
            <v>0</v>
          </cell>
          <cell r="AC125">
            <v>2.6206666666666671</v>
          </cell>
          <cell r="AD125">
            <v>2.5845000000000002</v>
          </cell>
          <cell r="AE125">
            <v>2.5678333333333341</v>
          </cell>
          <cell r="AF125">
            <v>2.5610000000000004</v>
          </cell>
          <cell r="AG125">
            <v>2.9493333333333331</v>
          </cell>
          <cell r="AH125">
            <v>0.85099999999999998</v>
          </cell>
          <cell r="AI125">
            <v>2.7931666666666661</v>
          </cell>
          <cell r="AJ125">
            <v>2.721808020833334</v>
          </cell>
          <cell r="AK125">
            <v>2.9376035416666677</v>
          </cell>
          <cell r="AL125">
            <v>2.7093871527777784</v>
          </cell>
          <cell r="AM125">
            <v>3.005850069444445</v>
          </cell>
          <cell r="AN125">
            <v>2.7028354861111121</v>
          </cell>
          <cell r="AO125">
            <v>2.5815159818638991</v>
          </cell>
          <cell r="AP125">
            <v>2.6327525475017595</v>
          </cell>
          <cell r="AQ125">
            <v>2.6887120624951599</v>
          </cell>
          <cell r="AR125">
            <v>2.6610385051877392</v>
          </cell>
          <cell r="AS125">
            <v>2.6554633012492328</v>
          </cell>
          <cell r="AT125">
            <v>2.6331911977640843</v>
          </cell>
          <cell r="AU125">
            <v>2.6225484658691061</v>
          </cell>
          <cell r="AV125">
            <v>2.5678333333333341</v>
          </cell>
          <cell r="AW125">
            <v>2.6469259487906083</v>
          </cell>
          <cell r="AX125">
            <v>2.4092389236111118</v>
          </cell>
          <cell r="AZ125">
            <v>17</v>
          </cell>
        </row>
        <row r="126">
          <cell r="D126">
            <v>43009</v>
          </cell>
          <cell r="E126">
            <v>34.370769230769227</v>
          </cell>
          <cell r="F126">
            <v>34.661153846153852</v>
          </cell>
          <cell r="G126">
            <v>26.530769230769231</v>
          </cell>
          <cell r="H126">
            <v>40.865821717432446</v>
          </cell>
          <cell r="I126">
            <v>0</v>
          </cell>
          <cell r="J126">
            <v>33.070384615384619</v>
          </cell>
          <cell r="K126">
            <v>28.57884615384615</v>
          </cell>
          <cell r="L126">
            <v>35.47461538461539</v>
          </cell>
          <cell r="M126">
            <v>25.306097560975608</v>
          </cell>
          <cell r="N126">
            <v>24.554878048780488</v>
          </cell>
          <cell r="O126">
            <v>23.631219512195113</v>
          </cell>
          <cell r="P126">
            <v>29.83717888289852</v>
          </cell>
          <cell r="Q126">
            <v>0</v>
          </cell>
          <cell r="R126">
            <v>22.207317073170724</v>
          </cell>
          <cell r="S126">
            <v>22.409268292682928</v>
          </cell>
          <cell r="T126">
            <v>25.449024390243903</v>
          </cell>
          <cell r="U126">
            <v>30.374516129032255</v>
          </cell>
          <cell r="V126">
            <v>30.205698924731184</v>
          </cell>
          <cell r="W126">
            <v>25.252473118279564</v>
          </cell>
          <cell r="X126">
            <v>0</v>
          </cell>
          <cell r="Y126">
            <v>31.054731182795702</v>
          </cell>
          <cell r="Z126">
            <v>28.281290322580645</v>
          </cell>
          <cell r="AA126">
            <v>0</v>
          </cell>
          <cell r="AB126">
            <v>0</v>
          </cell>
          <cell r="AC126">
            <v>2.565483870967741</v>
          </cell>
          <cell r="AD126">
            <v>2.5395161290322572</v>
          </cell>
          <cell r="AE126">
            <v>2.544354838709677</v>
          </cell>
          <cell r="AF126">
            <v>2.4303225806451625</v>
          </cell>
          <cell r="AG126">
            <v>2.8701612903225815</v>
          </cell>
          <cell r="AH126">
            <v>0.67200000000000004</v>
          </cell>
          <cell r="AI126">
            <v>2.7580645161290311</v>
          </cell>
          <cell r="AJ126">
            <v>2.6644439723934097</v>
          </cell>
          <cell r="AK126">
            <v>2.8755855653137639</v>
          </cell>
          <cell r="AL126">
            <v>2.6522909774814853</v>
          </cell>
          <cell r="AM126">
            <v>2.9423602626320284</v>
          </cell>
          <cell r="AN126">
            <v>2.6458806065389324</v>
          </cell>
          <cell r="AO126">
            <v>2.5339202235941944</v>
          </cell>
          <cell r="AP126">
            <v>2.5842421088435388</v>
          </cell>
          <cell r="AQ126">
            <v>2.6534093301860455</v>
          </cell>
          <cell r="AR126">
            <v>2.6050892040634097</v>
          </cell>
          <cell r="AS126">
            <v>2.5216547620777829</v>
          </cell>
          <cell r="AT126">
            <v>2.5597179350146151</v>
          </cell>
          <cell r="AU126">
            <v>2.5740380272108854</v>
          </cell>
          <cell r="AV126">
            <v>2.544354838709677</v>
          </cell>
          <cell r="AW126">
            <v>2.6014003228744631</v>
          </cell>
          <cell r="AX126">
            <v>2.5431811220634408</v>
          </cell>
          <cell r="AZ126">
            <v>18</v>
          </cell>
        </row>
        <row r="127">
          <cell r="D127">
            <v>43040</v>
          </cell>
          <cell r="E127">
            <v>34.935600000000001</v>
          </cell>
          <cell r="F127">
            <v>28.453999999999997</v>
          </cell>
          <cell r="G127">
            <v>26.060400000000005</v>
          </cell>
          <cell r="H127">
            <v>39.479760593085842</v>
          </cell>
          <cell r="I127">
            <v>0</v>
          </cell>
          <cell r="J127">
            <v>26.86</v>
          </cell>
          <cell r="K127">
            <v>25.08</v>
          </cell>
          <cell r="L127">
            <v>31.242000000000004</v>
          </cell>
          <cell r="M127">
            <v>25.341250000000006</v>
          </cell>
          <cell r="N127">
            <v>24.112499999999997</v>
          </cell>
          <cell r="O127">
            <v>23.006750000000004</v>
          </cell>
          <cell r="P127">
            <v>28.064762261871369</v>
          </cell>
          <cell r="Q127">
            <v>0</v>
          </cell>
          <cell r="R127">
            <v>22.704000000000004</v>
          </cell>
          <cell r="S127">
            <v>22.243750000000006</v>
          </cell>
          <cell r="T127">
            <v>25.607750000000003</v>
          </cell>
          <cell r="U127">
            <v>30.664051664355064</v>
          </cell>
          <cell r="V127">
            <v>26.521099167822463</v>
          </cell>
          <cell r="W127">
            <v>24.700869278779482</v>
          </cell>
          <cell r="X127">
            <v>0</v>
          </cell>
          <cell r="Y127">
            <v>28.73354750346741</v>
          </cell>
          <cell r="Z127">
            <v>25.009686546463247</v>
          </cell>
          <cell r="AA127">
            <v>0</v>
          </cell>
          <cell r="AB127">
            <v>0</v>
          </cell>
          <cell r="AC127">
            <v>2.7134999999999994</v>
          </cell>
          <cell r="AD127">
            <v>2.6793333333333331</v>
          </cell>
          <cell r="AE127">
            <v>2.6714999999999991</v>
          </cell>
          <cell r="AF127">
            <v>2.5653333333333341</v>
          </cell>
          <cell r="AG127">
            <v>2.9738333333333324</v>
          </cell>
          <cell r="AH127">
            <v>1.819</v>
          </cell>
          <cell r="AI127">
            <v>2.8595000000000002</v>
          </cell>
          <cell r="AJ127">
            <v>2.8153897883858261</v>
          </cell>
          <cell r="AK127">
            <v>3.0279828986220467</v>
          </cell>
          <cell r="AL127">
            <v>2.8016353346456686</v>
          </cell>
          <cell r="AM127">
            <v>3.0947520915354323</v>
          </cell>
          <cell r="AN127">
            <v>2.7958931840551173</v>
          </cell>
          <cell r="AO127">
            <v>2.6966100283664285</v>
          </cell>
          <cell r="AP127">
            <v>2.7500584353741506</v>
          </cell>
          <cell r="AQ127">
            <v>2.7910689165539582</v>
          </cell>
          <cell r="AR127">
            <v>2.7551613210990564</v>
          </cell>
          <cell r="AS127">
            <v>2.6599004641955091</v>
          </cell>
          <cell r="AT127">
            <v>2.7286553860659333</v>
          </cell>
          <cell r="AU127">
            <v>2.7398543537414972</v>
          </cell>
          <cell r="AV127">
            <v>2.6714999999999991</v>
          </cell>
          <cell r="AW127">
            <v>2.7429013898728196</v>
          </cell>
          <cell r="AX127">
            <v>3.0552247293307078</v>
          </cell>
          <cell r="AZ127">
            <v>19</v>
          </cell>
        </row>
        <row r="128">
          <cell r="D128">
            <v>43070</v>
          </cell>
          <cell r="E128">
            <v>30.305599999999998</v>
          </cell>
          <cell r="F128">
            <v>27.024800000000006</v>
          </cell>
          <cell r="G128">
            <v>27.436800000000009</v>
          </cell>
          <cell r="H128">
            <v>31.957488851057576</v>
          </cell>
          <cell r="I128">
            <v>0</v>
          </cell>
          <cell r="J128">
            <v>25.212800000000005</v>
          </cell>
          <cell r="K128">
            <v>25.141199999999998</v>
          </cell>
          <cell r="L128">
            <v>30.342799999999997</v>
          </cell>
          <cell r="M128">
            <v>25.081162790697675</v>
          </cell>
          <cell r="N128">
            <v>24.565813953488373</v>
          </cell>
          <cell r="O128">
            <v>23.333255813953489</v>
          </cell>
          <cell r="P128">
            <v>26.888467377049398</v>
          </cell>
          <cell r="Q128">
            <v>0</v>
          </cell>
          <cell r="R128">
            <v>23.348372093023254</v>
          </cell>
          <cell r="S128">
            <v>22.970930232558135</v>
          </cell>
          <cell r="T128">
            <v>26.648604651162792</v>
          </cell>
          <cell r="U128">
            <v>27.89</v>
          </cell>
          <cell r="V128">
            <v>25.887849462365594</v>
          </cell>
          <cell r="W128">
            <v>25.539462365591405</v>
          </cell>
          <cell r="X128">
            <v>0</v>
          </cell>
          <cell r="Y128">
            <v>28.634731182795697</v>
          </cell>
          <cell r="Z128">
            <v>24.350752688172044</v>
          </cell>
          <cell r="AA128">
            <v>0</v>
          </cell>
          <cell r="AB128">
            <v>0</v>
          </cell>
          <cell r="AC128">
            <v>2.5859677419354834</v>
          </cell>
          <cell r="AD128">
            <v>2.7919354838709682</v>
          </cell>
          <cell r="AE128">
            <v>2.6198387096774192</v>
          </cell>
          <cell r="AF128">
            <v>2.4956451612903225</v>
          </cell>
          <cell r="AG128">
            <v>2.7588709677419359</v>
          </cell>
          <cell r="AH128">
            <v>1.5669999999999999</v>
          </cell>
          <cell r="AI128">
            <v>3.0291935483870973</v>
          </cell>
          <cell r="AJ128">
            <v>2.6784952918348996</v>
          </cell>
          <cell r="AK128">
            <v>2.8629785279137114</v>
          </cell>
          <cell r="AL128">
            <v>2.6638555806023589</v>
          </cell>
          <cell r="AM128">
            <v>2.920164899915823</v>
          </cell>
          <cell r="AN128">
            <v>2.6598525345622113</v>
          </cell>
          <cell r="AO128">
            <v>2.498922403556838</v>
          </cell>
          <cell r="AP128">
            <v>2.5485717116524031</v>
          </cell>
          <cell r="AQ128">
            <v>2.822493172147158</v>
          </cell>
          <cell r="AR128">
            <v>2.6258576020840345</v>
          </cell>
          <cell r="AS128">
            <v>2.5885425161686695</v>
          </cell>
          <cell r="AT128">
            <v>2.5087189745461411</v>
          </cell>
          <cell r="AU128">
            <v>2.5383676300197497</v>
          </cell>
          <cell r="AV128">
            <v>2.6198387096774192</v>
          </cell>
          <cell r="AW128">
            <v>2.8568596436301674</v>
          </cell>
          <cell r="AX128">
            <v>3.3113196844102655</v>
          </cell>
          <cell r="AZ128">
            <v>20</v>
          </cell>
        </row>
        <row r="129">
          <cell r="D129">
            <v>43101</v>
          </cell>
          <cell r="E129">
            <v>27.43</v>
          </cell>
          <cell r="F129">
            <v>27.23</v>
          </cell>
          <cell r="G129">
            <v>22.512307692307687</v>
          </cell>
          <cell r="H129">
            <v>25.216742803964504</v>
          </cell>
          <cell r="I129">
            <v>0</v>
          </cell>
          <cell r="J129">
            <v>27.679230769230767</v>
          </cell>
          <cell r="K129">
            <v>27.691538461538457</v>
          </cell>
          <cell r="L129">
            <v>30.971153846153843</v>
          </cell>
          <cell r="M129">
            <v>22.241707317073168</v>
          </cell>
          <cell r="N129">
            <v>25.244878048780489</v>
          </cell>
          <cell r="O129">
            <v>20.091707317073176</v>
          </cell>
          <cell r="P129">
            <v>22.505352309140843</v>
          </cell>
          <cell r="Q129">
            <v>0</v>
          </cell>
          <cell r="R129">
            <v>22.052195121951222</v>
          </cell>
          <cell r="S129">
            <v>21.241951219512202</v>
          </cell>
          <cell r="T129">
            <v>27.896341463414632</v>
          </cell>
          <cell r="U129">
            <v>25.142688172043012</v>
          </cell>
          <cell r="V129">
            <v>26.35483870967742</v>
          </cell>
          <cell r="W129">
            <v>21.445161290322581</v>
          </cell>
          <cell r="X129">
            <v>0</v>
          </cell>
          <cell r="Y129">
            <v>29.61559139784946</v>
          </cell>
          <cell r="Z129">
            <v>25.198494623655915</v>
          </cell>
          <cell r="AA129">
            <v>0</v>
          </cell>
          <cell r="AB129">
            <v>0</v>
          </cell>
          <cell r="AC129">
            <v>2.9746774193548382</v>
          </cell>
          <cell r="AD129">
            <v>2.697741935483871</v>
          </cell>
          <cell r="AE129">
            <v>2.7169354838709676</v>
          </cell>
          <cell r="AF129">
            <v>2.9698387096774201</v>
          </cell>
          <cell r="AG129">
            <v>3.7140322580645169</v>
          </cell>
          <cell r="AH129">
            <v>1.7150000000000001</v>
          </cell>
          <cell r="AI129">
            <v>3.1106451612903236</v>
          </cell>
          <cell r="AJ129">
            <v>3.0747823753890224</v>
          </cell>
          <cell r="AK129">
            <v>3.2622371622289177</v>
          </cell>
          <cell r="AL129">
            <v>3.0557635725929941</v>
          </cell>
          <cell r="AM129">
            <v>3.3191796855703197</v>
          </cell>
          <cell r="AN129">
            <v>3.0534858716593383</v>
          </cell>
          <cell r="AO129">
            <v>2.9106152369027201</v>
          </cell>
          <cell r="AP129">
            <v>2.9467048218987211</v>
          </cell>
          <cell r="AQ129">
            <v>2.8135887402859616</v>
          </cell>
          <cell r="AR129">
            <v>3.0199665723966724</v>
          </cell>
          <cell r="AS129">
            <v>3.0617325101684112</v>
          </cell>
          <cell r="AT129">
            <v>3.0826510126176525</v>
          </cell>
          <cell r="AU129">
            <v>2.9365659189280224</v>
          </cell>
          <cell r="AV129">
            <v>2.7169354838709676</v>
          </cell>
          <cell r="AW129">
            <v>2.7515063049942787</v>
          </cell>
          <cell r="AX129">
            <v>2.8937965574469242</v>
          </cell>
          <cell r="AZ129" t="e">
            <v>#N/A</v>
          </cell>
        </row>
        <row r="130">
          <cell r="D130">
            <v>43132</v>
          </cell>
          <cell r="E130">
            <v>30.15958333333333</v>
          </cell>
          <cell r="F130">
            <v>25.759999999999994</v>
          </cell>
          <cell r="G130">
            <v>20.580416666666665</v>
          </cell>
          <cell r="H130">
            <v>22.882824923366922</v>
          </cell>
          <cell r="I130">
            <v>0</v>
          </cell>
          <cell r="J130">
            <v>30.485833333333332</v>
          </cell>
          <cell r="K130">
            <v>25.71166666666667</v>
          </cell>
          <cell r="L130">
            <v>28.291666666666668</v>
          </cell>
          <cell r="M130">
            <v>17.740277777777777</v>
          </cell>
          <cell r="N130">
            <v>23.65805555555556</v>
          </cell>
          <cell r="O130">
            <v>11.716111111111111</v>
          </cell>
          <cell r="P130">
            <v>13.026836321176013</v>
          </cell>
          <cell r="Q130">
            <v>0</v>
          </cell>
          <cell r="R130">
            <v>20.803611111111117</v>
          </cell>
          <cell r="S130">
            <v>18.416111111111107</v>
          </cell>
          <cell r="T130">
            <v>23.595000000000002</v>
          </cell>
          <cell r="U130">
            <v>24.837023809523807</v>
          </cell>
          <cell r="V130">
            <v>24.859166666666663</v>
          </cell>
          <cell r="W130">
            <v>16.78142857142857</v>
          </cell>
          <cell r="X130">
            <v>0</v>
          </cell>
          <cell r="Y130">
            <v>26.278809523809525</v>
          </cell>
          <cell r="Z130">
            <v>26.336309523809526</v>
          </cell>
          <cell r="AA130">
            <v>0</v>
          </cell>
          <cell r="AB130">
            <v>0</v>
          </cell>
          <cell r="AC130">
            <v>2.230892857142857</v>
          </cell>
          <cell r="AD130">
            <v>2.1616071428571426</v>
          </cell>
          <cell r="AE130">
            <v>2.176071428571428</v>
          </cell>
          <cell r="AF130">
            <v>2.1078571428571427</v>
          </cell>
          <cell r="AG130">
            <v>2.5394642857142857</v>
          </cell>
          <cell r="AH130">
            <v>1.655</v>
          </cell>
          <cell r="AI130">
            <v>2.3739285714285709</v>
          </cell>
          <cell r="AJ130">
            <v>2.3079898897058824</v>
          </cell>
          <cell r="AK130">
            <v>2.4566249489379084</v>
          </cell>
          <cell r="AL130">
            <v>2.2945024655695607</v>
          </cell>
          <cell r="AM130">
            <v>2.5021905710200745</v>
          </cell>
          <cell r="AN130">
            <v>2.2920419219771242</v>
          </cell>
          <cell r="AO130">
            <v>2.2246624270874555</v>
          </cell>
          <cell r="AP130">
            <v>2.2526338374299324</v>
          </cell>
          <cell r="AQ130">
            <v>2.2559061081726517</v>
          </cell>
          <cell r="AR130">
            <v>2.2658506216595935</v>
          </cell>
          <cell r="AS130">
            <v>2.1788260604907741</v>
          </cell>
          <cell r="AT130">
            <v>2.2490598127356938</v>
          </cell>
          <cell r="AU130">
            <v>2.2424949344592338</v>
          </cell>
          <cell r="AV130">
            <v>2.176071428571428</v>
          </cell>
          <cell r="AW130">
            <v>2.2065984966532599</v>
          </cell>
          <cell r="AX130">
            <v>2.3225878176382655</v>
          </cell>
          <cell r="AZ130" t="e">
            <v>#N/A</v>
          </cell>
        </row>
        <row r="131">
          <cell r="D131">
            <v>43160</v>
          </cell>
          <cell r="E131">
            <v>25.450370370370369</v>
          </cell>
          <cell r="F131">
            <v>24.431111111111118</v>
          </cell>
          <cell r="G131">
            <v>20.528518518518517</v>
          </cell>
          <cell r="H131">
            <v>25.206272944370092</v>
          </cell>
          <cell r="I131">
            <v>0</v>
          </cell>
          <cell r="J131">
            <v>30.518518518518519</v>
          </cell>
          <cell r="K131">
            <v>23.62962962962963</v>
          </cell>
          <cell r="L131">
            <v>27.526666666666667</v>
          </cell>
          <cell r="M131">
            <v>21.067692307692294</v>
          </cell>
          <cell r="N131">
            <v>23.420769230769224</v>
          </cell>
          <cell r="O131">
            <v>18.130000000000003</v>
          </cell>
          <cell r="P131">
            <v>22.261213251661836</v>
          </cell>
          <cell r="Q131">
            <v>0</v>
          </cell>
          <cell r="R131">
            <v>24.346153846153861</v>
          </cell>
          <cell r="S131">
            <v>20.41820512820513</v>
          </cell>
          <cell r="T131">
            <v>25.755897435897452</v>
          </cell>
          <cell r="U131">
            <v>23.615898126100003</v>
          </cell>
          <cell r="V131">
            <v>24.008208924319288</v>
          </cell>
          <cell r="W131">
            <v>19.524562584118438</v>
          </cell>
          <cell r="X131">
            <v>0</v>
          </cell>
          <cell r="Y131">
            <v>26.785469855402567</v>
          </cell>
          <cell r="Z131">
            <v>27.934931152293206</v>
          </cell>
          <cell r="AA131">
            <v>0</v>
          </cell>
          <cell r="AB131">
            <v>0</v>
          </cell>
          <cell r="AC131">
            <v>2.1454838709677415</v>
          </cell>
          <cell r="AD131">
            <v>2.0948387096774188</v>
          </cell>
          <cell r="AE131">
            <v>2.1046774193548385</v>
          </cell>
          <cell r="AF131">
            <v>1.8716129032258073</v>
          </cell>
          <cell r="AG131">
            <v>2.649032258064516</v>
          </cell>
          <cell r="AH131">
            <v>1.5569999999999999</v>
          </cell>
          <cell r="AI131">
            <v>2.234677419354838</v>
          </cell>
          <cell r="AJ131">
            <v>2.2248969634490661</v>
          </cell>
          <cell r="AK131">
            <v>2.3884306255433398</v>
          </cell>
          <cell r="AL131">
            <v>2.2136399529169197</v>
          </cell>
          <cell r="AM131">
            <v>2.439598855234915</v>
          </cell>
          <cell r="AN131">
            <v>2.2094441580822104</v>
          </cell>
          <cell r="AO131">
            <v>2.0973536491230882</v>
          </cell>
          <cell r="AP131">
            <v>2.1238183743413801</v>
          </cell>
          <cell r="AQ131">
            <v>2.1843639754367272</v>
          </cell>
          <cell r="AR131">
            <v>2.17925527929407</v>
          </cell>
          <cell r="AS131">
            <v>1.9368469151140093</v>
          </cell>
          <cell r="AT131">
            <v>2.1613389321133352</v>
          </cell>
          <cell r="AU131">
            <v>2.1136794713706815</v>
          </cell>
          <cell r="AV131">
            <v>2.1046774193548385</v>
          </cell>
          <cell r="AW131">
            <v>2.1387375014507763</v>
          </cell>
          <cell r="AX131">
            <v>2.2580997042319702</v>
          </cell>
          <cell r="AZ131" t="e">
            <v>#N/A</v>
          </cell>
        </row>
        <row r="132">
          <cell r="D132">
            <v>43191</v>
          </cell>
          <cell r="E132">
            <v>21.903200000000002</v>
          </cell>
          <cell r="F132">
            <v>24.925600000000003</v>
          </cell>
          <cell r="G132">
            <v>17.445600000000002</v>
          </cell>
          <cell r="H132">
            <v>22.5400294215322</v>
          </cell>
          <cell r="I132">
            <v>0</v>
          </cell>
          <cell r="J132">
            <v>29.56</v>
          </cell>
          <cell r="K132">
            <v>20.461200000000002</v>
          </cell>
          <cell r="L132">
            <v>26.155999999999999</v>
          </cell>
          <cell r="M132">
            <v>18.124750000000009</v>
          </cell>
          <cell r="N132">
            <v>21.393500000000007</v>
          </cell>
          <cell r="O132">
            <v>10.504999999999999</v>
          </cell>
          <cell r="P132">
            <v>13.572649210872409</v>
          </cell>
          <cell r="Q132">
            <v>0</v>
          </cell>
          <cell r="R132">
            <v>20.475000000000001</v>
          </cell>
          <cell r="S132">
            <v>17.212499999999999</v>
          </cell>
          <cell r="T132">
            <v>21.56025</v>
          </cell>
          <cell r="U132">
            <v>20.223888888888894</v>
          </cell>
          <cell r="V132">
            <v>23.355777777777782</v>
          </cell>
          <cell r="W132">
            <v>14.360888888888889</v>
          </cell>
          <cell r="X132">
            <v>0</v>
          </cell>
          <cell r="Y132">
            <v>24.113444444444443</v>
          </cell>
          <cell r="Z132">
            <v>25.522222222222222</v>
          </cell>
          <cell r="AA132">
            <v>0</v>
          </cell>
          <cell r="AB132">
            <v>0</v>
          </cell>
          <cell r="AC132">
            <v>2.0008333333333335</v>
          </cell>
          <cell r="AD132">
            <v>1.9375000000000002</v>
          </cell>
          <cell r="AE132">
            <v>1.9496666666666667</v>
          </cell>
          <cell r="AF132">
            <v>1.9046666666666667</v>
          </cell>
          <cell r="AG132">
            <v>2.7581666666666669</v>
          </cell>
          <cell r="AH132">
            <v>1.131</v>
          </cell>
          <cell r="AI132">
            <v>2.1031666666666662</v>
          </cell>
          <cell r="AJ132">
            <v>2.0848523414284252</v>
          </cell>
          <cell r="AK132">
            <v>2.2758940977559181</v>
          </cell>
          <cell r="AL132">
            <v>2.0775944768931245</v>
          </cell>
          <cell r="AM132">
            <v>2.3374014243262629</v>
          </cell>
          <cell r="AN132">
            <v>2.0702135977046829</v>
          </cell>
          <cell r="AO132">
            <v>1.9629413768979835</v>
          </cell>
          <cell r="AP132">
            <v>1.987815347933354</v>
          </cell>
          <cell r="AQ132">
            <v>2.02262576128114</v>
          </cell>
          <cell r="AR132">
            <v>2.0325955027206057</v>
          </cell>
          <cell r="AS132">
            <v>1.9707030694117245</v>
          </cell>
          <cell r="AT132">
            <v>2.0694667469637662</v>
          </cell>
          <cell r="AU132">
            <v>1.9776764449626556</v>
          </cell>
          <cell r="AV132">
            <v>1.9496666666666667</v>
          </cell>
          <cell r="AW132">
            <v>1.9788241874174206</v>
          </cell>
          <cell r="AX132">
            <v>2.1048618048618049</v>
          </cell>
          <cell r="AZ132" t="e">
            <v>#N/A</v>
          </cell>
        </row>
        <row r="133">
          <cell r="D133">
            <v>43221</v>
          </cell>
          <cell r="E133">
            <v>19.641538461538463</v>
          </cell>
          <cell r="F133">
            <v>21.943076923076923</v>
          </cell>
          <cell r="G133">
            <v>12.783846153846154</v>
          </cell>
          <cell r="H133">
            <v>17.504243365856105</v>
          </cell>
          <cell r="I133">
            <v>0</v>
          </cell>
          <cell r="J133">
            <v>18.134615384615383</v>
          </cell>
          <cell r="K133">
            <v>20.421923076923072</v>
          </cell>
          <cell r="L133">
            <v>23.698846153846151</v>
          </cell>
          <cell r="M133">
            <v>7.7170731707317071</v>
          </cell>
          <cell r="N133">
            <v>16.955121951219507</v>
          </cell>
          <cell r="O133">
            <v>-0.22560975609756101</v>
          </cell>
          <cell r="P133">
            <v>-0.30891548825898607</v>
          </cell>
          <cell r="Q133">
            <v>0</v>
          </cell>
          <cell r="R133">
            <v>12.650487804878054</v>
          </cell>
          <cell r="S133">
            <v>13.939512195121956</v>
          </cell>
          <cell r="T133">
            <v>18.447804878048782</v>
          </cell>
          <cell r="U133">
            <v>14.38451612903226</v>
          </cell>
          <cell r="V133">
            <v>19.744086021505375</v>
          </cell>
          <cell r="W133">
            <v>7.0484946236559152</v>
          </cell>
          <cell r="X133">
            <v>0</v>
          </cell>
          <cell r="Y133">
            <v>21.383870967741935</v>
          </cell>
          <cell r="Z133">
            <v>15.716881720430107</v>
          </cell>
          <cell r="AA133">
            <v>0</v>
          </cell>
          <cell r="AB133">
            <v>0</v>
          </cell>
          <cell r="AC133">
            <v>1.816451612903226</v>
          </cell>
          <cell r="AD133">
            <v>1.3877419354838714</v>
          </cell>
          <cell r="AE133">
            <v>1.6269354838709678</v>
          </cell>
          <cell r="AF133">
            <v>1.7696774193548388</v>
          </cell>
          <cell r="AG133">
            <v>2.773548387096775</v>
          </cell>
          <cell r="AH133">
            <v>0.78200000000000003</v>
          </cell>
          <cell r="AI133">
            <v>1.9724193548387101</v>
          </cell>
          <cell r="AJ133">
            <v>1.8933997037216195</v>
          </cell>
          <cell r="AK133">
            <v>2.0693134806663243</v>
          </cell>
          <cell r="AL133">
            <v>1.8869306164404271</v>
          </cell>
          <cell r="AM133">
            <v>2.1260598603259067</v>
          </cell>
          <cell r="AN133">
            <v>1.8801210508812773</v>
          </cell>
          <cell r="AO133">
            <v>1.7707237467179537</v>
          </cell>
          <cell r="AP133">
            <v>1.7933228436352224</v>
          </cell>
          <cell r="AQ133">
            <v>1.5708405984016238</v>
          </cell>
          <cell r="AR133">
            <v>1.8456526654194729</v>
          </cell>
          <cell r="AS133">
            <v>1.8324369142218977</v>
          </cell>
          <cell r="AT133">
            <v>1.8794896381126289</v>
          </cell>
          <cell r="AU133">
            <v>1.7831839406645238</v>
          </cell>
          <cell r="AV133">
            <v>1.6269354838709678</v>
          </cell>
          <cell r="AW133">
            <v>1.4200701834372105</v>
          </cell>
          <cell r="AX133">
            <v>1.5144585160771291</v>
          </cell>
          <cell r="AZ133" t="e">
            <v>#N/A</v>
          </cell>
        </row>
        <row r="134">
          <cell r="D134">
            <v>43252</v>
          </cell>
          <cell r="E134">
            <v>22.43095238095238</v>
          </cell>
          <cell r="F134">
            <v>32.056923076923077</v>
          </cell>
          <cell r="G134">
            <v>16.653461538461535</v>
          </cell>
          <cell r="H134">
            <v>20.071310366421539</v>
          </cell>
          <cell r="I134">
            <v>0</v>
          </cell>
          <cell r="J134">
            <v>31.664615384615384</v>
          </cell>
          <cell r="K134">
            <v>30.0108</v>
          </cell>
          <cell r="L134">
            <v>33.003461538461536</v>
          </cell>
          <cell r="M134">
            <v>11.996578947368423</v>
          </cell>
          <cell r="N134">
            <v>20.476578947368417</v>
          </cell>
          <cell r="O134">
            <v>4.4449999999999985</v>
          </cell>
          <cell r="P134">
            <v>5.3572630754690334</v>
          </cell>
          <cell r="Q134">
            <v>0</v>
          </cell>
          <cell r="R134">
            <v>15.747631578947372</v>
          </cell>
          <cell r="S134">
            <v>17.717027027027033</v>
          </cell>
          <cell r="T134">
            <v>21.255405405405408</v>
          </cell>
          <cell r="U134">
            <v>18.025328042328042</v>
          </cell>
          <cell r="V134">
            <v>27.167444444444442</v>
          </cell>
          <cell r="W134">
            <v>11.498777777777775</v>
          </cell>
          <cell r="X134">
            <v>0</v>
          </cell>
          <cell r="Y134">
            <v>28.043171171171171</v>
          </cell>
          <cell r="Z134">
            <v>24.944111111111109</v>
          </cell>
          <cell r="AA134">
            <v>0</v>
          </cell>
          <cell r="AB134">
            <v>0</v>
          </cell>
          <cell r="AC134">
            <v>2.2160344827586207</v>
          </cell>
          <cell r="AD134">
            <v>1.4987931034482764</v>
          </cell>
          <cell r="AE134">
            <v>2.0520689655172419</v>
          </cell>
          <cell r="AF134">
            <v>2.1146551724137925</v>
          </cell>
          <cell r="AG134">
            <v>2.9260344827586211</v>
          </cell>
          <cell r="AH134">
            <v>0.90100000000000002</v>
          </cell>
          <cell r="AI134">
            <v>2.4598275862068961</v>
          </cell>
          <cell r="AJ134">
            <v>2.3080964519247762</v>
          </cell>
          <cell r="AK134">
            <v>2.516004179098271</v>
          </cell>
          <cell r="AL134">
            <v>2.2998122108677346</v>
          </cell>
          <cell r="AM134">
            <v>2.5828125747195743</v>
          </cell>
          <cell r="AN134">
            <v>2.2920624369756633</v>
          </cell>
          <cell r="AO134">
            <v>2.1269643686985873</v>
          </cell>
          <cell r="AP134">
            <v>2.153779533465622</v>
          </cell>
          <cell r="AQ134">
            <v>1.8484832971560308</v>
          </cell>
          <cell r="AR134">
            <v>2.250785860041185</v>
          </cell>
          <cell r="AS134">
            <v>2.1857891144256811</v>
          </cell>
          <cell r="AT134">
            <v>2.2503948014550383</v>
          </cell>
          <cell r="AU134">
            <v>2.1436406304949229</v>
          </cell>
          <cell r="AV134">
            <v>2.0520689655172419</v>
          </cell>
          <cell r="AW134">
            <v>1.5329385318104243</v>
          </cell>
          <cell r="AX134">
            <v>1.6334954870673191</v>
          </cell>
          <cell r="AZ134" t="e">
            <v>#N/A</v>
          </cell>
        </row>
        <row r="135">
          <cell r="D135">
            <v>43282</v>
          </cell>
          <cell r="E135">
            <v>87.837999999999994</v>
          </cell>
          <cell r="F135">
            <v>105.0792</v>
          </cell>
          <cell r="G135">
            <v>71.884799999999984</v>
          </cell>
          <cell r="H135">
            <v>83.584806304362445</v>
          </cell>
          <cell r="I135">
            <v>0</v>
          </cell>
          <cell r="J135">
            <v>92.779200000000003</v>
          </cell>
          <cell r="K135">
            <v>65.080399999999997</v>
          </cell>
          <cell r="L135">
            <v>107.96800000000003</v>
          </cell>
          <cell r="M135">
            <v>35.938837209302321</v>
          </cell>
          <cell r="N135">
            <v>38.76837209302326</v>
          </cell>
          <cell r="O135">
            <v>30.848837209302324</v>
          </cell>
          <cell r="P135">
            <v>35.869809512641673</v>
          </cell>
          <cell r="Q135">
            <v>0</v>
          </cell>
          <cell r="R135">
            <v>27.674418604651169</v>
          </cell>
          <cell r="S135">
            <v>31.833720930232555</v>
          </cell>
          <cell r="T135">
            <v>40.846046511627911</v>
          </cell>
          <cell r="U135">
            <v>63.841612903225801</v>
          </cell>
          <cell r="V135">
            <v>74.41935483870968</v>
          </cell>
          <cell r="W135">
            <v>52.911182795698913</v>
          </cell>
          <cell r="X135">
            <v>0</v>
          </cell>
          <cell r="Y135">
            <v>76.933118279569911</v>
          </cell>
          <cell r="Z135">
            <v>62.67698924731183</v>
          </cell>
          <cell r="AA135">
            <v>0</v>
          </cell>
          <cell r="AB135">
            <v>0</v>
          </cell>
          <cell r="AC135">
            <v>2.4662903225806447</v>
          </cell>
          <cell r="AD135">
            <v>2.1525806451612906</v>
          </cell>
          <cell r="AE135">
            <v>2.3737096774193547</v>
          </cell>
          <cell r="AF135">
            <v>2.4245161290322583</v>
          </cell>
          <cell r="AG135">
            <v>2.8032258064516129</v>
          </cell>
          <cell r="AH135">
            <v>1.0589999999999999</v>
          </cell>
          <cell r="AI135">
            <v>3.9482258064516143</v>
          </cell>
          <cell r="AJ135">
            <v>2.5600130888134593</v>
          </cell>
          <cell r="AK135">
            <v>2.7575403531049298</v>
          </cell>
          <cell r="AL135">
            <v>2.5479399037874528</v>
          </cell>
          <cell r="AM135">
            <v>2.8197732656101184</v>
          </cell>
          <cell r="AN135">
            <v>2.5422144758369756</v>
          </cell>
          <cell r="AO135">
            <v>2.4017096577741772</v>
          </cell>
          <cell r="AP135">
            <v>2.4317764022563666</v>
          </cell>
          <cell r="AQ135">
            <v>2.353571484540065</v>
          </cell>
          <cell r="AR135">
            <v>2.5045178278218034</v>
          </cell>
          <cell r="AS135">
            <v>2.5031720465351412</v>
          </cell>
          <cell r="AT135">
            <v>2.4674716230698741</v>
          </cell>
          <cell r="AU135">
            <v>2.421637499285668</v>
          </cell>
          <cell r="AV135">
            <v>2.3737096774193547</v>
          </cell>
          <cell r="AW135">
            <v>2.1974242942995126</v>
          </cell>
          <cell r="AX135">
            <v>2.3292176738712311</v>
          </cell>
          <cell r="AZ135" t="e">
            <v>#N/A</v>
          </cell>
        </row>
        <row r="136">
          <cell r="D136">
            <v>43313</v>
          </cell>
          <cell r="E136">
            <v>73.244814814814816</v>
          </cell>
          <cell r="F136">
            <v>85.320370370370384</v>
          </cell>
          <cell r="G136">
            <v>69.963333333333324</v>
          </cell>
          <cell r="H136">
            <v>74.044242932664204</v>
          </cell>
          <cell r="I136">
            <v>0</v>
          </cell>
          <cell r="J136">
            <v>95.037037037037038</v>
          </cell>
          <cell r="K136">
            <v>82.901111111111106</v>
          </cell>
          <cell r="L136">
            <v>88.914814814814818</v>
          </cell>
          <cell r="M136">
            <v>37.291538461538451</v>
          </cell>
          <cell r="N136">
            <v>39.174102564102554</v>
          </cell>
          <cell r="O136">
            <v>35.87692307692307</v>
          </cell>
          <cell r="P136">
            <v>37.969597522285937</v>
          </cell>
          <cell r="Q136">
            <v>0</v>
          </cell>
          <cell r="R136">
            <v>34.564102564102562</v>
          </cell>
          <cell r="S136">
            <v>38.792564102564086</v>
          </cell>
          <cell r="T136">
            <v>41.608974358974351</v>
          </cell>
          <cell r="U136">
            <v>58.167634408602147</v>
          </cell>
          <cell r="V136">
            <v>65.968709677419369</v>
          </cell>
          <cell r="W136">
            <v>55.669032258064512</v>
          </cell>
          <cell r="X136">
            <v>0</v>
          </cell>
          <cell r="Y136">
            <v>69.076881720430109</v>
          </cell>
          <cell r="Z136">
            <v>69.677419354838705</v>
          </cell>
          <cell r="AA136">
            <v>0</v>
          </cell>
          <cell r="AB136">
            <v>0</v>
          </cell>
          <cell r="AC136">
            <v>2.5401612903225819</v>
          </cell>
          <cell r="AD136">
            <v>2.358387096774194</v>
          </cell>
          <cell r="AE136">
            <v>2.5282258064516143</v>
          </cell>
          <cell r="AF136">
            <v>2.3651612903225803</v>
          </cell>
          <cell r="AG136">
            <v>2.9290322580645172</v>
          </cell>
          <cell r="AH136">
            <v>0.83799999999999997</v>
          </cell>
          <cell r="AI136">
            <v>3.8229032258064515</v>
          </cell>
          <cell r="AJ136">
            <v>2.6356363181312585</v>
          </cell>
          <cell r="AK136">
            <v>2.8347198951215655</v>
          </cell>
          <cell r="AL136">
            <v>2.6227478150325774</v>
          </cell>
          <cell r="AM136">
            <v>2.8972854441442886</v>
          </cell>
          <cell r="AN136">
            <v>2.617367177816623</v>
          </cell>
          <cell r="AO136">
            <v>2.4582465595984306</v>
          </cell>
          <cell r="AP136">
            <v>2.4889824119796051</v>
          </cell>
          <cell r="AQ136">
            <v>2.5401507418632927</v>
          </cell>
          <cell r="AR136">
            <v>2.5794148852505141</v>
          </cell>
          <cell r="AS136">
            <v>2.4423763498131521</v>
          </cell>
          <cell r="AT136">
            <v>2.4624530543656684</v>
          </cell>
          <cell r="AU136">
            <v>2.4788435090089065</v>
          </cell>
          <cell r="AV136">
            <v>2.5282258064516143</v>
          </cell>
          <cell r="AW136">
            <v>2.4065984498162352</v>
          </cell>
          <cell r="AX136">
            <v>2.5502726419481681</v>
          </cell>
          <cell r="AZ136" t="e">
            <v>#N/A</v>
          </cell>
        </row>
        <row r="137">
          <cell r="D137">
            <v>43344</v>
          </cell>
          <cell r="E137">
            <v>31.902083333333334</v>
          </cell>
          <cell r="F137">
            <v>30.259166666666669</v>
          </cell>
          <cell r="G137">
            <v>28.967916666666664</v>
          </cell>
          <cell r="H137">
            <v>36.026180168805205</v>
          </cell>
          <cell r="I137">
            <v>0</v>
          </cell>
          <cell r="J137">
            <v>69.583333333333329</v>
          </cell>
          <cell r="K137">
            <v>28.286666666666665</v>
          </cell>
          <cell r="L137">
            <v>30.17958333333333</v>
          </cell>
          <cell r="M137">
            <v>27.588333333333331</v>
          </cell>
          <cell r="N137">
            <v>22.844285714285714</v>
          </cell>
          <cell r="O137">
            <v>25.488333333333333</v>
          </cell>
          <cell r="P137">
            <v>31.698768656216679</v>
          </cell>
          <cell r="Q137">
            <v>0</v>
          </cell>
          <cell r="R137">
            <v>27.428571428571413</v>
          </cell>
          <cell r="S137">
            <v>22.546428571428564</v>
          </cell>
          <cell r="T137">
            <v>23.92166666666666</v>
          </cell>
          <cell r="U137">
            <v>29.888999999999999</v>
          </cell>
          <cell r="V137">
            <v>26.798888888888889</v>
          </cell>
          <cell r="W137">
            <v>27.344111111111108</v>
          </cell>
          <cell r="X137">
            <v>0</v>
          </cell>
          <cell r="Y137">
            <v>27.259222222222217</v>
          </cell>
          <cell r="Z137">
            <v>49.911111111111097</v>
          </cell>
          <cell r="AA137">
            <v>0</v>
          </cell>
          <cell r="AB137">
            <v>0</v>
          </cell>
          <cell r="AC137">
            <v>2.2924999999999991</v>
          </cell>
          <cell r="AD137">
            <v>2.2998333333333338</v>
          </cell>
          <cell r="AE137">
            <v>2.3004999999999995</v>
          </cell>
          <cell r="AF137">
            <v>2.0023214285714284</v>
          </cell>
          <cell r="AG137">
            <v>2.9474999999999989</v>
          </cell>
          <cell r="AH137">
            <v>1.0149999999999999</v>
          </cell>
          <cell r="AI137">
            <v>2.4110714285714283</v>
          </cell>
          <cell r="AJ137">
            <v>2.3803830935251789</v>
          </cell>
          <cell r="AK137">
            <v>2.5669874100719414</v>
          </cell>
          <cell r="AL137">
            <v>2.3694271582733806</v>
          </cell>
          <cell r="AM137">
            <v>2.6258902877697832</v>
          </cell>
          <cell r="AN137">
            <v>2.3638902877697832</v>
          </cell>
          <cell r="AO137">
            <v>2.2019258581876788</v>
          </cell>
          <cell r="AP137">
            <v>2.2296281837845155</v>
          </cell>
          <cell r="AQ137">
            <v>2.3919118237202426</v>
          </cell>
          <cell r="AR137">
            <v>2.3283135060326465</v>
          </cell>
          <cell r="AS137">
            <v>2.0707284324197772</v>
          </cell>
          <cell r="AT137">
            <v>2.224504673004402</v>
          </cell>
          <cell r="AU137">
            <v>2.2194892808138165</v>
          </cell>
          <cell r="AV137">
            <v>2.3004999999999995</v>
          </cell>
          <cell r="AW137">
            <v>2.3470865447030529</v>
          </cell>
          <cell r="AX137">
            <v>2.4883238661978182</v>
          </cell>
          <cell r="AZ137" t="e">
            <v>#N/A</v>
          </cell>
        </row>
        <row r="138">
          <cell r="D138">
            <v>43374</v>
          </cell>
          <cell r="E138">
            <v>56.88814814814814</v>
          </cell>
          <cell r="F138">
            <v>30.944074074074074</v>
          </cell>
          <cell r="G138">
            <v>44.241481481481472</v>
          </cell>
          <cell r="H138">
            <v>54.652957885881776</v>
          </cell>
          <cell r="I138">
            <v>0</v>
          </cell>
          <cell r="J138">
            <v>30.134814814814817</v>
          </cell>
          <cell r="K138">
            <v>32.192592592592597</v>
          </cell>
          <cell r="L138">
            <v>32.482222222222219</v>
          </cell>
          <cell r="M138">
            <v>35.035897435897446</v>
          </cell>
          <cell r="N138">
            <v>26.574358974358976</v>
          </cell>
          <cell r="O138">
            <v>36.708205128205122</v>
          </cell>
          <cell r="P138">
            <v>45.346853716412298</v>
          </cell>
          <cell r="Q138">
            <v>0</v>
          </cell>
          <cell r="R138">
            <v>24.09615384615385</v>
          </cell>
          <cell r="S138">
            <v>23.875384615384625</v>
          </cell>
          <cell r="T138">
            <v>27.691025641025639</v>
          </cell>
          <cell r="U138">
            <v>47.724301075268819</v>
          </cell>
          <cell r="V138">
            <v>29.111612903225808</v>
          </cell>
          <cell r="W138">
            <v>41.082365591397846</v>
          </cell>
          <cell r="X138">
            <v>0</v>
          </cell>
          <cell r="Y138">
            <v>30.473010752688172</v>
          </cell>
          <cell r="Z138">
            <v>27.602473118279573</v>
          </cell>
          <cell r="AA138">
            <v>0</v>
          </cell>
          <cell r="AB138">
            <v>0</v>
          </cell>
          <cell r="AC138">
            <v>2.9369354838709678</v>
          </cell>
          <cell r="AD138">
            <v>5.9041379310344828</v>
          </cell>
          <cell r="AE138">
            <v>3.0027419354838703</v>
          </cell>
          <cell r="AF138">
            <v>2.1669354838709673</v>
          </cell>
          <cell r="AG138">
            <v>3.2308064516129043</v>
          </cell>
          <cell r="AH138">
            <v>1.073</v>
          </cell>
          <cell r="AI138">
            <v>2.9416129032258054</v>
          </cell>
          <cell r="AJ138">
            <v>3.0544129032258067</v>
          </cell>
          <cell r="AK138">
            <v>3.3120417053913829</v>
          </cell>
          <cell r="AL138">
            <v>3.041761488833747</v>
          </cell>
          <cell r="AM138">
            <v>3.3941937468982628</v>
          </cell>
          <cell r="AN138">
            <v>3.0330533724340176</v>
          </cell>
          <cell r="AO138">
            <v>2.8871806323264009</v>
          </cell>
          <cell r="AP138">
            <v>2.9229928714027342</v>
          </cell>
          <cell r="AQ138">
            <v>4.6218921162427922</v>
          </cell>
          <cell r="AR138">
            <v>2.9817003902169401</v>
          </cell>
          <cell r="AS138">
            <v>2.2393385474454237</v>
          </cell>
          <cell r="AT138">
            <v>2.9275610507263972</v>
          </cell>
          <cell r="AU138">
            <v>2.9128539684320356</v>
          </cell>
          <cell r="AV138">
            <v>3.0027419354838703</v>
          </cell>
          <cell r="AW138">
            <v>6.0103700061332272</v>
          </cell>
          <cell r="AX138">
            <v>6.3947396502321894</v>
          </cell>
          <cell r="AZ138" t="e">
            <v>#N/A</v>
          </cell>
        </row>
        <row r="139">
          <cell r="D139">
            <v>43405</v>
          </cell>
          <cell r="E139">
            <v>53.867200000000011</v>
          </cell>
          <cell r="F139">
            <v>38.628</v>
          </cell>
          <cell r="G139">
            <v>53.818000000000019</v>
          </cell>
          <cell r="H139">
            <v>65.623512345136888</v>
          </cell>
          <cell r="I139">
            <v>0</v>
          </cell>
          <cell r="J139">
            <v>35.051200000000001</v>
          </cell>
          <cell r="K139">
            <v>40.835599999999992</v>
          </cell>
          <cell r="L139">
            <v>41.288799999999995</v>
          </cell>
          <cell r="M139">
            <v>45.703249999999997</v>
          </cell>
          <cell r="N139">
            <v>34.80125000000001</v>
          </cell>
          <cell r="O139">
            <v>44.180750000000018</v>
          </cell>
          <cell r="P139">
            <v>53.872235925571502</v>
          </cell>
          <cell r="Q139">
            <v>0</v>
          </cell>
          <cell r="R139">
            <v>30.168250000000004</v>
          </cell>
          <cell r="S139">
            <v>34.671499999999995</v>
          </cell>
          <cell r="T139">
            <v>37.223999999999997</v>
          </cell>
          <cell r="U139">
            <v>50.232487170596393</v>
          </cell>
          <cell r="V139">
            <v>36.92427357836339</v>
          </cell>
          <cell r="W139">
            <v>49.527351941747597</v>
          </cell>
          <cell r="X139">
            <v>0</v>
          </cell>
          <cell r="Y139">
            <v>39.479090152565874</v>
          </cell>
          <cell r="Z139">
            <v>32.877237517337036</v>
          </cell>
          <cell r="AA139">
            <v>0</v>
          </cell>
          <cell r="AB139">
            <v>0</v>
          </cell>
          <cell r="AC139">
            <v>4.4931666666666672</v>
          </cell>
          <cell r="AD139">
            <v>12.159333333333333</v>
          </cell>
          <cell r="AE139">
            <v>4.5614999999999988</v>
          </cell>
          <cell r="AF139">
            <v>2.8804999999999996</v>
          </cell>
          <cell r="AG139">
            <v>4.0628333333333337</v>
          </cell>
          <cell r="AH139">
            <v>1.405</v>
          </cell>
          <cell r="AI139">
            <v>4.18</v>
          </cell>
          <cell r="AJ139">
            <v>4.6616191292983746</v>
          </cell>
          <cell r="AK139">
            <v>5.0121764110103726</v>
          </cell>
          <cell r="AL139">
            <v>4.6387184023523638</v>
          </cell>
          <cell r="AM139">
            <v>5.122276059789268</v>
          </cell>
          <cell r="AN139">
            <v>4.6292498325573792</v>
          </cell>
          <cell r="AO139">
            <v>3.9364421563531358</v>
          </cell>
          <cell r="AP139">
            <v>3.984672288012439</v>
          </cell>
          <cell r="AQ139">
            <v>8.6680488460990404</v>
          </cell>
          <cell r="AR139">
            <v>4.5595480864510467</v>
          </cell>
          <cell r="AS139">
            <v>2.9702250742599605</v>
          </cell>
          <cell r="AT139">
            <v>3.8702964836561957</v>
          </cell>
          <cell r="AU139">
            <v>3.9745333850417399</v>
          </cell>
          <cell r="AV139">
            <v>4.5614999999999988</v>
          </cell>
          <cell r="AW139">
            <v>12.367921995460243</v>
          </cell>
          <cell r="AX139">
            <v>13.098929528502016</v>
          </cell>
          <cell r="AZ139" t="e">
            <v>#N/A</v>
          </cell>
        </row>
        <row r="140">
          <cell r="D140">
            <v>43435</v>
          </cell>
          <cell r="E140">
            <v>52.417199999999994</v>
          </cell>
          <cell r="F140">
            <v>40.704399999999993</v>
          </cell>
          <cell r="G140">
            <v>51.276799999999994</v>
          </cell>
          <cell r="H140">
            <v>46.888839884500634</v>
          </cell>
          <cell r="I140">
            <v>0</v>
          </cell>
          <cell r="J140">
            <v>39.776399999999995</v>
          </cell>
          <cell r="K140">
            <v>44.74</v>
          </cell>
          <cell r="L140">
            <v>43.878399999999999</v>
          </cell>
          <cell r="M140">
            <v>47.72139534883722</v>
          </cell>
          <cell r="N140">
            <v>36.728837209302327</v>
          </cell>
          <cell r="O140">
            <v>46.846744186046514</v>
          </cell>
          <cell r="P140">
            <v>42.837881600444959</v>
          </cell>
          <cell r="Q140">
            <v>0</v>
          </cell>
          <cell r="R140">
            <v>33.192325581395359</v>
          </cell>
          <cell r="S140">
            <v>37.409069767441856</v>
          </cell>
          <cell r="T140">
            <v>39.582790697674412</v>
          </cell>
          <cell r="U140">
            <v>50.246021505376341</v>
          </cell>
          <cell r="V140">
            <v>38.866236559139779</v>
          </cell>
          <cell r="W140">
            <v>49.228494623655912</v>
          </cell>
          <cell r="X140">
            <v>0</v>
          </cell>
          <cell r="Y140">
            <v>41.89225806451612</v>
          </cell>
          <cell r="Z140">
            <v>36.732150537634411</v>
          </cell>
          <cell r="AA140">
            <v>0</v>
          </cell>
          <cell r="AB140">
            <v>0</v>
          </cell>
          <cell r="AC140">
            <v>4.7262903225806445</v>
          </cell>
          <cell r="AD140">
            <v>5.767258064516132</v>
          </cell>
          <cell r="AE140">
            <v>4.7270967741935479</v>
          </cell>
          <cell r="AF140">
            <v>3.4099999999999993</v>
          </cell>
          <cell r="AG140">
            <v>3.9349999999999996</v>
          </cell>
          <cell r="AH140">
            <v>1.2390000000000001</v>
          </cell>
          <cell r="AI140">
            <v>4.8637096774193571</v>
          </cell>
          <cell r="AJ140">
            <v>4.8902596860587204</v>
          </cell>
          <cell r="AK140">
            <v>5.2074878251392258</v>
          </cell>
          <cell r="AL140">
            <v>4.8618279436979144</v>
          </cell>
          <cell r="AM140">
            <v>5.304856805826919</v>
          </cell>
          <cell r="AN140">
            <v>4.8563752807794032</v>
          </cell>
          <cell r="AO140">
            <v>3.8706259347189014</v>
          </cell>
          <cell r="AP140">
            <v>3.9180771387688758</v>
          </cell>
          <cell r="AQ140">
            <v>5.443905271233902</v>
          </cell>
          <cell r="AR140">
            <v>4.79590989919968</v>
          </cell>
          <cell r="AS140">
            <v>3.5125788589572871</v>
          </cell>
          <cell r="AT140">
            <v>3.5768990853253793</v>
          </cell>
          <cell r="AU140">
            <v>3.9079382357981771</v>
          </cell>
          <cell r="AV140">
            <v>4.7270967741935479</v>
          </cell>
          <cell r="AW140">
            <v>5.871250312548157</v>
          </cell>
          <cell r="AX140">
            <v>6.1949800634841239</v>
          </cell>
          <cell r="AZ140" t="e">
            <v>#N/A</v>
          </cell>
        </row>
        <row r="141">
          <cell r="D141">
            <v>43466</v>
          </cell>
          <cell r="E141">
            <v>34.47807692307692</v>
          </cell>
          <cell r="F141">
            <v>29.577307692307695</v>
          </cell>
          <cell r="G141">
            <v>32.138076923076923</v>
          </cell>
          <cell r="H141">
            <v>34.412430218937935</v>
          </cell>
          <cell r="I141">
            <v>0</v>
          </cell>
          <cell r="J141">
            <v>28.057692307692307</v>
          </cell>
          <cell r="K141">
            <v>29.515384615384619</v>
          </cell>
          <cell r="L141">
            <v>32.922692307692309</v>
          </cell>
          <cell r="M141">
            <v>31.795365853658538</v>
          </cell>
          <cell r="N141">
            <v>28.84487804878049</v>
          </cell>
          <cell r="O141">
            <v>30.480487804878052</v>
          </cell>
          <cell r="P141">
            <v>32.637536531359189</v>
          </cell>
          <cell r="Q141">
            <v>0</v>
          </cell>
          <cell r="R141">
            <v>24.844878048780487</v>
          </cell>
          <cell r="S141">
            <v>27.804878048780491</v>
          </cell>
          <cell r="T141">
            <v>31.883658536585372</v>
          </cell>
          <cell r="U141">
            <v>33.295376344086023</v>
          </cell>
          <cell r="V141">
            <v>29.254408602150537</v>
          </cell>
          <cell r="W141">
            <v>31.407311827956992</v>
          </cell>
          <cell r="X141">
            <v>0</v>
          </cell>
          <cell r="Y141">
            <v>32.464623655913982</v>
          </cell>
          <cell r="Z141">
            <v>26.641290322580645</v>
          </cell>
          <cell r="AA141">
            <v>0</v>
          </cell>
          <cell r="AB141">
            <v>0</v>
          </cell>
          <cell r="AC141">
            <v>3.4238709677419359</v>
          </cell>
          <cell r="AD141">
            <v>3.5130645161290328</v>
          </cell>
          <cell r="AE141">
            <v>3.4677419354838706</v>
          </cell>
          <cell r="AF141">
            <v>2.9270967741935476</v>
          </cell>
          <cell r="AG141">
            <v>3.0735483870967752</v>
          </cell>
          <cell r="AH141">
            <v>1.4379999999999999</v>
          </cell>
          <cell r="AI141">
            <v>3.5230645161290322</v>
          </cell>
          <cell r="AJ141">
            <v>3.4392373218401331</v>
          </cell>
          <cell r="AK141">
            <v>3.727930491650512</v>
          </cell>
          <cell r="AL141">
            <v>3.47191290239377</v>
          </cell>
          <cell r="AM141">
            <v>3.727930491650512</v>
          </cell>
          <cell r="AN141">
            <v>3.4817155765598611</v>
          </cell>
          <cell r="AO141">
            <v>3.1588604274491279</v>
          </cell>
          <cell r="AP141">
            <v>3.1978879664631261</v>
          </cell>
          <cell r="AQ141">
            <v>3.6245487172817223</v>
          </cell>
          <cell r="AR141">
            <v>3.4753995526127301</v>
          </cell>
          <cell r="AS141">
            <v>3.0179530003006736</v>
          </cell>
          <cell r="AT141">
            <v>2.9303131690480573</v>
          </cell>
          <cell r="AU141">
            <v>3.1877490634924275</v>
          </cell>
          <cell r="AV141">
            <v>3.4677419354838706</v>
          </cell>
          <cell r="AW141">
            <v>3.5801703772019846</v>
          </cell>
          <cell r="AX141">
            <v>3.46448814657828</v>
          </cell>
          <cell r="AZ141">
            <v>9</v>
          </cell>
        </row>
        <row r="142">
          <cell r="D142">
            <v>43497</v>
          </cell>
          <cell r="E142">
            <v>94.275833333333352</v>
          </cell>
          <cell r="F142">
            <v>60.802500000000009</v>
          </cell>
          <cell r="G142">
            <v>91.850000000000023</v>
          </cell>
          <cell r="H142">
            <v>99.10060435455712</v>
          </cell>
          <cell r="I142">
            <v>0</v>
          </cell>
          <cell r="J142">
            <v>60.84375</v>
          </cell>
          <cell r="K142">
            <v>64.052083333333329</v>
          </cell>
          <cell r="L142">
            <v>65.290833333333339</v>
          </cell>
          <cell r="M142">
            <v>79.566111111111127</v>
          </cell>
          <cell r="N142">
            <v>58.314722222222208</v>
          </cell>
          <cell r="O142">
            <v>79.848611111111083</v>
          </cell>
          <cell r="P142">
            <v>86.151830353653892</v>
          </cell>
          <cell r="Q142">
            <v>0</v>
          </cell>
          <cell r="R142">
            <v>56.625277777777768</v>
          </cell>
          <cell r="S142">
            <v>39.993055555555543</v>
          </cell>
          <cell r="T142">
            <v>62.57138888888889</v>
          </cell>
          <cell r="U142">
            <v>87.971666666666678</v>
          </cell>
          <cell r="V142">
            <v>59.736309523809517</v>
          </cell>
          <cell r="W142">
            <v>86.706547619047612</v>
          </cell>
          <cell r="X142">
            <v>0</v>
          </cell>
          <cell r="Y142">
            <v>64.125357142857141</v>
          </cell>
          <cell r="Z142">
            <v>59.035833333333322</v>
          </cell>
          <cell r="AA142">
            <v>0</v>
          </cell>
          <cell r="AB142">
            <v>0</v>
          </cell>
          <cell r="AC142">
            <v>7.2451785714285704</v>
          </cell>
          <cell r="AD142">
            <v>18.060535714285713</v>
          </cell>
          <cell r="AE142">
            <v>7.5064285714285726</v>
          </cell>
          <cell r="AF142">
            <v>2.5583928571428571</v>
          </cell>
          <cell r="AG142">
            <v>2.6707142857142854</v>
          </cell>
          <cell r="AH142">
            <v>2.1915969512195121</v>
          </cell>
          <cell r="AI142">
            <v>6.7837500000000004</v>
          </cell>
          <cell r="AJ142">
            <v>7.4551147191620011</v>
          </cell>
          <cell r="AK142">
            <v>7.7799112199747142</v>
          </cell>
          <cell r="AL142">
            <v>7.3977761378002507</v>
          </cell>
          <cell r="AM142">
            <v>7.8715063978688811</v>
          </cell>
          <cell r="AN142">
            <v>7.4036382291854785</v>
          </cell>
          <cell r="AO142">
            <v>4.5917963641966253</v>
          </cell>
          <cell r="AP142">
            <v>4.6477825394832282</v>
          </cell>
          <cell r="AQ142">
            <v>13.248679181072774</v>
          </cell>
          <cell r="AR142">
            <v>7.3497862541098762</v>
          </cell>
          <cell r="AS142">
            <v>2.6402986757583293</v>
          </cell>
          <cell r="AT142">
            <v>2.6293956266758434</v>
          </cell>
          <cell r="AU142">
            <v>4.6376436365125295</v>
          </cell>
          <cell r="AV142">
            <v>7.5064285714285726</v>
          </cell>
          <cell r="AW142">
            <v>18.365688415779768</v>
          </cell>
          <cell r="AX142">
            <v>19.351662349344203</v>
          </cell>
          <cell r="AZ142">
            <v>10</v>
          </cell>
        </row>
        <row r="143">
          <cell r="D143">
            <v>43525</v>
          </cell>
          <cell r="E143">
            <v>65.83</v>
          </cell>
          <cell r="F143">
            <v>26.906538461538453</v>
          </cell>
          <cell r="G143">
            <v>78.235769230769236</v>
          </cell>
          <cell r="H143">
            <v>93.048299229325465</v>
          </cell>
          <cell r="I143">
            <v>0</v>
          </cell>
          <cell r="J143">
            <v>32.068076923076923</v>
          </cell>
          <cell r="K143">
            <v>40.846153846153847</v>
          </cell>
          <cell r="L143">
            <v>28.927999999999997</v>
          </cell>
          <cell r="M143">
            <v>74.039512195121958</v>
          </cell>
          <cell r="N143">
            <v>27.357317073170723</v>
          </cell>
          <cell r="O143">
            <v>119.97780487804879</v>
          </cell>
          <cell r="P143">
            <v>142.69343548270169</v>
          </cell>
          <cell r="Q143">
            <v>0</v>
          </cell>
          <cell r="R143">
            <v>32.138780487804873</v>
          </cell>
          <cell r="S143">
            <v>36.515365853658565</v>
          </cell>
          <cell r="T143">
            <v>28.641250000000003</v>
          </cell>
          <cell r="U143">
            <v>69.443069297180188</v>
          </cell>
          <cell r="V143">
            <v>27.104929586711737</v>
          </cell>
          <cell r="W143">
            <v>96.60675934740506</v>
          </cell>
          <cell r="X143">
            <v>0</v>
          </cell>
          <cell r="Y143">
            <v>28.801799125168234</v>
          </cell>
          <cell r="Z143">
            <v>32.099194104323274</v>
          </cell>
          <cell r="AA143">
            <v>0</v>
          </cell>
          <cell r="AB143">
            <v>0</v>
          </cell>
          <cell r="AC143">
            <v>3.390344827586206</v>
          </cell>
          <cell r="AD143">
            <v>21.82482758620689</v>
          </cell>
          <cell r="AE143">
            <v>3.5468965517241378</v>
          </cell>
          <cell r="AF143">
            <v>2.5277586206896547</v>
          </cell>
          <cell r="AG143">
            <v>2.9120689655172414</v>
          </cell>
          <cell r="AH143">
            <v>1.8110041176470606</v>
          </cell>
          <cell r="AI143">
            <v>3.3101724137931035</v>
          </cell>
          <cell r="AJ143">
            <v>3.4900608519269762</v>
          </cell>
          <cell r="AK143">
            <v>3.647809805748953</v>
          </cell>
          <cell r="AL143">
            <v>3.4637394148712595</v>
          </cell>
          <cell r="AM143">
            <v>3.692726933830381</v>
          </cell>
          <cell r="AN143">
            <v>3.4659852712753318</v>
          </cell>
          <cell r="AO143">
            <v>2.8587428977775637</v>
          </cell>
          <cell r="AP143">
            <v>2.8942185794515303</v>
          </cell>
          <cell r="AQ143">
            <v>13.147581543206581</v>
          </cell>
          <cell r="AR143">
            <v>3.4414077244106318</v>
          </cell>
          <cell r="AS143">
            <v>2.6089207832527448</v>
          </cell>
          <cell r="AT143">
            <v>3.1561599255175179</v>
          </cell>
          <cell r="AU143">
            <v>2.8840796764808312</v>
          </cell>
          <cell r="AV143">
            <v>3.5468965517241378</v>
          </cell>
          <cell r="AW143">
            <v>22.191577095443531</v>
          </cell>
          <cell r="AX143">
            <v>23.389846361516742</v>
          </cell>
          <cell r="AZ143">
            <v>11</v>
          </cell>
        </row>
        <row r="144">
          <cell r="D144">
            <v>43556</v>
          </cell>
          <cell r="E144">
            <v>20.734615384615381</v>
          </cell>
          <cell r="F144">
            <v>18.651538461538465</v>
          </cell>
          <cell r="G144">
            <v>17.004615384615381</v>
          </cell>
          <cell r="H144">
            <v>21.778112237313898</v>
          </cell>
          <cell r="I144">
            <v>0</v>
          </cell>
          <cell r="J144">
            <v>16.891153846153848</v>
          </cell>
          <cell r="K144">
            <v>17.804230769230767</v>
          </cell>
          <cell r="L144">
            <v>20.37423076923077</v>
          </cell>
          <cell r="M144">
            <v>19.052894736842102</v>
          </cell>
          <cell r="N144">
            <v>17.53736842105263</v>
          </cell>
          <cell r="O144">
            <v>15.610263157894741</v>
          </cell>
          <cell r="P144">
            <v>19.992340633250212</v>
          </cell>
          <cell r="Q144">
            <v>0</v>
          </cell>
          <cell r="R144">
            <v>14.554473684210524</v>
          </cell>
          <cell r="S144">
            <v>17.236842105263158</v>
          </cell>
          <cell r="T144">
            <v>18.696578947368423</v>
          </cell>
          <cell r="U144">
            <v>20.024555555555555</v>
          </cell>
          <cell r="V144">
            <v>18.181111111111115</v>
          </cell>
          <cell r="W144">
            <v>16.415888888888887</v>
          </cell>
          <cell r="X144">
            <v>0</v>
          </cell>
          <cell r="Y144">
            <v>19.66588888888889</v>
          </cell>
          <cell r="Z144">
            <v>15.904555555555557</v>
          </cell>
          <cell r="AA144">
            <v>0</v>
          </cell>
          <cell r="AB144">
            <v>0</v>
          </cell>
          <cell r="AC144">
            <v>1.9803333333333328</v>
          </cell>
          <cell r="AD144">
            <v>2.0321666666666665</v>
          </cell>
          <cell r="AE144">
            <v>1.9738333333333327</v>
          </cell>
          <cell r="AF144">
            <v>1.2734999999999994</v>
          </cell>
          <cell r="AG144">
            <v>2.5998333333333332</v>
          </cell>
          <cell r="AH144">
            <v>0.75507765363128487</v>
          </cell>
          <cell r="AI144">
            <v>1.9851666666666665</v>
          </cell>
          <cell r="AJ144">
            <v>2.0396768420070877</v>
          </cell>
          <cell r="AK144">
            <v>2.1358676273083375</v>
          </cell>
          <cell r="AL144">
            <v>2.0246054747248645</v>
          </cell>
          <cell r="AM144">
            <v>2.1635723465771308</v>
          </cell>
          <cell r="AN144">
            <v>2.0255474351800031</v>
          </cell>
          <cell r="AO144">
            <v>1.8310072467660063</v>
          </cell>
          <cell r="AP144">
            <v>1.854319792152489</v>
          </cell>
          <cell r="AQ144">
            <v>2.0841590546952737</v>
          </cell>
          <cell r="AR144">
            <v>2.0118107516306729</v>
          </cell>
          <cell r="AS144">
            <v>1.3242146266516432</v>
          </cell>
          <cell r="AT144">
            <v>1.8712332831476464</v>
          </cell>
          <cell r="AU144">
            <v>1.8441808891817904</v>
          </cell>
          <cell r="AV144">
            <v>1.9738333333333327</v>
          </cell>
          <cell r="AW144">
            <v>2.0750399274994069</v>
          </cell>
          <cell r="AX144">
            <v>2.1779898311588637</v>
          </cell>
          <cell r="AZ144">
            <v>12</v>
          </cell>
        </row>
        <row r="145">
          <cell r="D145">
            <v>43586</v>
          </cell>
          <cell r="E145">
            <v>17.504230769230766</v>
          </cell>
          <cell r="F145">
            <v>12.79884615384616</v>
          </cell>
          <cell r="G145">
            <v>14.945769230769232</v>
          </cell>
          <cell r="H145">
            <v>17.276619865201962</v>
          </cell>
          <cell r="I145">
            <v>0</v>
          </cell>
          <cell r="J145">
            <v>13.020000000000001</v>
          </cell>
          <cell r="K145">
            <v>15.179615384615385</v>
          </cell>
          <cell r="L145">
            <v>15.35576923076923</v>
          </cell>
          <cell r="M145">
            <v>10.450975609756094</v>
          </cell>
          <cell r="N145">
            <v>10.419024390243905</v>
          </cell>
          <cell r="O145">
            <v>8.2817073170731703</v>
          </cell>
          <cell r="P145">
            <v>9.5732716692408548</v>
          </cell>
          <cell r="Q145">
            <v>0</v>
          </cell>
          <cell r="R145">
            <v>9.0343902439024379</v>
          </cell>
          <cell r="S145">
            <v>11.585365853658541</v>
          </cell>
          <cell r="T145">
            <v>12.070731707317075</v>
          </cell>
          <cell r="U145">
            <v>14.394731182795693</v>
          </cell>
          <cell r="V145">
            <v>11.749677419354843</v>
          </cell>
          <cell r="W145">
            <v>12.00784946236559</v>
          </cell>
          <cell r="X145">
            <v>0</v>
          </cell>
          <cell r="Y145">
            <v>13.907526881720431</v>
          </cell>
          <cell r="Z145">
            <v>11.262903225806452</v>
          </cell>
          <cell r="AA145">
            <v>0</v>
          </cell>
          <cell r="AB145">
            <v>0</v>
          </cell>
          <cell r="AC145">
            <v>1.883225806451613</v>
          </cell>
          <cell r="AD145">
            <v>1.7849999999999999</v>
          </cell>
          <cell r="AE145">
            <v>1.8038709677419351</v>
          </cell>
          <cell r="AF145">
            <v>1.2409677419354841</v>
          </cell>
          <cell r="AG145">
            <v>2.5901612903225804</v>
          </cell>
          <cell r="AH145">
            <v>1.1477691891891904</v>
          </cell>
          <cell r="AI145">
            <v>1.7674193548387092</v>
          </cell>
          <cell r="AJ145">
            <v>1.9380254806042236</v>
          </cell>
          <cell r="AK145">
            <v>2.0233874399890834</v>
          </cell>
          <cell r="AL145">
            <v>1.9232030136748388</v>
          </cell>
          <cell r="AM145">
            <v>2.0475282656069735</v>
          </cell>
          <cell r="AN145">
            <v>1.9246514632119125</v>
          </cell>
          <cell r="AO145">
            <v>1.8297143030652443</v>
          </cell>
          <cell r="AP145">
            <v>1.8530115466078831</v>
          </cell>
          <cell r="AQ145">
            <v>1.8681647506266397</v>
          </cell>
          <cell r="AR145">
            <v>1.9133543723528472</v>
          </cell>
          <cell r="AS145">
            <v>1.2908926374428804</v>
          </cell>
          <cell r="AT145">
            <v>1.9058775961379686</v>
          </cell>
          <cell r="AU145">
            <v>1.8428726436371847</v>
          </cell>
          <cell r="AV145">
            <v>1.8038709677419351</v>
          </cell>
          <cell r="AW145">
            <v>1.8238287610529524</v>
          </cell>
          <cell r="AX145">
            <v>1.9113431607816249</v>
          </cell>
          <cell r="AZ145">
            <v>13</v>
          </cell>
        </row>
        <row r="146">
          <cell r="D146">
            <v>43617</v>
          </cell>
          <cell r="E146">
            <v>21.192399999999999</v>
          </cell>
          <cell r="F146">
            <v>23.118799999999997</v>
          </cell>
          <cell r="G146">
            <v>19.724</v>
          </cell>
          <cell r="H146">
            <v>21.99544110196193</v>
          </cell>
          <cell r="I146">
            <v>0</v>
          </cell>
          <cell r="J146">
            <v>22.25</v>
          </cell>
          <cell r="K146">
            <v>22.335999999999999</v>
          </cell>
          <cell r="L146">
            <v>24.372800000000002</v>
          </cell>
          <cell r="M146">
            <v>15.849249999999993</v>
          </cell>
          <cell r="N146">
            <v>15.239249999999998</v>
          </cell>
          <cell r="O146">
            <v>13.163000000000002</v>
          </cell>
          <cell r="P146">
            <v>14.678867938811852</v>
          </cell>
          <cell r="Q146">
            <v>0</v>
          </cell>
          <cell r="R146">
            <v>14.001250000000001</v>
          </cell>
          <cell r="S146">
            <v>14.300000000000002</v>
          </cell>
          <cell r="T146">
            <v>16.146499999999996</v>
          </cell>
          <cell r="U146">
            <v>18.817666666666661</v>
          </cell>
          <cell r="V146">
            <v>19.616777777777774</v>
          </cell>
          <cell r="W146">
            <v>16.808</v>
          </cell>
          <cell r="X146">
            <v>0</v>
          </cell>
          <cell r="Y146">
            <v>20.716666666666665</v>
          </cell>
          <cell r="Z146">
            <v>18.58388888888889</v>
          </cell>
          <cell r="AA146">
            <v>0</v>
          </cell>
          <cell r="AB146">
            <v>0</v>
          </cell>
          <cell r="AC146">
            <v>1.614107142857143</v>
          </cell>
          <cell r="AD146">
            <v>1.5839285714285716</v>
          </cell>
          <cell r="AE146">
            <v>1.5619642857142855</v>
          </cell>
          <cell r="AF146">
            <v>1.436607142857143</v>
          </cell>
          <cell r="AG146">
            <v>2.3398214285714292</v>
          </cell>
          <cell r="AH146">
            <v>0.51039828571428614</v>
          </cell>
          <cell r="AI146">
            <v>1.7691071428571432</v>
          </cell>
          <cell r="AJ146">
            <v>1.6593665899662953</v>
          </cell>
          <cell r="AK146">
            <v>1.7258642889551463</v>
          </cell>
          <cell r="AL146">
            <v>1.6461109913793102</v>
          </cell>
          <cell r="AM146">
            <v>1.7441731267824736</v>
          </cell>
          <cell r="AN146">
            <v>1.6479418751620429</v>
          </cell>
          <cell r="AO146">
            <v>1.5150094974716066</v>
          </cell>
          <cell r="AP146">
            <v>1.5345822448979596</v>
          </cell>
          <cell r="AQ146">
            <v>1.6387854906922903</v>
          </cell>
          <cell r="AR146">
            <v>1.640497570574007</v>
          </cell>
          <cell r="AS146">
            <v>1.4912812484452964</v>
          </cell>
          <cell r="AT146">
            <v>1.5109717440243182</v>
          </cell>
          <cell r="AU146">
            <v>1.5244433419272609</v>
          </cell>
          <cell r="AV146">
            <v>1.5619642857142855</v>
          </cell>
          <cell r="AW146">
            <v>1.6194671098979281</v>
          </cell>
          <cell r="AX146">
            <v>1.6944123801905528</v>
          </cell>
          <cell r="AZ146">
            <v>14</v>
          </cell>
        </row>
        <row r="147">
          <cell r="D147">
            <v>43647</v>
          </cell>
          <cell r="E147">
            <v>33.271923076923073</v>
          </cell>
          <cell r="F147">
            <v>42.36192307692307</v>
          </cell>
          <cell r="G147">
            <v>30.447692307692304</v>
          </cell>
          <cell r="H147">
            <v>33.890062018991252</v>
          </cell>
          <cell r="I147">
            <v>0</v>
          </cell>
          <cell r="J147">
            <v>42.018461538461537</v>
          </cell>
          <cell r="K147">
            <v>40.581538461538464</v>
          </cell>
          <cell r="L147">
            <v>42.818076923076923</v>
          </cell>
          <cell r="M147">
            <v>22.659268292682931</v>
          </cell>
          <cell r="N147">
            <v>22.626341463414633</v>
          </cell>
          <cell r="O147">
            <v>23.157317073170734</v>
          </cell>
          <cell r="P147">
            <v>25.775448065892622</v>
          </cell>
          <cell r="Q147">
            <v>0</v>
          </cell>
          <cell r="R147">
            <v>22.856341463414633</v>
          </cell>
          <cell r="S147">
            <v>21.621951219512198</v>
          </cell>
          <cell r="T147">
            <v>24.146097560975601</v>
          </cell>
          <cell r="U147">
            <v>28.593225806451613</v>
          </cell>
          <cell r="V147">
            <v>33.661290322580641</v>
          </cell>
          <cell r="W147">
            <v>27.233655913978495</v>
          </cell>
          <cell r="X147">
            <v>0</v>
          </cell>
          <cell r="Y147">
            <v>34.586344086021505</v>
          </cell>
          <cell r="Z147">
            <v>33.570645161290322</v>
          </cell>
          <cell r="AA147">
            <v>0</v>
          </cell>
          <cell r="AB147">
            <v>0</v>
          </cell>
          <cell r="AC147">
            <v>1.9720967741935487</v>
          </cell>
          <cell r="AD147">
            <v>2.0108064516129036</v>
          </cell>
          <cell r="AE147">
            <v>1.9983870967741935</v>
          </cell>
          <cell r="AF147">
            <v>1.7808064516129034</v>
          </cell>
          <cell r="AG147">
            <v>2.3017741935483866</v>
          </cell>
          <cell r="AH147">
            <v>0.97790054644808666</v>
          </cell>
          <cell r="AI147">
            <v>2.3524193548387085</v>
          </cell>
          <cell r="AJ147">
            <v>2.0274067722172204</v>
          </cell>
          <cell r="AK147">
            <v>2.1086265508684865</v>
          </cell>
          <cell r="AL147">
            <v>2.0111628164869675</v>
          </cell>
          <cell r="AM147">
            <v>2.1310011455382569</v>
          </cell>
          <cell r="AN147">
            <v>2.0134450251432838</v>
          </cell>
          <cell r="AO147">
            <v>1.8895875421313246</v>
          </cell>
          <cell r="AP147">
            <v>1.9135933787504196</v>
          </cell>
          <cell r="AQ147">
            <v>2.0858127114969753</v>
          </cell>
          <cell r="AR147">
            <v>2.0034597842376041</v>
          </cell>
          <cell r="AS147">
            <v>1.8438361073572707</v>
          </cell>
          <cell r="AT147">
            <v>1.8424169854267236</v>
          </cell>
          <cell r="AU147">
            <v>1.9034544757797212</v>
          </cell>
          <cell r="AV147">
            <v>1.9983870967741935</v>
          </cell>
          <cell r="AW147">
            <v>2.053330185601081</v>
          </cell>
          <cell r="AX147">
            <v>2.1516928490252649</v>
          </cell>
          <cell r="AZ147">
            <v>15</v>
          </cell>
        </row>
        <row r="148">
          <cell r="D148">
            <v>43678</v>
          </cell>
          <cell r="E148">
            <v>36.49814814814814</v>
          </cell>
          <cell r="F148">
            <v>40.701481481481473</v>
          </cell>
          <cell r="G148">
            <v>31.996296296296308</v>
          </cell>
          <cell r="H148">
            <v>37.693495600587703</v>
          </cell>
          <cell r="I148">
            <v>0</v>
          </cell>
          <cell r="J148">
            <v>42.358518518518515</v>
          </cell>
          <cell r="K148">
            <v>41.13</v>
          </cell>
          <cell r="L148">
            <v>40.337777777777788</v>
          </cell>
          <cell r="M148">
            <v>22.715897435897432</v>
          </cell>
          <cell r="N148">
            <v>23.473589743589738</v>
          </cell>
          <cell r="O148">
            <v>22.957692307692305</v>
          </cell>
          <cell r="P148">
            <v>27.045495078122975</v>
          </cell>
          <cell r="Q148">
            <v>0</v>
          </cell>
          <cell r="R148">
            <v>24.260512820512812</v>
          </cell>
          <cell r="S148">
            <v>21.106666666666648</v>
          </cell>
          <cell r="T148">
            <v>24.931538461538462</v>
          </cell>
          <cell r="U148">
            <v>30.718494623655911</v>
          </cell>
          <cell r="V148">
            <v>33.4768817204301</v>
          </cell>
          <cell r="W148">
            <v>28.205913978494628</v>
          </cell>
          <cell r="X148">
            <v>0</v>
          </cell>
          <cell r="Y148">
            <v>33.877096774193561</v>
          </cell>
          <cell r="Z148">
            <v>34.769032258064506</v>
          </cell>
          <cell r="AA148">
            <v>0</v>
          </cell>
          <cell r="AB148">
            <v>0</v>
          </cell>
          <cell r="AC148">
            <v>1.8490322580645158</v>
          </cell>
          <cell r="AD148">
            <v>1.8648387096774197</v>
          </cell>
          <cell r="AE148">
            <v>1.8662903225806453</v>
          </cell>
          <cell r="AF148">
            <v>1.7554838709677425</v>
          </cell>
          <cell r="AG148">
            <v>2.1656451612903229</v>
          </cell>
          <cell r="AH148">
            <v>0.98018196721311401</v>
          </cell>
          <cell r="AI148">
            <v>2.3929032258064518</v>
          </cell>
          <cell r="AJ148">
            <v>1.9016230447623794</v>
          </cell>
          <cell r="AK148">
            <v>1.9805971692685356</v>
          </cell>
          <cell r="AL148">
            <v>1.8866285144413331</v>
          </cell>
          <cell r="AM148">
            <v>2.0025832841087792</v>
          </cell>
          <cell r="AN148">
            <v>1.8885193203175941</v>
          </cell>
          <cell r="AO148">
            <v>1.7468366118463658</v>
          </cell>
          <cell r="AP148">
            <v>1.7691530071986215</v>
          </cell>
          <cell r="AQ148">
            <v>1.9418276445205909</v>
          </cell>
          <cell r="AR148">
            <v>1.8786858654207805</v>
          </cell>
          <cell r="AS148">
            <v>1.8178988128318574</v>
          </cell>
          <cell r="AT148">
            <v>1.6795563365096018</v>
          </cell>
          <cell r="AU148">
            <v>1.7590141042279228</v>
          </cell>
          <cell r="AV148">
            <v>1.8662903225806453</v>
          </cell>
          <cell r="AW148">
            <v>1.9049739075896124</v>
          </cell>
          <cell r="AX148">
            <v>1.9965927075027188</v>
          </cell>
          <cell r="AZ148">
            <v>16</v>
          </cell>
        </row>
        <row r="149">
          <cell r="D149">
            <v>43709</v>
          </cell>
          <cell r="E149">
            <v>37.916666666666664</v>
          </cell>
          <cell r="F149">
            <v>34.963749999999997</v>
          </cell>
          <cell r="G149">
            <v>31.036666666666662</v>
          </cell>
          <cell r="H149">
            <v>37.988632901197768</v>
          </cell>
          <cell r="I149">
            <v>0</v>
          </cell>
          <cell r="J149">
            <v>32.865416666666668</v>
          </cell>
          <cell r="K149">
            <v>32.865416666666668</v>
          </cell>
          <cell r="L149">
            <v>35.337499999999999</v>
          </cell>
          <cell r="M149">
            <v>24.697857142857139</v>
          </cell>
          <cell r="N149">
            <v>23.376666666666662</v>
          </cell>
          <cell r="O149">
            <v>25.16357142857143</v>
          </cell>
          <cell r="P149">
            <v>30.800011088488954</v>
          </cell>
          <cell r="Q149">
            <v>0</v>
          </cell>
          <cell r="R149">
            <v>21.6402380952381</v>
          </cell>
          <cell r="S149">
            <v>22.174523809523812</v>
          </cell>
          <cell r="T149">
            <v>24.895952380952384</v>
          </cell>
          <cell r="U149">
            <v>31.747888888888884</v>
          </cell>
          <cell r="V149">
            <v>29.556444444444441</v>
          </cell>
          <cell r="W149">
            <v>28.295888888888889</v>
          </cell>
          <cell r="X149">
            <v>0</v>
          </cell>
          <cell r="Y149">
            <v>30.464777777777776</v>
          </cell>
          <cell r="Z149">
            <v>27.627000000000006</v>
          </cell>
          <cell r="AA149">
            <v>0</v>
          </cell>
          <cell r="AB149">
            <v>0</v>
          </cell>
          <cell r="AC149">
            <v>2.2086666666666668</v>
          </cell>
          <cell r="AD149">
            <v>2.2543333333333342</v>
          </cell>
          <cell r="AE149">
            <v>2.2449999999999997</v>
          </cell>
          <cell r="AF149">
            <v>1.9080000000000006</v>
          </cell>
          <cell r="AG149">
            <v>2.5173333333333341</v>
          </cell>
          <cell r="AH149">
            <v>0.97897103825136522</v>
          </cell>
          <cell r="AI149">
            <v>2.6525000000000007</v>
          </cell>
          <cell r="AJ149">
            <v>2.2754248144423697</v>
          </cell>
          <cell r="AK149">
            <v>2.3850807834123451</v>
          </cell>
          <cell r="AL149">
            <v>2.2587987358138202</v>
          </cell>
          <cell r="AM149">
            <v>2.4168099411004165</v>
          </cell>
          <cell r="AN149">
            <v>2.2596871522290862</v>
          </cell>
          <cell r="AO149">
            <v>1.9820541974374954</v>
          </cell>
          <cell r="AP149">
            <v>2.0071543665626486</v>
          </cell>
          <cell r="AQ149">
            <v>2.3396128394159437</v>
          </cell>
          <cell r="AR149">
            <v>2.2433157027949577</v>
          </cell>
          <cell r="AS149">
            <v>1.9741173204957498</v>
          </cell>
          <cell r="AT149">
            <v>1.7999696075479277</v>
          </cell>
          <cell r="AU149">
            <v>1.9970154635919499</v>
          </cell>
          <cell r="AV149">
            <v>2.2449999999999997</v>
          </cell>
          <cell r="AW149">
            <v>2.3008420076566054</v>
          </cell>
          <cell r="AX149">
            <v>2.4186861119109326</v>
          </cell>
          <cell r="AZ149">
            <v>17</v>
          </cell>
        </row>
        <row r="150">
          <cell r="D150">
            <v>43739</v>
          </cell>
          <cell r="E150">
            <v>33.126296296296296</v>
          </cell>
          <cell r="F150">
            <v>29.835185185185193</v>
          </cell>
          <cell r="G150">
            <v>33.94</v>
          </cell>
          <cell r="H150">
            <v>40.866716699322339</v>
          </cell>
          <cell r="I150">
            <v>0</v>
          </cell>
          <cell r="J150">
            <v>27.480000000000004</v>
          </cell>
          <cell r="K150">
            <v>28.305555555555557</v>
          </cell>
          <cell r="L150">
            <v>28.428888888888892</v>
          </cell>
          <cell r="M150">
            <v>28.24871794871795</v>
          </cell>
          <cell r="N150">
            <v>23.171282051282052</v>
          </cell>
          <cell r="O150">
            <v>29.985128205128209</v>
          </cell>
          <cell r="P150">
            <v>36.104706527749975</v>
          </cell>
          <cell r="Q150">
            <v>0</v>
          </cell>
          <cell r="R150">
            <v>21.102051282051278</v>
          </cell>
          <cell r="S150">
            <v>24.051282051282062</v>
          </cell>
          <cell r="T150">
            <v>23.24794871794872</v>
          </cell>
          <cell r="U150">
            <v>31.080860215053765</v>
          </cell>
          <cell r="V150">
            <v>27.040645161290325</v>
          </cell>
          <cell r="W150">
            <v>32.281505376344079</v>
          </cell>
          <cell r="X150">
            <v>0</v>
          </cell>
          <cell r="Y150">
            <v>26.25623655913979</v>
          </cell>
          <cell r="Z150">
            <v>24.805376344086021</v>
          </cell>
          <cell r="AA150">
            <v>0</v>
          </cell>
          <cell r="AB150">
            <v>0</v>
          </cell>
          <cell r="AC150">
            <v>2.1866129032258068</v>
          </cell>
          <cell r="AD150">
            <v>3.3530645161290331</v>
          </cell>
          <cell r="AE150">
            <v>2.2445161290322586</v>
          </cell>
          <cell r="AF150">
            <v>1.4895161290322581</v>
          </cell>
          <cell r="AG150">
            <v>2.2354838709677423</v>
          </cell>
          <cell r="AH150">
            <v>0.97634153005464386</v>
          </cell>
          <cell r="AI150">
            <v>2.4432258064516126</v>
          </cell>
          <cell r="AJ150">
            <v>2.2594455660218267</v>
          </cell>
          <cell r="AK150">
            <v>2.3943329639355326</v>
          </cell>
          <cell r="AL150">
            <v>2.2452382977185676</v>
          </cell>
          <cell r="AM150">
            <v>2.435158447565589</v>
          </cell>
          <cell r="AN150">
            <v>2.2437685803078855</v>
          </cell>
          <cell r="AO150">
            <v>2.0143789871266531</v>
          </cell>
          <cell r="AP150">
            <v>2.0398617165162736</v>
          </cell>
          <cell r="AQ150">
            <v>2.9082981752924701</v>
          </cell>
          <cell r="AR150">
            <v>2.2209556060283959</v>
          </cell>
          <cell r="AS150">
            <v>1.5454746174662071</v>
          </cell>
          <cell r="AT150">
            <v>1.6259709738937289</v>
          </cell>
          <cell r="AU150">
            <v>2.0297228135455749</v>
          </cell>
          <cell r="AV150">
            <v>2.2445161290322586</v>
          </cell>
          <cell r="AW150">
            <v>3.41755222495074</v>
          </cell>
          <cell r="AX150">
            <v>3.6089156812784493</v>
          </cell>
          <cell r="AZ150">
            <v>18</v>
          </cell>
        </row>
        <row r="151">
          <cell r="D151">
            <v>43770</v>
          </cell>
          <cell r="E151">
            <v>36.901600000000009</v>
          </cell>
          <cell r="F151">
            <v>37.440799999999996</v>
          </cell>
          <cell r="G151">
            <v>36.912800000000004</v>
          </cell>
          <cell r="H151">
            <v>47.237179336926289</v>
          </cell>
          <cell r="I151">
            <v>0</v>
          </cell>
          <cell r="J151">
            <v>33.808399999999999</v>
          </cell>
          <cell r="K151">
            <v>35.283999999999999</v>
          </cell>
          <cell r="L151">
            <v>36.824799999999996</v>
          </cell>
          <cell r="M151">
            <v>28.302</v>
          </cell>
          <cell r="N151">
            <v>30.480999999999995</v>
          </cell>
          <cell r="O151">
            <v>28.175750000000004</v>
          </cell>
          <cell r="P151">
            <v>36.056407417004429</v>
          </cell>
          <cell r="Q151">
            <v>0</v>
          </cell>
          <cell r="R151">
            <v>27.806250000000002</v>
          </cell>
          <cell r="S151">
            <v>31.693749999999994</v>
          </cell>
          <cell r="T151">
            <v>32.449999999999996</v>
          </cell>
          <cell r="U151">
            <v>33.072929264909853</v>
          </cell>
          <cell r="V151">
            <v>34.34219278779473</v>
          </cell>
          <cell r="W151">
            <v>33.022934466019422</v>
          </cell>
          <cell r="X151">
            <v>0</v>
          </cell>
          <cell r="Y151">
            <v>34.877073509015254</v>
          </cell>
          <cell r="Z151">
            <v>31.136152912621355</v>
          </cell>
          <cell r="AA151">
            <v>0</v>
          </cell>
          <cell r="AB151">
            <v>0</v>
          </cell>
          <cell r="AC151">
            <v>2.8013333333333326</v>
          </cell>
          <cell r="AD151">
            <v>4.1131666666666664</v>
          </cell>
          <cell r="AE151">
            <v>2.8441666666666654</v>
          </cell>
          <cell r="AF151">
            <v>2.1516666666666677</v>
          </cell>
          <cell r="AG151">
            <v>2.5986666666666669</v>
          </cell>
          <cell r="AH151">
            <v>0.97859453551912468</v>
          </cell>
          <cell r="AI151">
            <v>2.7078333333333333</v>
          </cell>
          <cell r="AJ151">
            <v>2.8964108827559198</v>
          </cell>
          <cell r="AK151">
            <v>3.0763673517322361</v>
          </cell>
          <cell r="AL151">
            <v>2.8788648528740124</v>
          </cell>
          <cell r="AM151">
            <v>3.131198695113198</v>
          </cell>
          <cell r="AN151">
            <v>2.876342611078488</v>
          </cell>
          <cell r="AO151">
            <v>2.6757196900666882</v>
          </cell>
          <cell r="AP151">
            <v>2.7090293125823788</v>
          </cell>
          <cell r="AQ151">
            <v>3.6123940613958183</v>
          </cell>
          <cell r="AR151">
            <v>2.8442146855250252</v>
          </cell>
          <cell r="AS151">
            <v>2.2236990747379575</v>
          </cell>
          <cell r="AT151">
            <v>2.2203583793368793</v>
          </cell>
          <cell r="AU151">
            <v>2.6988904096116801</v>
          </cell>
          <cell r="AV151">
            <v>2.8441666666666654</v>
          </cell>
          <cell r="AW151">
            <v>4.1900922702171624</v>
          </cell>
          <cell r="AX151">
            <v>4.4347627006610004</v>
          </cell>
          <cell r="AZ151">
            <v>19</v>
          </cell>
        </row>
        <row r="152">
          <cell r="D152">
            <v>43800</v>
          </cell>
          <cell r="E152">
            <v>36.06</v>
          </cell>
          <cell r="F152">
            <v>28.647200000000009</v>
          </cell>
          <cell r="G152">
            <v>35.494399999999999</v>
          </cell>
          <cell r="H152">
            <v>49.144136519905935</v>
          </cell>
          <cell r="I152">
            <v>0</v>
          </cell>
          <cell r="J152">
            <v>30.149600000000007</v>
          </cell>
          <cell r="K152">
            <v>31.803199999999997</v>
          </cell>
          <cell r="L152">
            <v>31.156800000000004</v>
          </cell>
          <cell r="M152">
            <v>32.683720930232568</v>
          </cell>
          <cell r="N152">
            <v>27.853720930232559</v>
          </cell>
          <cell r="O152">
            <v>32.404883720930243</v>
          </cell>
          <cell r="P152">
            <v>44.866514985267351</v>
          </cell>
          <cell r="Q152">
            <v>0</v>
          </cell>
          <cell r="R152">
            <v>27.753255813953487</v>
          </cell>
          <cell r="S152">
            <v>30.116279069767451</v>
          </cell>
          <cell r="T152">
            <v>27.780465116279071</v>
          </cell>
          <cell r="U152">
            <v>34.498924731182797</v>
          </cell>
          <cell r="V152">
            <v>28.280322580645166</v>
          </cell>
          <cell r="W152">
            <v>34.065913978494628</v>
          </cell>
          <cell r="X152">
            <v>0</v>
          </cell>
          <cell r="Y152">
            <v>29.595698924731185</v>
          </cell>
          <cell r="Z152">
            <v>29.041612903225808</v>
          </cell>
          <cell r="AA152">
            <v>0</v>
          </cell>
          <cell r="AB152">
            <v>0</v>
          </cell>
          <cell r="AC152">
            <v>2.9245161290322588</v>
          </cell>
          <cell r="AD152">
            <v>3.2008064516129022</v>
          </cell>
          <cell r="AE152">
            <v>2.9279032258064519</v>
          </cell>
          <cell r="AF152">
            <v>2.2558064516129028</v>
          </cell>
          <cell r="AG152">
            <v>2.1930645161290316</v>
          </cell>
          <cell r="AH152">
            <v>0.97636448087431604</v>
          </cell>
          <cell r="AI152">
            <v>2.9856451612903219</v>
          </cell>
          <cell r="AJ152">
            <v>3.0220000000000011</v>
          </cell>
          <cell r="AK152">
            <v>3.2027445059918187</v>
          </cell>
          <cell r="AL152">
            <v>3.0030721552441992</v>
          </cell>
          <cell r="AM152">
            <v>3.2574492596213034</v>
          </cell>
          <cell r="AN152">
            <v>3.0011027841135371</v>
          </cell>
          <cell r="AO152">
            <v>2.6737156273305058</v>
          </cell>
          <cell r="AP152">
            <v>2.7070015319882388</v>
          </cell>
          <cell r="AQ152">
            <v>3.1833230161006094</v>
          </cell>
          <cell r="AR152">
            <v>2.9691085268501052</v>
          </cell>
          <cell r="AS152">
            <v>2.3303668868307925</v>
          </cell>
          <cell r="AT152">
            <v>1.9343701152328134</v>
          </cell>
          <cell r="AU152">
            <v>2.6968626290175401</v>
          </cell>
          <cell r="AV152">
            <v>2.9279032258064519</v>
          </cell>
          <cell r="AW152">
            <v>3.2628026929697147</v>
          </cell>
          <cell r="AX152">
            <v>3.4496376598910619</v>
          </cell>
          <cell r="AZ152">
            <v>20</v>
          </cell>
        </row>
        <row r="153">
          <cell r="D153">
            <v>43831</v>
          </cell>
          <cell r="E153">
            <v>26.374615384615399</v>
          </cell>
          <cell r="F153">
            <v>17.691923076923068</v>
          </cell>
          <cell r="G153">
            <v>24.807692307692303</v>
          </cell>
          <cell r="H153">
            <v>26.563287606619234</v>
          </cell>
          <cell r="I153">
            <v>0</v>
          </cell>
          <cell r="J153">
            <v>18.655769230769224</v>
          </cell>
          <cell r="K153">
            <v>23.846153846153847</v>
          </cell>
          <cell r="L153">
            <v>23.200000000000006</v>
          </cell>
          <cell r="M153">
            <v>21.684146341463421</v>
          </cell>
          <cell r="N153">
            <v>21.969512195121954</v>
          </cell>
          <cell r="O153">
            <v>21.249756097560969</v>
          </cell>
          <cell r="P153">
            <v>22.753562717117202</v>
          </cell>
          <cell r="Q153">
            <v>0</v>
          </cell>
          <cell r="R153">
            <v>22.573902439024398</v>
          </cell>
          <cell r="S153">
            <v>24.609756097560979</v>
          </cell>
          <cell r="T153">
            <v>24.673414634146347</v>
          </cell>
          <cell r="U153">
            <v>24.306774193548399</v>
          </cell>
          <cell r="V153">
            <v>19.577741935483868</v>
          </cell>
          <cell r="W153">
            <v>23.239139784946232</v>
          </cell>
          <cell r="X153">
            <v>0</v>
          </cell>
          <cell r="Y153">
            <v>23.849569892473127</v>
          </cell>
          <cell r="Z153">
            <v>20.383118279569892</v>
          </cell>
          <cell r="AA153">
            <v>0</v>
          </cell>
          <cell r="AB153">
            <v>0</v>
          </cell>
          <cell r="AC153">
            <v>2.1695161290322584</v>
          </cell>
          <cell r="AD153">
            <v>2.2664516129032255</v>
          </cell>
          <cell r="AE153">
            <v>2.1737096774193554</v>
          </cell>
          <cell r="AF153">
            <v>1.7601612903225803</v>
          </cell>
          <cell r="AG153">
            <v>2.0054838709677423</v>
          </cell>
          <cell r="AH153">
            <v>1.4379999999999999</v>
          </cell>
          <cell r="AI153">
            <v>2.2611290322580651</v>
          </cell>
          <cell r="AJ153">
            <v>2.1792529308494268</v>
          </cell>
          <cell r="AK153">
            <v>2.362181696023697</v>
          </cell>
          <cell r="AL153">
            <v>2.1999576243686922</v>
          </cell>
          <cell r="AM153">
            <v>2.362181696023697</v>
          </cell>
          <cell r="AN153">
            <v>2.206169032424472</v>
          </cell>
          <cell r="AO153">
            <v>2.0621209332773094</v>
          </cell>
          <cell r="AP153">
            <v>2.0881686832508595</v>
          </cell>
          <cell r="AQ153">
            <v>2.3089728617063132</v>
          </cell>
          <cell r="AR153">
            <v>2.2036213525623629</v>
          </cell>
          <cell r="AS153">
            <v>1.8226897780626654</v>
          </cell>
          <cell r="AT153">
            <v>1.7744234739503901</v>
          </cell>
          <cell r="AU153">
            <v>2.0780297802801604</v>
          </cell>
          <cell r="AV153">
            <v>2.1737096774193554</v>
          </cell>
          <cell r="AW153">
            <v>2.3131585841073536</v>
          </cell>
          <cell r="AX153">
            <v>2.2351125951847011</v>
          </cell>
          <cell r="AZ153">
            <v>21</v>
          </cell>
        </row>
        <row r="154">
          <cell r="D154">
            <v>43862</v>
          </cell>
          <cell r="E154">
            <v>21.462800000000005</v>
          </cell>
          <cell r="F154">
            <v>16.281999999999996</v>
          </cell>
          <cell r="G154">
            <v>17.841999999999999</v>
          </cell>
          <cell r="H154">
            <v>19.250440750070847</v>
          </cell>
          <cell r="I154">
            <v>0</v>
          </cell>
          <cell r="J154">
            <v>15.356799999999998</v>
          </cell>
          <cell r="K154">
            <v>20.9</v>
          </cell>
          <cell r="L154">
            <v>23.07</v>
          </cell>
          <cell r="M154">
            <v>17.501891891891884</v>
          </cell>
          <cell r="N154">
            <v>17.554324324324327</v>
          </cell>
          <cell r="O154">
            <v>14.373783783783788</v>
          </cell>
          <cell r="P154">
            <v>15.508444853943448</v>
          </cell>
          <cell r="Q154">
            <v>0</v>
          </cell>
          <cell r="R154">
            <v>16.554324324324327</v>
          </cell>
          <cell r="S154">
            <v>17.540540540540537</v>
          </cell>
          <cell r="T154">
            <v>21.480000000000008</v>
          </cell>
          <cell r="U154">
            <v>19.778275862068966</v>
          </cell>
          <cell r="V154">
            <v>16.823103448275862</v>
          </cell>
          <cell r="W154">
            <v>16.367011494252875</v>
          </cell>
          <cell r="X154">
            <v>0</v>
          </cell>
          <cell r="Y154">
            <v>22.393793103448278</v>
          </cell>
          <cell r="Z154">
            <v>15.866091954022988</v>
          </cell>
          <cell r="AA154">
            <v>0</v>
          </cell>
          <cell r="AB154">
            <v>0</v>
          </cell>
          <cell r="AC154">
            <v>1.7241379310344831</v>
          </cell>
          <cell r="AD154">
            <v>1.6762068965517241</v>
          </cell>
          <cell r="AE154">
            <v>1.7189655172413796</v>
          </cell>
          <cell r="AF154">
            <v>1.565517241379311</v>
          </cell>
          <cell r="AG154">
            <v>1.8751724137931034</v>
          </cell>
          <cell r="AH154">
            <v>0.97843060109289515</v>
          </cell>
          <cell r="AI154">
            <v>1.8608620689655173</v>
          </cell>
          <cell r="AJ154">
            <v>1.7740965168490348</v>
          </cell>
          <cell r="AK154">
            <v>1.851388465059506</v>
          </cell>
          <cell r="AL154">
            <v>1.7604516325907844</v>
          </cell>
          <cell r="AM154">
            <v>1.8731854047691709</v>
          </cell>
          <cell r="AN154">
            <v>1.7618466367322032</v>
          </cell>
          <cell r="AO154">
            <v>1.6764081214034012</v>
          </cell>
          <cell r="AP154">
            <v>1.6978910034617116</v>
          </cell>
          <cell r="AQ154">
            <v>1.7678653681243093</v>
          </cell>
          <cell r="AR154">
            <v>1.7520567190859608</v>
          </cell>
          <cell r="AS154">
            <v>1.6233206815316101</v>
          </cell>
          <cell r="AT154">
            <v>1.6511084765355959</v>
          </cell>
          <cell r="AU154">
            <v>1.687752100491013</v>
          </cell>
          <cell r="AV154">
            <v>1.7189655172413796</v>
          </cell>
          <cell r="AW154">
            <v>1.71325542692522</v>
          </cell>
          <cell r="AX154">
            <v>1.7960369727047145</v>
          </cell>
          <cell r="AZ154">
            <v>22</v>
          </cell>
        </row>
        <row r="155">
          <cell r="D155">
            <v>43891</v>
          </cell>
          <cell r="E155">
            <v>26.123461538461548</v>
          </cell>
          <cell r="F155">
            <v>22.825000000000006</v>
          </cell>
          <cell r="G155">
            <v>24.104230769230767</v>
          </cell>
          <cell r="H155">
            <v>28.667931553052437</v>
          </cell>
          <cell r="I155">
            <v>0</v>
          </cell>
          <cell r="J155">
            <v>21.783076923076923</v>
          </cell>
          <cell r="K155">
            <v>24.807692307692307</v>
          </cell>
          <cell r="L155">
            <v>23.721153846153847</v>
          </cell>
          <cell r="M155">
            <v>21.064390243902434</v>
          </cell>
          <cell r="N155">
            <v>21.861463414634144</v>
          </cell>
          <cell r="O155">
            <v>21.071707317073169</v>
          </cell>
          <cell r="P155">
            <v>25.061254551334756</v>
          </cell>
          <cell r="Q155">
            <v>0</v>
          </cell>
          <cell r="R155">
            <v>21.249756097560983</v>
          </cell>
          <cell r="S155">
            <v>24.621951219512194</v>
          </cell>
          <cell r="T155">
            <v>23.97</v>
          </cell>
          <cell r="U155">
            <v>23.896925450546568</v>
          </cell>
          <cell r="V155">
            <v>22.400940156911666</v>
          </cell>
          <cell r="W155">
            <v>22.769593933624392</v>
          </cell>
          <cell r="X155">
            <v>0</v>
          </cell>
          <cell r="Y155">
            <v>23.830672947510092</v>
          </cell>
          <cell r="Z155">
            <v>21.548358336342449</v>
          </cell>
          <cell r="AA155">
            <v>0</v>
          </cell>
          <cell r="AB155">
            <v>0</v>
          </cell>
          <cell r="AC155">
            <v>1.5348387096774199</v>
          </cell>
          <cell r="AD155">
            <v>1.6498387096774194</v>
          </cell>
          <cell r="AE155">
            <v>1.5809677419354844</v>
          </cell>
          <cell r="AF155">
            <v>1.2856451612903219</v>
          </cell>
          <cell r="AG155">
            <v>1.7459677419354833</v>
          </cell>
          <cell r="AH155">
            <v>0.97967759562841428</v>
          </cell>
          <cell r="AI155">
            <v>1.5377419354838711</v>
          </cell>
          <cell r="AJ155">
            <v>1.579981024667932</v>
          </cell>
          <cell r="AK155">
            <v>1.651395353607878</v>
          </cell>
          <cell r="AL155">
            <v>1.5680650802605265</v>
          </cell>
          <cell r="AM155">
            <v>1.6717297297297302</v>
          </cell>
          <cell r="AN155">
            <v>1.5690817990666195</v>
          </cell>
          <cell r="AO155">
            <v>1.4660738872257815</v>
          </cell>
          <cell r="AP155">
            <v>1.4850674871873699</v>
          </cell>
          <cell r="AQ155">
            <v>1.6827547455874448</v>
          </cell>
          <cell r="AR155">
            <v>1.5601280753091555</v>
          </cell>
          <cell r="AS155">
            <v>1.336654615681985</v>
          </cell>
          <cell r="AT155">
            <v>1.3926884738046899</v>
          </cell>
          <cell r="AU155">
            <v>1.4749285842166715</v>
          </cell>
          <cell r="AV155">
            <v>1.5809677419354844</v>
          </cell>
          <cell r="AW155">
            <v>1.6864557655020016</v>
          </cell>
          <cell r="AX155">
            <v>1.7681456491791987</v>
          </cell>
          <cell r="AZ155">
            <v>23</v>
          </cell>
        </row>
        <row r="156">
          <cell r="D156">
            <v>43922</v>
          </cell>
          <cell r="E156">
            <v>19.506538461538462</v>
          </cell>
          <cell r="F156">
            <v>16.893076923076926</v>
          </cell>
          <cell r="G156">
            <v>18.406923076923078</v>
          </cell>
          <cell r="H156">
            <v>23.574072547122249</v>
          </cell>
          <cell r="I156">
            <v>0</v>
          </cell>
          <cell r="J156">
            <v>16.010384615384616</v>
          </cell>
          <cell r="K156">
            <v>19.057692307692307</v>
          </cell>
          <cell r="L156">
            <v>18.878461538461536</v>
          </cell>
          <cell r="M156">
            <v>19.102368421052635</v>
          </cell>
          <cell r="N156">
            <v>17.442368421052638</v>
          </cell>
          <cell r="O156">
            <v>18.103421052631582</v>
          </cell>
          <cell r="P156">
            <v>23.185372126690968</v>
          </cell>
          <cell r="Q156">
            <v>0</v>
          </cell>
          <cell r="R156">
            <v>15.893421052631579</v>
          </cell>
          <cell r="S156">
            <v>18.407894736842099</v>
          </cell>
          <cell r="T156">
            <v>20.378157894736848</v>
          </cell>
          <cell r="U156">
            <v>19.335888888888892</v>
          </cell>
          <cell r="V156">
            <v>17.125000000000004</v>
          </cell>
          <cell r="W156">
            <v>18.27877777777778</v>
          </cell>
          <cell r="X156">
            <v>0</v>
          </cell>
          <cell r="Y156">
            <v>19.51166666666667</v>
          </cell>
          <cell r="Z156">
            <v>15.961000000000002</v>
          </cell>
          <cell r="AA156">
            <v>0</v>
          </cell>
          <cell r="AB156">
            <v>0</v>
          </cell>
          <cell r="AC156">
            <v>1.4274999999999998</v>
          </cell>
          <cell r="AD156">
            <v>1.5683333333333327</v>
          </cell>
          <cell r="AE156">
            <v>1.4766666666666663</v>
          </cell>
          <cell r="AF156">
            <v>1.2064999999999997</v>
          </cell>
          <cell r="AG156">
            <v>1.6870000000000003</v>
          </cell>
          <cell r="AH156">
            <v>0.97991038251366025</v>
          </cell>
          <cell r="AI156">
            <v>1.3889999999999998</v>
          </cell>
          <cell r="AJ156">
            <v>1.4702770705092332</v>
          </cell>
          <cell r="AK156">
            <v>1.5396150671516504</v>
          </cell>
          <cell r="AL156">
            <v>1.4594130526021265</v>
          </cell>
          <cell r="AM156">
            <v>1.5595856883044208</v>
          </cell>
          <cell r="AN156">
            <v>1.4600920537213204</v>
          </cell>
          <cell r="AO156">
            <v>1.3979626905226956</v>
          </cell>
          <cell r="AP156">
            <v>1.4161502021021328</v>
          </cell>
          <cell r="AQ156">
            <v>1.586541986215753</v>
          </cell>
          <cell r="AR156">
            <v>1.4512983990672208</v>
          </cell>
          <cell r="AS156">
            <v>1.2555881798627468</v>
          </cell>
          <cell r="AT156">
            <v>1.4157145304292549</v>
          </cell>
          <cell r="AU156">
            <v>1.4060112991314342</v>
          </cell>
          <cell r="AV156">
            <v>1.4766666666666663</v>
          </cell>
          <cell r="AW156">
            <v>1.6036166798793907</v>
          </cell>
          <cell r="AX156">
            <v>1.6808729854182649</v>
          </cell>
          <cell r="AZ156">
            <v>24</v>
          </cell>
        </row>
        <row r="157">
          <cell r="D157">
            <v>43952</v>
          </cell>
          <cell r="E157">
            <v>15.229199999999997</v>
          </cell>
          <cell r="F157">
            <v>14.884399999999998</v>
          </cell>
          <cell r="G157">
            <v>11.575999999999999</v>
          </cell>
          <cell r="H157">
            <v>13.381322063226087</v>
          </cell>
          <cell r="I157">
            <v>0</v>
          </cell>
          <cell r="J157">
            <v>14.066800000000001</v>
          </cell>
          <cell r="K157">
            <v>14.14</v>
          </cell>
          <cell r="L157">
            <v>17.067599999999999</v>
          </cell>
          <cell r="M157">
            <v>11.075116279069769</v>
          </cell>
          <cell r="N157">
            <v>14.119069767441863</v>
          </cell>
          <cell r="O157">
            <v>5.5995348837209296</v>
          </cell>
          <cell r="P157">
            <v>6.4728040500465616</v>
          </cell>
          <cell r="Q157">
            <v>0</v>
          </cell>
          <cell r="R157">
            <v>12.119069767441864</v>
          </cell>
          <cell r="S157">
            <v>12.744186046511627</v>
          </cell>
          <cell r="T157">
            <v>15.06906976744186</v>
          </cell>
          <cell r="U157">
            <v>13.308494623655914</v>
          </cell>
          <cell r="V157">
            <v>14.530537634408601</v>
          </cell>
          <cell r="W157">
            <v>8.8126881720430088</v>
          </cell>
          <cell r="X157">
            <v>0</v>
          </cell>
          <cell r="Y157">
            <v>16.143548387096772</v>
          </cell>
          <cell r="Z157">
            <v>13.166236559139787</v>
          </cell>
          <cell r="AA157">
            <v>0</v>
          </cell>
          <cell r="AB157">
            <v>0</v>
          </cell>
          <cell r="AC157">
            <v>1.5653225806451612</v>
          </cell>
          <cell r="AD157">
            <v>1.5645161290322582</v>
          </cell>
          <cell r="AE157">
            <v>1.5551612903225804</v>
          </cell>
          <cell r="AF157">
            <v>1.5403225806451619</v>
          </cell>
          <cell r="AG157">
            <v>1.6975806451612903</v>
          </cell>
          <cell r="AH157">
            <v>0.9804322404371576</v>
          </cell>
          <cell r="AI157">
            <v>1.6348387096774193</v>
          </cell>
          <cell r="AJ157">
            <v>1.6108716417663573</v>
          </cell>
          <cell r="AK157">
            <v>1.6818238356538242</v>
          </cell>
          <cell r="AL157">
            <v>1.5985513230313728</v>
          </cell>
          <cell r="AM157">
            <v>1.7018895013459812</v>
          </cell>
          <cell r="AN157">
            <v>1.5997552629729024</v>
          </cell>
          <cell r="AO157">
            <v>1.5588425977554934</v>
          </cell>
          <cell r="AP157">
            <v>1.5789341050128698</v>
          </cell>
          <cell r="AQ157">
            <v>1.6252108296090633</v>
          </cell>
          <cell r="AR157">
            <v>1.5910353763004779</v>
          </cell>
          <cell r="AS157">
            <v>1.5975144122146492</v>
          </cell>
          <cell r="AT157">
            <v>1.582422748686269</v>
          </cell>
          <cell r="AU157">
            <v>1.5687952020421714</v>
          </cell>
          <cell r="AV157">
            <v>1.5551612903225804</v>
          </cell>
          <cell r="AW157">
            <v>1.5997370129406019</v>
          </cell>
          <cell r="AX157">
            <v>1.6752533351027166</v>
          </cell>
          <cell r="AZ157">
            <v>25</v>
          </cell>
        </row>
        <row r="158">
          <cell r="D158">
            <v>43983</v>
          </cell>
          <cell r="E158">
            <v>14.138461538461538</v>
          </cell>
          <cell r="F158">
            <v>25.113076923076918</v>
          </cell>
          <cell r="G158">
            <v>10.364999999999997</v>
          </cell>
          <cell r="H158">
            <v>11.55864667520966</v>
          </cell>
          <cell r="I158">
            <v>0</v>
          </cell>
          <cell r="J158">
            <v>26.221923076923073</v>
          </cell>
          <cell r="K158">
            <v>22.936923076923076</v>
          </cell>
          <cell r="L158">
            <v>28.281923076923078</v>
          </cell>
          <cell r="M158">
            <v>3.2921052631578949</v>
          </cell>
          <cell r="N158">
            <v>17.505263157894738</v>
          </cell>
          <cell r="O158">
            <v>-2.3668421052631574</v>
          </cell>
          <cell r="P158">
            <v>-2.6394106734921596</v>
          </cell>
          <cell r="Q158">
            <v>0</v>
          </cell>
          <cell r="R158">
            <v>17.785526315789475</v>
          </cell>
          <cell r="S158">
            <v>16.105263157894736</v>
          </cell>
          <cell r="T158">
            <v>18.240000000000002</v>
          </cell>
          <cell r="U158">
            <v>9.5588888888888874</v>
          </cell>
          <cell r="V158">
            <v>21.900888888888886</v>
          </cell>
          <cell r="W158">
            <v>4.989333333333331</v>
          </cell>
          <cell r="X158">
            <v>0</v>
          </cell>
          <cell r="Y158">
            <v>24.042000000000002</v>
          </cell>
          <cell r="Z158">
            <v>22.65988888888889</v>
          </cell>
          <cell r="AA158">
            <v>0</v>
          </cell>
          <cell r="AB158">
            <v>0</v>
          </cell>
          <cell r="AC158">
            <v>1.47</v>
          </cell>
          <cell r="AD158">
            <v>1.4525000000000001</v>
          </cell>
          <cell r="AE158">
            <v>1.4443333333333332</v>
          </cell>
          <cell r="AF158">
            <v>1.450166666666667</v>
          </cell>
          <cell r="AG158">
            <v>1.5670000000000002</v>
          </cell>
          <cell r="AH158">
            <v>0.98176010928961666</v>
          </cell>
          <cell r="AI158">
            <v>1.5986666666666671</v>
          </cell>
          <cell r="AJ158">
            <v>1.5112186932849365</v>
          </cell>
          <cell r="AK158">
            <v>1.5717794918330306</v>
          </cell>
          <cell r="AL158">
            <v>1.4991465517241376</v>
          </cell>
          <cell r="AM158">
            <v>1.588453720508167</v>
          </cell>
          <cell r="AN158">
            <v>1.5008139745916513</v>
          </cell>
          <cell r="AO158">
            <v>1.4589195987482293</v>
          </cell>
          <cell r="AP158">
            <v>1.4778285285072159</v>
          </cell>
          <cell r="AQ158">
            <v>1.5098195488452553</v>
          </cell>
          <cell r="AR158">
            <v>1.49438873669269</v>
          </cell>
          <cell r="AS158">
            <v>1.5051699341049545</v>
          </cell>
          <cell r="AT158">
            <v>1.4821269229482414</v>
          </cell>
          <cell r="AU158">
            <v>1.4676896255365173</v>
          </cell>
          <cell r="AV158">
            <v>1.4443333333333332</v>
          </cell>
          <cell r="AW158">
            <v>1.485887913405834</v>
          </cell>
          <cell r="AX158">
            <v>1.5538162683731631</v>
          </cell>
          <cell r="AZ158">
            <v>26</v>
          </cell>
        </row>
        <row r="159">
          <cell r="D159">
            <v>44013</v>
          </cell>
          <cell r="E159">
            <v>27.101538461538464</v>
          </cell>
          <cell r="F159">
            <v>39.892307692307696</v>
          </cell>
          <cell r="G159">
            <v>19.302692307692311</v>
          </cell>
          <cell r="H159">
            <v>21.485025296184055</v>
          </cell>
          <cell r="I159">
            <v>0</v>
          </cell>
          <cell r="J159">
            <v>45.634615384615394</v>
          </cell>
          <cell r="K159">
            <v>44.349615384615376</v>
          </cell>
          <cell r="L159">
            <v>44.910384615384615</v>
          </cell>
          <cell r="M159">
            <v>10.578292682926829</v>
          </cell>
          <cell r="N159">
            <v>25.112195121951224</v>
          </cell>
          <cell r="O159">
            <v>7.4880487804878069</v>
          </cell>
          <cell r="P159">
            <v>8.3346361690554467</v>
          </cell>
          <cell r="Q159">
            <v>0</v>
          </cell>
          <cell r="R159">
            <v>25.579512195121954</v>
          </cell>
          <cell r="S159">
            <v>18.621951219512201</v>
          </cell>
          <cell r="T159">
            <v>25.713170731707326</v>
          </cell>
          <cell r="U159">
            <v>19.817096774193551</v>
          </cell>
          <cell r="V159">
            <v>33.376344086021511</v>
          </cell>
          <cell r="W159">
            <v>14.09408602150538</v>
          </cell>
          <cell r="X159">
            <v>0</v>
          </cell>
          <cell r="Y159">
            <v>36.447096774193547</v>
          </cell>
          <cell r="Z159">
            <v>36.793118279569903</v>
          </cell>
          <cell r="AA159">
            <v>0</v>
          </cell>
          <cell r="AB159">
            <v>0</v>
          </cell>
          <cell r="AC159">
            <v>1.5454838709677421</v>
          </cell>
          <cell r="AD159">
            <v>1.5316129032258066</v>
          </cell>
          <cell r="AE159">
            <v>1.535645161290323</v>
          </cell>
          <cell r="AF159">
            <v>1.5270967741935482</v>
          </cell>
          <cell r="AG159">
            <v>1.6945161290322586</v>
          </cell>
          <cell r="AH159">
            <v>1.4656146067415723</v>
          </cell>
          <cell r="AI159">
            <v>1.7130645161290321</v>
          </cell>
          <cell r="AJ159">
            <v>1.5888289597927052</v>
          </cell>
          <cell r="AK159">
            <v>1.6524789081885858</v>
          </cell>
          <cell r="AL159">
            <v>1.5760989701135293</v>
          </cell>
          <cell r="AM159">
            <v>1.6700133292342829</v>
          </cell>
          <cell r="AN159">
            <v>1.5778874810601902</v>
          </cell>
          <cell r="AO159">
            <v>1.5447818350097011</v>
          </cell>
          <cell r="AP159">
            <v>1.5647069347152771</v>
          </cell>
          <cell r="AQ159">
            <v>1.5980674730154878</v>
          </cell>
          <cell r="AR159">
            <v>1.5709211010521569</v>
          </cell>
          <cell r="AS159">
            <v>1.5839675450102921</v>
          </cell>
          <cell r="AT159">
            <v>1.5579774624173968</v>
          </cell>
          <cell r="AU159">
            <v>1.5545680317445785</v>
          </cell>
          <cell r="AV159">
            <v>1.535645161290323</v>
          </cell>
          <cell r="AW159">
            <v>1.5662953767921604</v>
          </cell>
          <cell r="AX159">
            <v>1.6389247849798598</v>
          </cell>
          <cell r="AZ159">
            <v>27</v>
          </cell>
        </row>
        <row r="160">
          <cell r="D160">
            <v>44044</v>
          </cell>
          <cell r="E160">
            <v>84.881153846153836</v>
          </cell>
          <cell r="F160">
            <v>204.96076923076922</v>
          </cell>
          <cell r="G160">
            <v>37.887692307692305</v>
          </cell>
          <cell r="H160">
            <v>44.633902314554163</v>
          </cell>
          <cell r="I160">
            <v>0</v>
          </cell>
          <cell r="J160">
            <v>192.29653846153843</v>
          </cell>
          <cell r="K160">
            <v>152.51807692307693</v>
          </cell>
          <cell r="L160">
            <v>197.25769230769225</v>
          </cell>
          <cell r="M160">
            <v>23.748780487804879</v>
          </cell>
          <cell r="N160">
            <v>62.443902439024392</v>
          </cell>
          <cell r="O160">
            <v>18.646097560975608</v>
          </cell>
          <cell r="P160">
            <v>21.9661860196025</v>
          </cell>
          <cell r="Q160">
            <v>0</v>
          </cell>
          <cell r="R160">
            <v>63.284878048780477</v>
          </cell>
          <cell r="S160">
            <v>18.693658536585364</v>
          </cell>
          <cell r="T160">
            <v>62.053658536585381</v>
          </cell>
          <cell r="U160">
            <v>57.930322580645161</v>
          </cell>
          <cell r="V160">
            <v>142.13075268817204</v>
          </cell>
          <cell r="W160">
            <v>29.404838709677414</v>
          </cell>
          <cell r="X160">
            <v>0</v>
          </cell>
          <cell r="Y160">
            <v>137.65161290322578</v>
          </cell>
          <cell r="Z160">
            <v>135.42043010752687</v>
          </cell>
          <cell r="AA160">
            <v>0</v>
          </cell>
          <cell r="AB160">
            <v>0</v>
          </cell>
          <cell r="AC160">
            <v>2.1246774193548386</v>
          </cell>
          <cell r="AD160">
            <v>2.0541935483870968</v>
          </cell>
          <cell r="AE160">
            <v>2.0864516129032258</v>
          </cell>
          <cell r="AF160">
            <v>2.0356451612903226</v>
          </cell>
          <cell r="AG160">
            <v>2.2219354838709675</v>
          </cell>
          <cell r="AH160">
            <v>1.8604935483870966</v>
          </cell>
          <cell r="AI160">
            <v>3.209838709677419</v>
          </cell>
          <cell r="AJ160">
            <v>2.1851081968470716</v>
          </cell>
          <cell r="AK160">
            <v>2.2758554178972803</v>
          </cell>
          <cell r="AL160">
            <v>2.1678783514249549</v>
          </cell>
          <cell r="AM160">
            <v>2.3011191208622606</v>
          </cell>
          <cell r="AN160">
            <v>2.1700510298799434</v>
          </cell>
          <cell r="AO160">
            <v>2.0727877188086001</v>
          </cell>
          <cell r="AP160">
            <v>2.098961708993861</v>
          </cell>
          <cell r="AQ160">
            <v>2.1538798980316347</v>
          </cell>
          <cell r="AR160">
            <v>2.1581598198872944</v>
          </cell>
          <cell r="AS160">
            <v>2.1048611095875476</v>
          </cell>
          <cell r="AT160">
            <v>2.0000971763266029</v>
          </cell>
          <cell r="AU160">
            <v>2.0888228060231624</v>
          </cell>
          <cell r="AV160">
            <v>2.0864516129032258</v>
          </cell>
          <cell r="AW160">
            <v>2.0974272450321139</v>
          </cell>
          <cell r="AX160">
            <v>2.199325784704603</v>
          </cell>
          <cell r="AZ160">
            <v>28</v>
          </cell>
        </row>
        <row r="161">
          <cell r="D161">
            <v>44075</v>
          </cell>
          <cell r="E161">
            <v>49.550399999999996</v>
          </cell>
          <cell r="F161">
            <v>68.365599999999986</v>
          </cell>
          <cell r="G161">
            <v>39.032399999999981</v>
          </cell>
          <cell r="H161">
            <v>47.775346843068775</v>
          </cell>
          <cell r="I161">
            <v>0</v>
          </cell>
          <cell r="J161">
            <v>62.779600000000009</v>
          </cell>
          <cell r="K161">
            <v>77.734400000000008</v>
          </cell>
          <cell r="L161">
            <v>67.989999999999995</v>
          </cell>
          <cell r="M161">
            <v>27.6265</v>
          </cell>
          <cell r="N161">
            <v>58.434750000000008</v>
          </cell>
          <cell r="O161">
            <v>24.159749999999999</v>
          </cell>
          <cell r="P161">
            <v>29.571341651854134</v>
          </cell>
          <cell r="Q161">
            <v>0</v>
          </cell>
          <cell r="R161">
            <v>56.940249999999999</v>
          </cell>
          <cell r="S161">
            <v>27.796999999999997</v>
          </cell>
          <cell r="T161">
            <v>58.479499999999994</v>
          </cell>
          <cell r="U161">
            <v>39.806444444444438</v>
          </cell>
          <cell r="V161">
            <v>63.951888888888888</v>
          </cell>
          <cell r="W161">
            <v>32.422333333333327</v>
          </cell>
          <cell r="X161">
            <v>0</v>
          </cell>
          <cell r="Y161">
            <v>63.763111111111108</v>
          </cell>
          <cell r="Z161">
            <v>60.184333333333335</v>
          </cell>
          <cell r="AA161">
            <v>0</v>
          </cell>
          <cell r="AB161">
            <v>0</v>
          </cell>
          <cell r="AC161">
            <v>2.1853333333333333</v>
          </cell>
          <cell r="AD161">
            <v>2.2301666666666669</v>
          </cell>
          <cell r="AE161">
            <v>2.1893333333333334</v>
          </cell>
          <cell r="AF161">
            <v>1.7399999999999991</v>
          </cell>
          <cell r="AG161">
            <v>1.9195000000000002</v>
          </cell>
          <cell r="AH161">
            <v>1.7424933333333328</v>
          </cell>
          <cell r="AI161">
            <v>2.6188333333333333</v>
          </cell>
          <cell r="AJ161">
            <v>2.2513862184552029</v>
          </cell>
          <cell r="AK161">
            <v>2.3598837331800984</v>
          </cell>
          <cell r="AL161">
            <v>2.2349357850883496</v>
          </cell>
          <cell r="AM161">
            <v>2.3912776899870707</v>
          </cell>
          <cell r="AN161">
            <v>2.2358148158789448</v>
          </cell>
          <cell r="AO161">
            <v>2.0637011978004636</v>
          </cell>
          <cell r="AP161">
            <v>2.0897676500276003</v>
          </cell>
          <cell r="AQ161">
            <v>2.2982742033074297</v>
          </cell>
          <cell r="AR161">
            <v>2.2196582625299941</v>
          </cell>
          <cell r="AS161">
            <v>1.8020390658609025</v>
          </cell>
          <cell r="AT161">
            <v>1.7221817926327416</v>
          </cell>
          <cell r="AU161">
            <v>2.0796287470569017</v>
          </cell>
          <cell r="AV161">
            <v>2.1893333333333334</v>
          </cell>
          <cell r="AW161">
            <v>2.276279890910323</v>
          </cell>
          <cell r="AX161">
            <v>2.3927575679047894</v>
          </cell>
          <cell r="AZ161">
            <v>29</v>
          </cell>
        </row>
        <row r="162">
          <cell r="D162">
            <v>44105</v>
          </cell>
          <cell r="E162">
            <v>37.104814814814823</v>
          </cell>
          <cell r="F162">
            <v>50.006296296296298</v>
          </cell>
          <cell r="G162">
            <v>33.528888888888886</v>
          </cell>
          <cell r="H162">
            <v>40.371703107403611</v>
          </cell>
          <cell r="I162">
            <v>0</v>
          </cell>
          <cell r="J162">
            <v>45.435555555555545</v>
          </cell>
          <cell r="K162">
            <v>44.234814814814811</v>
          </cell>
          <cell r="L162">
            <v>45.52629629629628</v>
          </cell>
          <cell r="M162">
            <v>27.562564102564103</v>
          </cell>
          <cell r="N162">
            <v>27.226153846153849</v>
          </cell>
          <cell r="O162">
            <v>27.23205128205128</v>
          </cell>
          <cell r="P162">
            <v>32.789762076753313</v>
          </cell>
          <cell r="Q162">
            <v>0</v>
          </cell>
          <cell r="R162">
            <v>25.41205128205128</v>
          </cell>
          <cell r="S162">
            <v>23.448717948717949</v>
          </cell>
          <cell r="T162">
            <v>27.400769230769225</v>
          </cell>
          <cell r="U162">
            <v>33.103225806451618</v>
          </cell>
          <cell r="V162">
            <v>40.453333333333333</v>
          </cell>
          <cell r="W162">
            <v>30.888279569892468</v>
          </cell>
          <cell r="X162">
            <v>0</v>
          </cell>
          <cell r="Y162">
            <v>37.925268817204291</v>
          </cell>
          <cell r="Z162">
            <v>37.038602150537621</v>
          </cell>
          <cell r="AA162">
            <v>0</v>
          </cell>
          <cell r="AB162">
            <v>0</v>
          </cell>
          <cell r="AC162">
            <v>2.304615384615385</v>
          </cell>
          <cell r="AD162">
            <v>3.3182692307692312</v>
          </cell>
          <cell r="AE162">
            <v>2.2813461538461541</v>
          </cell>
          <cell r="AF162">
            <v>2.0831481481481489</v>
          </cell>
          <cell r="AG162">
            <v>2.2653703703703707</v>
          </cell>
          <cell r="AH162">
            <v>1.864873015873016</v>
          </cell>
          <cell r="AI162">
            <v>2.9053703703703695</v>
          </cell>
          <cell r="AJ162">
            <v>2.3813785258803932</v>
          </cell>
          <cell r="AK162">
            <v>2.5235452404205208</v>
          </cell>
          <cell r="AL162">
            <v>2.3664045498937214</v>
          </cell>
          <cell r="AM162">
            <v>2.5665739070488893</v>
          </cell>
          <cell r="AN162">
            <v>2.3648555178951005</v>
          </cell>
          <cell r="AO162">
            <v>2.2843336601449371</v>
          </cell>
          <cell r="AP162">
            <v>2.3130112728453898</v>
          </cell>
          <cell r="AQ162">
            <v>2.9093517872407175</v>
          </cell>
          <cell r="AR162">
            <v>2.3405971769394553</v>
          </cell>
          <cell r="AS162">
            <v>2.1535172468996708</v>
          </cell>
          <cell r="AT162">
            <v>2.1238345745926597</v>
          </cell>
          <cell r="AU162">
            <v>2.3028723698746911</v>
          </cell>
          <cell r="AV162">
            <v>2.2813461538461541</v>
          </cell>
          <cell r="AW162">
            <v>3.382187568624079</v>
          </cell>
          <cell r="AX162">
            <v>3.5714653875648898</v>
          </cell>
          <cell r="AZ162">
            <v>30</v>
          </cell>
        </row>
        <row r="163">
          <cell r="D163">
            <v>44136</v>
          </cell>
          <cell r="E163">
            <v>30.142083333333332</v>
          </cell>
          <cell r="F163">
            <v>28.307916666666667</v>
          </cell>
          <cell r="G163">
            <v>26.631666666666675</v>
          </cell>
          <cell r="H163">
            <v>34.080449447741046</v>
          </cell>
          <cell r="I163">
            <v>0</v>
          </cell>
          <cell r="J163">
            <v>26.502499999999998</v>
          </cell>
          <cell r="K163">
            <v>29.815833333333348</v>
          </cell>
          <cell r="L163">
            <v>31.248333333333331</v>
          </cell>
          <cell r="M163">
            <v>26.167619047619041</v>
          </cell>
          <cell r="N163">
            <v>27.252619047619042</v>
          </cell>
          <cell r="O163">
            <v>23.214523809523808</v>
          </cell>
          <cell r="P163">
            <v>29.707543844190127</v>
          </cell>
          <cell r="Q163">
            <v>0</v>
          </cell>
          <cell r="R163">
            <v>25.960952380952389</v>
          </cell>
          <cell r="S163">
            <v>27.126190476190473</v>
          </cell>
          <cell r="T163">
            <v>28.974285714285724</v>
          </cell>
          <cell r="U163">
            <v>28.284393368998082</v>
          </cell>
          <cell r="V163">
            <v>27.814663826695721</v>
          </cell>
          <cell r="W163">
            <v>25.034472293771881</v>
          </cell>
          <cell r="X163">
            <v>0</v>
          </cell>
          <cell r="Y163">
            <v>30.18542896770359</v>
          </cell>
          <cell r="Z163">
            <v>26.24937718776831</v>
          </cell>
          <cell r="AA163">
            <v>0</v>
          </cell>
          <cell r="AB163">
            <v>0</v>
          </cell>
          <cell r="AC163">
            <v>3.0318965517241385</v>
          </cell>
          <cell r="AD163">
            <v>3.2587931034482756</v>
          </cell>
          <cell r="AE163">
            <v>3.0929310344827594</v>
          </cell>
          <cell r="AF163">
            <v>2.3054999999999999</v>
          </cell>
          <cell r="AG163">
            <v>2.5553333333333343</v>
          </cell>
          <cell r="AH163">
            <v>2.1695612903225805</v>
          </cell>
          <cell r="AI163">
            <v>2.9733333333333336</v>
          </cell>
          <cell r="AJ163">
            <v>3.134799441148481</v>
          </cell>
          <cell r="AK163">
            <v>3.3295671937959384</v>
          </cell>
          <cell r="AL163">
            <v>3.1158092885442192</v>
          </cell>
          <cell r="AM163">
            <v>3.3889114206842565</v>
          </cell>
          <cell r="AN163">
            <v>3.1130794541073565</v>
          </cell>
          <cell r="AO163">
            <v>2.9532823790278853</v>
          </cell>
          <cell r="AP163">
            <v>2.9898769248707295</v>
          </cell>
          <cell r="AQ163">
            <v>3.2988025187732051</v>
          </cell>
          <cell r="AR163">
            <v>3.0779804955126622</v>
          </cell>
          <cell r="AS163">
            <v>2.3812667622656969</v>
          </cell>
          <cell r="AT163">
            <v>2.3295958914650874</v>
          </cell>
          <cell r="AU163">
            <v>2.9797380219000309</v>
          </cell>
          <cell r="AV163">
            <v>3.0929310344827594</v>
          </cell>
          <cell r="AW163">
            <v>3.3217382065741186</v>
          </cell>
          <cell r="AX163">
            <v>3.5135882582787921</v>
          </cell>
          <cell r="AZ163">
            <v>31</v>
          </cell>
        </row>
        <row r="164">
          <cell r="D164">
            <v>44166</v>
          </cell>
          <cell r="E164">
            <v>31.667307692307688</v>
          </cell>
          <cell r="F164">
            <v>27.646923076923088</v>
          </cell>
          <cell r="G164">
            <v>30.525769230769239</v>
          </cell>
          <cell r="H164">
            <v>42.264767694398763</v>
          </cell>
          <cell r="I164">
            <v>0</v>
          </cell>
          <cell r="J164">
            <v>26.146923076923084</v>
          </cell>
          <cell r="K164">
            <v>27.633846153846154</v>
          </cell>
          <cell r="L164">
            <v>29.718846153846162</v>
          </cell>
          <cell r="M164">
            <v>27.141219512195129</v>
          </cell>
          <cell r="N164">
            <v>27.843414634146349</v>
          </cell>
          <cell r="O164">
            <v>25.692926829268295</v>
          </cell>
          <cell r="P164">
            <v>35.573406049785746</v>
          </cell>
          <cell r="Q164">
            <v>0</v>
          </cell>
          <cell r="R164">
            <v>25.843414634146338</v>
          </cell>
          <cell r="S164">
            <v>27.87439024390245</v>
          </cell>
          <cell r="T164">
            <v>28.213658536585367</v>
          </cell>
          <cell r="U164">
            <v>29.671935483870964</v>
          </cell>
          <cell r="V164">
            <v>27.733548387096778</v>
          </cell>
          <cell r="W164">
            <v>28.395161290322587</v>
          </cell>
          <cell r="X164">
            <v>0</v>
          </cell>
          <cell r="Y164">
            <v>29.055268817204304</v>
          </cell>
          <cell r="Z164">
            <v>26.013118279569895</v>
          </cell>
          <cell r="AA164">
            <v>0</v>
          </cell>
          <cell r="AB164">
            <v>0</v>
          </cell>
          <cell r="AC164">
            <v>3.2258064516129035</v>
          </cell>
          <cell r="AD164">
            <v>3.1704838709677423</v>
          </cell>
          <cell r="AE164">
            <v>3.2029032258064514</v>
          </cell>
          <cell r="AF164">
            <v>2.5508064516129036</v>
          </cell>
          <cell r="AG164">
            <v>2.5748387096774197</v>
          </cell>
          <cell r="AH164">
            <v>2.0183096774193552</v>
          </cell>
          <cell r="AI164">
            <v>3.4298387096774174</v>
          </cell>
          <cell r="AJ164">
            <v>3.3333333333333339</v>
          </cell>
          <cell r="AK164">
            <v>3.5326985506196977</v>
          </cell>
          <cell r="AL164">
            <v>3.3124554988354276</v>
          </cell>
          <cell r="AM164">
            <v>3.5930391127523742</v>
          </cell>
          <cell r="AN164">
            <v>3.3102832385986507</v>
          </cell>
          <cell r="AO164">
            <v>3.0995466351766452</v>
          </cell>
          <cell r="AP164">
            <v>3.1378722021043126</v>
          </cell>
          <cell r="AQ164">
            <v>3.3100198528773932</v>
          </cell>
          <cell r="AR164">
            <v>3.2745838615156684</v>
          </cell>
          <cell r="AS164">
            <v>2.6325281077669809</v>
          </cell>
          <cell r="AT164">
            <v>2.4221426154189856</v>
          </cell>
          <cell r="AU164">
            <v>3.1277332991336135</v>
          </cell>
          <cell r="AV164">
            <v>3.2029032258064514</v>
          </cell>
          <cell r="AW164">
            <v>3.2319839302446818</v>
          </cell>
          <cell r="AX164">
            <v>3.4169577969502964</v>
          </cell>
          <cell r="AZ164">
            <v>32</v>
          </cell>
        </row>
        <row r="165">
          <cell r="D165">
            <v>44197</v>
          </cell>
          <cell r="E165">
            <v>25.709600000000002</v>
          </cell>
          <cell r="F165">
            <v>25.178799999999995</v>
          </cell>
          <cell r="G165">
            <v>23.617599999999996</v>
          </cell>
          <cell r="H165">
            <v>29.236509459852346</v>
          </cell>
          <cell r="I165">
            <v>0</v>
          </cell>
          <cell r="J165">
            <v>23.928399999999993</v>
          </cell>
          <cell r="K165">
            <v>26.6</v>
          </cell>
          <cell r="L165">
            <v>25.2836</v>
          </cell>
          <cell r="M165">
            <v>23.175813953488372</v>
          </cell>
          <cell r="N165">
            <v>24.726279069767436</v>
          </cell>
          <cell r="O165">
            <v>20.874418604651169</v>
          </cell>
          <cell r="P165">
            <v>25.840692407518198</v>
          </cell>
          <cell r="Q165">
            <v>0</v>
          </cell>
          <cell r="R165">
            <v>23.22627906976744</v>
          </cell>
          <cell r="S165">
            <v>25.639534883720923</v>
          </cell>
          <cell r="T165">
            <v>25.480465116279063</v>
          </cell>
          <cell r="U165">
            <v>24.538064516129037</v>
          </cell>
          <cell r="V165">
            <v>24.96956989247311</v>
          </cell>
          <cell r="W165">
            <v>22.349247311827959</v>
          </cell>
          <cell r="X165">
            <v>0</v>
          </cell>
          <cell r="Y165">
            <v>25.374623655913975</v>
          </cell>
          <cell r="Z165">
            <v>23.603763440860206</v>
          </cell>
          <cell r="AA165">
            <v>0</v>
          </cell>
          <cell r="AB165">
            <v>0</v>
          </cell>
          <cell r="AC165">
            <v>2.6717307692307695</v>
          </cell>
          <cell r="AD165">
            <v>2.6476923076923078</v>
          </cell>
          <cell r="AE165">
            <v>2.6653846153846152</v>
          </cell>
          <cell r="AF165">
            <v>2.6146153846153846</v>
          </cell>
          <cell r="AG165">
            <v>2.5892307692307694</v>
          </cell>
          <cell r="AH165">
            <v>2.1525387096774193</v>
          </cell>
          <cell r="AI165">
            <v>2.8636538461538459</v>
          </cell>
          <cell r="AJ165">
            <v>2.7579780532452545</v>
          </cell>
          <cell r="AK165">
            <v>2.9121358589677269</v>
          </cell>
          <cell r="AL165">
            <v>2.7397334354729597</v>
          </cell>
          <cell r="AM165">
            <v>2.9582081260694815</v>
          </cell>
          <cell r="AN165">
            <v>2.7389041346651277</v>
          </cell>
          <cell r="AO165">
            <v>2.6488190018002458</v>
          </cell>
          <cell r="AP165">
            <v>2.6818102576841185</v>
          </cell>
          <cell r="AQ165">
            <v>2.760978811967667</v>
          </cell>
          <cell r="AR165">
            <v>2.7128119033060627</v>
          </cell>
          <cell r="AS165">
            <v>2.6978860233692354</v>
          </cell>
          <cell r="AT165">
            <v>2.4919916274832259</v>
          </cell>
          <cell r="AU165">
            <v>2.6716713547134199</v>
          </cell>
          <cell r="AV165">
            <v>2.6653846153846152</v>
          </cell>
          <cell r="AW165">
            <v>2.7006376925422377</v>
          </cell>
          <cell r="AX165">
            <v>2.8470556972731118</v>
          </cell>
          <cell r="AZ165">
            <v>33</v>
          </cell>
        </row>
        <row r="166">
          <cell r="D166">
            <v>44228</v>
          </cell>
          <cell r="E166">
            <v>50.349583333333335</v>
          </cell>
          <cell r="F166">
            <v>78.627500000000012</v>
          </cell>
          <cell r="G166">
            <v>51.464166666666664</v>
          </cell>
          <cell r="H166">
            <v>57.649668395528124</v>
          </cell>
          <cell r="I166">
            <v>0</v>
          </cell>
          <cell r="J166">
            <v>95.183333333333351</v>
          </cell>
          <cell r="K166">
            <v>40.708333333333336</v>
          </cell>
          <cell r="L166">
            <v>89.94083333333333</v>
          </cell>
          <cell r="M166">
            <v>29.04055555555556</v>
          </cell>
          <cell r="N166">
            <v>57.44083333333333</v>
          </cell>
          <cell r="O166">
            <v>36.051111111111119</v>
          </cell>
          <cell r="P166">
            <v>40.384110643571979</v>
          </cell>
          <cell r="Q166">
            <v>0</v>
          </cell>
          <cell r="R166">
            <v>56.637222222222221</v>
          </cell>
          <cell r="S166">
            <v>37.944444444444443</v>
          </cell>
          <cell r="T166">
            <v>65.867500000000007</v>
          </cell>
          <cell r="U166">
            <v>41.217142857142854</v>
          </cell>
          <cell r="V166">
            <v>69.547499999999999</v>
          </cell>
          <cell r="W166">
            <v>44.85857142857143</v>
          </cell>
          <cell r="X166">
            <v>0</v>
          </cell>
          <cell r="Y166">
            <v>79.623690476190475</v>
          </cell>
          <cell r="Z166">
            <v>78.66357142857143</v>
          </cell>
          <cell r="AA166">
            <v>0</v>
          </cell>
          <cell r="AB166">
            <v>0</v>
          </cell>
          <cell r="AC166">
            <v>15.342727272727272</v>
          </cell>
          <cell r="AD166">
            <v>4.6318181818181827</v>
          </cell>
          <cell r="AE166">
            <v>4.1177272727272731</v>
          </cell>
          <cell r="AF166">
            <v>25.262600000000006</v>
          </cell>
          <cell r="AG166">
            <v>5.4403999999999995</v>
          </cell>
          <cell r="AH166">
            <v>3.1296355932203404</v>
          </cell>
          <cell r="AI166">
            <v>25.522399999999994</v>
          </cell>
          <cell r="AJ166">
            <v>15.835551109325751</v>
          </cell>
          <cell r="AK166">
            <v>16.71011785427353</v>
          </cell>
          <cell r="AL166">
            <v>15.72968524813052</v>
          </cell>
          <cell r="AM166">
            <v>16.97087120697114</v>
          </cell>
          <cell r="AN166">
            <v>15.725513194487361</v>
          </cell>
          <cell r="AO166">
            <v>7.5523677796682369</v>
          </cell>
          <cell r="AP166">
            <v>7.6433919859696893</v>
          </cell>
          <cell r="AQ166">
            <v>4.5404225128537163</v>
          </cell>
          <cell r="AR166">
            <v>15.559812312407253</v>
          </cell>
          <cell r="AS166">
            <v>25.895657830584867</v>
          </cell>
          <cell r="AT166">
            <v>37.777687162501259</v>
          </cell>
          <cell r="AU166">
            <v>7.6332530829989906</v>
          </cell>
          <cell r="AV166">
            <v>4.1177272727272731</v>
          </cell>
          <cell r="AW166">
            <v>4.7172307143187142</v>
          </cell>
          <cell r="AX166">
            <v>4.979044385766378</v>
          </cell>
          <cell r="AZ166">
            <v>34</v>
          </cell>
        </row>
        <row r="167">
          <cell r="D167">
            <v>44256</v>
          </cell>
          <cell r="E167">
            <v>28.341111111111118</v>
          </cell>
          <cell r="F167">
            <v>24.230740740740739</v>
          </cell>
          <cell r="G167">
            <v>27.628148148148146</v>
          </cell>
          <cell r="H167">
            <v>33.668471190939144</v>
          </cell>
          <cell r="I167">
            <v>0</v>
          </cell>
          <cell r="J167">
            <v>22.493703703703705</v>
          </cell>
          <cell r="K167">
            <v>29.351851851851851</v>
          </cell>
          <cell r="L167">
            <v>26.930740740740745</v>
          </cell>
          <cell r="M167">
            <v>27.184871794871803</v>
          </cell>
          <cell r="N167">
            <v>24.99871794871795</v>
          </cell>
          <cell r="O167">
            <v>25.502820512820509</v>
          </cell>
          <cell r="P167">
            <v>31.07848463528461</v>
          </cell>
          <cell r="Q167">
            <v>0</v>
          </cell>
          <cell r="R167">
            <v>23.560256410256414</v>
          </cell>
          <cell r="S167">
            <v>26.568461538461545</v>
          </cell>
          <cell r="T167">
            <v>27.009230769230772</v>
          </cell>
          <cell r="U167">
            <v>27.857140145632751</v>
          </cell>
          <cell r="V167">
            <v>24.552195534389345</v>
          </cell>
          <cell r="W167">
            <v>26.738542637264032</v>
          </cell>
          <cell r="X167">
            <v>0</v>
          </cell>
          <cell r="Y167">
            <v>26.963594575007768</v>
          </cell>
          <cell r="Z167">
            <v>22.940134244400735</v>
          </cell>
          <cell r="AA167">
            <v>0</v>
          </cell>
          <cell r="AB167">
            <v>0</v>
          </cell>
          <cell r="AC167">
            <v>2.4464516129032261</v>
          </cell>
          <cell r="AD167">
            <v>2.4706451612903222</v>
          </cell>
          <cell r="AE167">
            <v>2.4559677419354826</v>
          </cell>
          <cell r="AF167">
            <v>2.3643548387096773</v>
          </cell>
          <cell r="AG167">
            <v>2.5645161290322589</v>
          </cell>
          <cell r="AH167">
            <v>2.1649983870967744</v>
          </cell>
          <cell r="AI167">
            <v>2.6141935483870968</v>
          </cell>
          <cell r="AJ167">
            <v>2.5254428314177098</v>
          </cell>
          <cell r="AK167">
            <v>2.6664805139947978</v>
          </cell>
          <cell r="AL167">
            <v>2.5086666814877394</v>
          </cell>
          <cell r="AM167">
            <v>2.7086316444721108</v>
          </cell>
          <cell r="AN167">
            <v>2.5079079611391477</v>
          </cell>
          <cell r="AO167">
            <v>2.369858253158371</v>
          </cell>
          <cell r="AP167">
            <v>2.3995480398354005</v>
          </cell>
          <cell r="AQ167">
            <v>2.5608632108946967</v>
          </cell>
          <cell r="AR167">
            <v>2.4844035525734829</v>
          </cell>
          <cell r="AS167">
            <v>2.4415503213250815</v>
          </cell>
          <cell r="AT167">
            <v>2.3777849436463296</v>
          </cell>
          <cell r="AU167">
            <v>2.3894091368647019</v>
          </cell>
          <cell r="AV167">
            <v>2.4559677419354826</v>
          </cell>
          <cell r="AW167">
            <v>2.5206934437344466</v>
          </cell>
          <cell r="AX167">
            <v>2.6565542304537999</v>
          </cell>
          <cell r="AZ167">
            <v>35</v>
          </cell>
        </row>
        <row r="168">
          <cell r="D168">
            <v>44287</v>
          </cell>
          <cell r="E168">
            <v>41.13</v>
          </cell>
          <cell r="F168">
            <v>30.052307692307689</v>
          </cell>
          <cell r="G168">
            <v>39.354999999999997</v>
          </cell>
          <cell r="H168">
            <v>48.102619713242746</v>
          </cell>
          <cell r="I168">
            <v>0</v>
          </cell>
          <cell r="J168">
            <v>29.193076923076926</v>
          </cell>
          <cell r="K168">
            <v>31.96153846153846</v>
          </cell>
          <cell r="L168">
            <v>30.432692307692307</v>
          </cell>
          <cell r="M168">
            <v>31.786842105263172</v>
          </cell>
          <cell r="N168">
            <v>31.920789473684209</v>
          </cell>
          <cell r="O168">
            <v>36.276578947368428</v>
          </cell>
          <cell r="P168">
            <v>44.339943631119084</v>
          </cell>
          <cell r="Q168">
            <v>0</v>
          </cell>
          <cell r="R168">
            <v>30.949210526315799</v>
          </cell>
          <cell r="S168">
            <v>30.35526315789474</v>
          </cell>
          <cell r="T168">
            <v>30.679210526315781</v>
          </cell>
          <cell r="U168">
            <v>37.185111111111119</v>
          </cell>
          <cell r="V168">
            <v>30.841222222222221</v>
          </cell>
          <cell r="W168">
            <v>38.05522222222222</v>
          </cell>
          <cell r="X168">
            <v>0</v>
          </cell>
          <cell r="Y168">
            <v>30.536777777777775</v>
          </cell>
          <cell r="Z168">
            <v>29.934555555555562</v>
          </cell>
          <cell r="AA168">
            <v>0</v>
          </cell>
          <cell r="AB168">
            <v>0</v>
          </cell>
          <cell r="AC168">
            <v>2.5798333333333336</v>
          </cell>
          <cell r="AD168">
            <v>2.6033333333333339</v>
          </cell>
          <cell r="AE168">
            <v>2.5778333333333334</v>
          </cell>
          <cell r="AF168">
            <v>2.4380000000000006</v>
          </cell>
          <cell r="AG168">
            <v>2.5733333333333333</v>
          </cell>
          <cell r="AH168">
            <v>2.2015675438596487</v>
          </cell>
          <cell r="AI168">
            <v>2.805000000000001</v>
          </cell>
          <cell r="AJ168">
            <v>2.6640858860459606</v>
          </cell>
          <cell r="AK168">
            <v>2.81673060886046</v>
          </cell>
          <cell r="AL168">
            <v>2.6467586472399911</v>
          </cell>
          <cell r="AM168">
            <v>2.8625698649609101</v>
          </cell>
          <cell r="AN168">
            <v>2.6456585050935804</v>
          </cell>
          <cell r="AO168">
            <v>2.5516348056514238</v>
          </cell>
          <cell r="AP168">
            <v>2.583475897461895</v>
          </cell>
          <cell r="AQ168">
            <v>2.6926741344471128</v>
          </cell>
          <cell r="AR168">
            <v>2.619637984724053</v>
          </cell>
          <cell r="AS168">
            <v>2.5169832428556802</v>
          </cell>
          <cell r="AT168">
            <v>2.453387252835491</v>
          </cell>
          <cell r="AU168">
            <v>2.5733369944911959</v>
          </cell>
          <cell r="AV168">
            <v>2.5778333333333334</v>
          </cell>
          <cell r="AW168">
            <v>2.6555528522546337</v>
          </cell>
          <cell r="AX168">
            <v>2.7983372292884159</v>
          </cell>
          <cell r="AZ168">
            <v>36</v>
          </cell>
        </row>
        <row r="169">
          <cell r="D169">
            <v>44317</v>
          </cell>
          <cell r="E169">
            <v>33.7928</v>
          </cell>
          <cell r="F169">
            <v>29.823200000000007</v>
          </cell>
          <cell r="G169">
            <v>34.273200000000003</v>
          </cell>
          <cell r="H169">
            <v>39.927771260209227</v>
          </cell>
          <cell r="I169">
            <v>0</v>
          </cell>
          <cell r="J169">
            <v>27.935600000000008</v>
          </cell>
          <cell r="K169">
            <v>38.130000000000003</v>
          </cell>
          <cell r="L169">
            <v>32.974400000000003</v>
          </cell>
          <cell r="M169">
            <v>32.792558139534904</v>
          </cell>
          <cell r="N169">
            <v>26.217674418604648</v>
          </cell>
          <cell r="O169">
            <v>30.331860465116279</v>
          </cell>
          <cell r="P169">
            <v>35.336168975985494</v>
          </cell>
          <cell r="Q169">
            <v>0</v>
          </cell>
          <cell r="R169">
            <v>25.203953488372104</v>
          </cell>
          <cell r="S169">
            <v>29.29069767441861</v>
          </cell>
          <cell r="T169">
            <v>29.625581395348835</v>
          </cell>
          <cell r="U169">
            <v>33.330322580645174</v>
          </cell>
          <cell r="V169">
            <v>28.156129032258068</v>
          </cell>
          <cell r="W169">
            <v>32.450860215053766</v>
          </cell>
          <cell r="X169">
            <v>0</v>
          </cell>
          <cell r="Y169">
            <v>31.426021505376344</v>
          </cell>
          <cell r="Z169">
            <v>26.6725806451613</v>
          </cell>
          <cell r="AA169">
            <v>0</v>
          </cell>
          <cell r="AB169">
            <v>0</v>
          </cell>
          <cell r="AC169">
            <v>2.7227419354838713</v>
          </cell>
          <cell r="AD169">
            <v>2.7170967741935481</v>
          </cell>
          <cell r="AE169">
            <v>2.7193548387096773</v>
          </cell>
          <cell r="AF169">
            <v>2.6429032258064522</v>
          </cell>
          <cell r="AG169">
            <v>2.8764516129032254</v>
          </cell>
          <cell r="AH169">
            <v>2.5154978609625673</v>
          </cell>
          <cell r="AI169">
            <v>2.8630645161290311</v>
          </cell>
          <cell r="AJ169">
            <v>2.8076644319466917</v>
          </cell>
          <cell r="AK169">
            <v>2.9531969359656376</v>
          </cell>
          <cell r="AL169">
            <v>2.7880603475817871</v>
          </cell>
          <cell r="AM169">
            <v>2.9960006136182686</v>
          </cell>
          <cell r="AN169">
            <v>2.7882315622923972</v>
          </cell>
          <cell r="AO169">
            <v>2.7059476363374322</v>
          </cell>
          <cell r="AP169">
            <v>2.7396150032106528</v>
          </cell>
          <cell r="AQ169">
            <v>2.8248636730248315</v>
          </cell>
          <cell r="AR169">
            <v>2.7645316298122999</v>
          </cell>
          <cell r="AS169">
            <v>2.7268605611046319</v>
          </cell>
          <cell r="AT169">
            <v>2.6886124246809984</v>
          </cell>
          <cell r="AU169">
            <v>2.7294761002399541</v>
          </cell>
          <cell r="AV169">
            <v>2.7193548387096773</v>
          </cell>
          <cell r="AW169">
            <v>2.7711778556698325</v>
          </cell>
          <cell r="AX169">
            <v>2.9141957897756816</v>
          </cell>
          <cell r="AZ169">
            <v>37</v>
          </cell>
        </row>
        <row r="170">
          <cell r="D170">
            <v>44348</v>
          </cell>
          <cell r="E170">
            <v>70.044230769230793</v>
          </cell>
          <cell r="F170">
            <v>140.91769230769233</v>
          </cell>
          <cell r="G170">
            <v>74.596923076923076</v>
          </cell>
          <cell r="H170">
            <v>79.431992120163684</v>
          </cell>
          <cell r="I170">
            <v>0</v>
          </cell>
          <cell r="J170">
            <v>147.8569230769231</v>
          </cell>
          <cell r="K170">
            <v>165.2907692307692</v>
          </cell>
          <cell r="L170">
            <v>169.89153846153843</v>
          </cell>
          <cell r="M170">
            <v>28.459473684210529</v>
          </cell>
          <cell r="N170">
            <v>48.307105263157887</v>
          </cell>
          <cell r="O170">
            <v>29.270789473684214</v>
          </cell>
          <cell r="P170">
            <v>31.168002954051012</v>
          </cell>
          <cell r="Q170">
            <v>0</v>
          </cell>
          <cell r="R170">
            <v>46.307105263157901</v>
          </cell>
          <cell r="S170">
            <v>38.815789473684212</v>
          </cell>
          <cell r="T170">
            <v>49.937894736842111</v>
          </cell>
          <cell r="U170">
            <v>52.486222222222231</v>
          </cell>
          <cell r="V170">
            <v>101.81544444444445</v>
          </cell>
          <cell r="W170">
            <v>55.459222222222223</v>
          </cell>
          <cell r="X170">
            <v>0</v>
          </cell>
          <cell r="Y170">
            <v>119.24444444444443</v>
          </cell>
          <cell r="Z170">
            <v>104.98033333333335</v>
          </cell>
          <cell r="AA170">
            <v>0</v>
          </cell>
          <cell r="AB170">
            <v>0</v>
          </cell>
          <cell r="AC170">
            <v>3.1628333333333329</v>
          </cell>
          <cell r="AD170">
            <v>3.0803333333333334</v>
          </cell>
          <cell r="AE170">
            <v>3.1234999999999999</v>
          </cell>
          <cell r="AF170">
            <v>3.0660000000000003</v>
          </cell>
          <cell r="AG170">
            <v>3.1868333333333325</v>
          </cell>
          <cell r="AH170">
            <v>2.7283457627118621</v>
          </cell>
          <cell r="AI170">
            <v>3.8996666666666666</v>
          </cell>
          <cell r="AJ170">
            <v>3.2576517473684201</v>
          </cell>
          <cell r="AK170">
            <v>3.4117760608187138</v>
          </cell>
          <cell r="AL170">
            <v>3.2336807999999997</v>
          </cell>
          <cell r="AM170">
            <v>3.4561667040935666</v>
          </cell>
          <cell r="AN170">
            <v>3.235190081871345</v>
          </cell>
          <cell r="AO170">
            <v>3.168886128395457</v>
          </cell>
          <cell r="AP170">
            <v>3.208032320456927</v>
          </cell>
          <cell r="AQ170">
            <v>3.2222229260167161</v>
          </cell>
          <cell r="AR170">
            <v>3.2107360279157793</v>
          </cell>
          <cell r="AS170">
            <v>3.1602281470859368</v>
          </cell>
          <cell r="AT170">
            <v>3.0246676569975564</v>
          </cell>
          <cell r="AU170">
            <v>3.1978934174862284</v>
          </cell>
          <cell r="AV170">
            <v>3.1234999999999999</v>
          </cell>
          <cell r="AW170">
            <v>3.1403582186536574</v>
          </cell>
          <cell r="AX170">
            <v>3.3000299898435919</v>
          </cell>
          <cell r="AZ170">
            <v>38</v>
          </cell>
        </row>
        <row r="171">
          <cell r="D171">
            <v>44378</v>
          </cell>
          <cell r="E171">
            <v>131.29</v>
          </cell>
          <cell r="F171">
            <v>188.7724</v>
          </cell>
          <cell r="G171">
            <v>117.42</v>
          </cell>
          <cell r="H171">
            <v>125.7296</v>
          </cell>
          <cell r="I171">
            <v>0</v>
          </cell>
          <cell r="J171">
            <v>192.5224</v>
          </cell>
          <cell r="K171">
            <v>193.2724</v>
          </cell>
          <cell r="L171">
            <v>107.8124</v>
          </cell>
          <cell r="M171">
            <v>59.72</v>
          </cell>
          <cell r="N171">
            <v>62.764650000000003</v>
          </cell>
          <cell r="O171">
            <v>47.421570000000003</v>
          </cell>
          <cell r="P171">
            <v>55.891570000000002</v>
          </cell>
          <cell r="Q171">
            <v>0</v>
          </cell>
          <cell r="R171">
            <v>63.264650000000003</v>
          </cell>
          <cell r="S171">
            <v>63.764650000000003</v>
          </cell>
          <cell r="T171">
            <v>54.31465</v>
          </cell>
          <cell r="U171">
            <v>99.737634408602148</v>
          </cell>
          <cell r="V171">
            <v>133.22059623655915</v>
          </cell>
          <cell r="W171">
            <v>86.560477096774207</v>
          </cell>
          <cell r="X171">
            <v>0</v>
          </cell>
          <cell r="Y171">
            <v>84.227370430107527</v>
          </cell>
          <cell r="Z171">
            <v>135.53780053763441</v>
          </cell>
          <cell r="AA171">
            <v>0</v>
          </cell>
          <cell r="AB171">
            <v>0</v>
          </cell>
          <cell r="AC171">
            <v>3.8769999999999998</v>
          </cell>
          <cell r="AD171">
            <v>3.927</v>
          </cell>
          <cell r="AE171">
            <v>3.51</v>
          </cell>
          <cell r="AF171">
            <v>3.5670000000000002</v>
          </cell>
          <cell r="AG171">
            <v>3.617</v>
          </cell>
          <cell r="AH171">
            <v>2.3342999999999998</v>
          </cell>
          <cell r="AI171">
            <v>5.0170000000000003</v>
          </cell>
          <cell r="AJ171">
            <v>3.8944000000000001</v>
          </cell>
          <cell r="AK171">
            <v>4.2213000000000003</v>
          </cell>
          <cell r="AL171">
            <v>3.9314</v>
          </cell>
          <cell r="AM171">
            <v>4.2213000000000003</v>
          </cell>
          <cell r="AN171">
            <v>3.9424999999999999</v>
          </cell>
          <cell r="AO171">
            <v>3.8821654572482069</v>
          </cell>
          <cell r="AP171">
            <v>3.9297532302544869</v>
          </cell>
          <cell r="AQ171">
            <v>3.860771085864092</v>
          </cell>
          <cell r="AR171">
            <v>3.9348226817398357</v>
          </cell>
          <cell r="AS171">
            <v>3.673390085014852</v>
          </cell>
          <cell r="AT171">
            <v>3.4320081501555757</v>
          </cell>
          <cell r="AU171">
            <v>3.9196143272837882</v>
          </cell>
          <cell r="AV171">
            <v>3.54</v>
          </cell>
          <cell r="AW171">
            <v>4.000879274316496</v>
          </cell>
          <cell r="AX171">
            <v>3.8727</v>
          </cell>
          <cell r="AZ171">
            <v>39</v>
          </cell>
        </row>
        <row r="172">
          <cell r="D172">
            <v>44409</v>
          </cell>
          <cell r="E172">
            <v>193.405</v>
          </cell>
          <cell r="F172">
            <v>251.28639999999999</v>
          </cell>
          <cell r="G172">
            <v>164.7791</v>
          </cell>
          <cell r="H172">
            <v>177.7867</v>
          </cell>
          <cell r="I172">
            <v>0</v>
          </cell>
          <cell r="J172">
            <v>255.28639999999999</v>
          </cell>
          <cell r="K172">
            <v>255.28639999999999</v>
          </cell>
          <cell r="L172">
            <v>138.24279999999999</v>
          </cell>
          <cell r="M172">
            <v>72.118300000000005</v>
          </cell>
          <cell r="N172">
            <v>75.497399999999999</v>
          </cell>
          <cell r="O172">
            <v>59.3446</v>
          </cell>
          <cell r="P172">
            <v>72.902900000000002</v>
          </cell>
          <cell r="Q172">
            <v>0</v>
          </cell>
          <cell r="R172">
            <v>76.497399999999999</v>
          </cell>
          <cell r="S172">
            <v>75.997399999999999</v>
          </cell>
          <cell r="T172">
            <v>58.308399999999999</v>
          </cell>
          <cell r="U172">
            <v>139.93451935483873</v>
          </cell>
          <cell r="V172">
            <v>173.78802365591397</v>
          </cell>
          <cell r="W172">
            <v>118.29722365591397</v>
          </cell>
          <cell r="X172">
            <v>0</v>
          </cell>
          <cell r="Y172">
            <v>103.00290322580645</v>
          </cell>
          <cell r="Z172">
            <v>176.46544301075267</v>
          </cell>
          <cell r="AA172">
            <v>0</v>
          </cell>
          <cell r="AB172">
            <v>0</v>
          </cell>
          <cell r="AC172">
            <v>3.9550000000000001</v>
          </cell>
          <cell r="AD172">
            <v>4.03</v>
          </cell>
          <cell r="AE172">
            <v>3.6850000000000001</v>
          </cell>
          <cell r="AF172">
            <v>3.69</v>
          </cell>
          <cell r="AG172">
            <v>3.65</v>
          </cell>
          <cell r="AH172">
            <v>2.84</v>
          </cell>
          <cell r="AI172">
            <v>5.55</v>
          </cell>
          <cell r="AJ172">
            <v>4.0696000000000003</v>
          </cell>
          <cell r="AK172">
            <v>4.2469000000000001</v>
          </cell>
          <cell r="AL172">
            <v>4.0382999999999996</v>
          </cell>
          <cell r="AM172">
            <v>4.2968999999999999</v>
          </cell>
          <cell r="AN172">
            <v>4.0415000000000001</v>
          </cell>
          <cell r="AO172">
            <v>3.9603239039593019</v>
          </cell>
          <cell r="AP172">
            <v>4.008836673425936</v>
          </cell>
          <cell r="AQ172">
            <v>4.0047227456323613</v>
          </cell>
          <cell r="AR172">
            <v>4.0139061249112844</v>
          </cell>
          <cell r="AS172">
            <v>3.7993759500153641</v>
          </cell>
          <cell r="AT172">
            <v>3.5148145337749672</v>
          </cell>
          <cell r="AU172">
            <v>3.9986977704552369</v>
          </cell>
          <cell r="AV172">
            <v>3.7</v>
          </cell>
          <cell r="AW172">
            <v>4.1055647098282346</v>
          </cell>
          <cell r="AX172">
            <v>4.3181000000000003</v>
          </cell>
          <cell r="AZ172">
            <v>40</v>
          </cell>
        </row>
        <row r="173">
          <cell r="D173">
            <v>44440</v>
          </cell>
          <cell r="E173">
            <v>111.2167</v>
          </cell>
          <cell r="F173">
            <v>136.7687</v>
          </cell>
          <cell r="G173">
            <v>95.779929999999993</v>
          </cell>
          <cell r="H173">
            <v>113.91413</v>
          </cell>
          <cell r="I173">
            <v>0</v>
          </cell>
          <cell r="J173">
            <v>139.7687</v>
          </cell>
          <cell r="K173">
            <v>138.7687</v>
          </cell>
          <cell r="L173">
            <v>101.50230000000001</v>
          </cell>
          <cell r="M173">
            <v>70.127399999999994</v>
          </cell>
          <cell r="N173">
            <v>62</v>
          </cell>
          <cell r="O173">
            <v>57.616999999999997</v>
          </cell>
          <cell r="P173">
            <v>69.726900000000001</v>
          </cell>
          <cell r="Q173">
            <v>0</v>
          </cell>
          <cell r="R173">
            <v>60.75</v>
          </cell>
          <cell r="S173">
            <v>61</v>
          </cell>
          <cell r="T173">
            <v>61.710299999999997</v>
          </cell>
          <cell r="U173">
            <v>92.954788888888885</v>
          </cell>
          <cell r="V173">
            <v>103.53816666666667</v>
          </cell>
          <cell r="W173">
            <v>78.818627777777778</v>
          </cell>
          <cell r="X173">
            <v>0</v>
          </cell>
          <cell r="Y173">
            <v>83.816966666666673</v>
          </cell>
          <cell r="Z173">
            <v>104.64927777777778</v>
          </cell>
          <cell r="AA173">
            <v>0</v>
          </cell>
          <cell r="AB173">
            <v>0</v>
          </cell>
          <cell r="AC173">
            <v>3.774</v>
          </cell>
          <cell r="AD173">
            <v>3.9340000000000002</v>
          </cell>
          <cell r="AE173">
            <v>3.6164999999999998</v>
          </cell>
          <cell r="AF173">
            <v>3.6389999999999998</v>
          </cell>
          <cell r="AG173">
            <v>3.6240000000000001</v>
          </cell>
          <cell r="AH173">
            <v>2.9790000000000001</v>
          </cell>
          <cell r="AI173">
            <v>5.1239999999999997</v>
          </cell>
          <cell r="AJ173">
            <v>3.8849999999999998</v>
          </cell>
          <cell r="AK173">
            <v>4.0606</v>
          </cell>
          <cell r="AL173">
            <v>3.8557000000000001</v>
          </cell>
          <cell r="AM173">
            <v>4.1105999999999998</v>
          </cell>
          <cell r="AN173">
            <v>3.8582000000000001</v>
          </cell>
          <cell r="AO173">
            <v>3.7789562263348375</v>
          </cell>
          <cell r="AP173">
            <v>3.8253225296562916</v>
          </cell>
          <cell r="AQ173">
            <v>3.9195427167407058</v>
          </cell>
          <cell r="AR173">
            <v>3.8303919811416405</v>
          </cell>
          <cell r="AS173">
            <v>3.7471379084297856</v>
          </cell>
          <cell r="AT173">
            <v>3.5037736826257149</v>
          </cell>
          <cell r="AU173">
            <v>3.8151836266855925</v>
          </cell>
          <cell r="AV173">
            <v>3.6315</v>
          </cell>
          <cell r="AW173">
            <v>4.0079938184774875</v>
          </cell>
          <cell r="AX173">
            <v>4.2161</v>
          </cell>
          <cell r="AZ173">
            <v>41</v>
          </cell>
        </row>
        <row r="174">
          <cell r="D174">
            <v>44470</v>
          </cell>
          <cell r="E174">
            <v>61.623249999999999</v>
          </cell>
          <cell r="F174">
            <v>70.321070000000006</v>
          </cell>
          <cell r="G174">
            <v>51.339829999999999</v>
          </cell>
          <cell r="H174">
            <v>65.751829999999998</v>
          </cell>
          <cell r="I174">
            <v>0</v>
          </cell>
          <cell r="J174">
            <v>69.071070000000006</v>
          </cell>
          <cell r="K174">
            <v>68.821070000000006</v>
          </cell>
          <cell r="L174">
            <v>58.87997</v>
          </cell>
          <cell r="M174">
            <v>56.950150000000001</v>
          </cell>
          <cell r="N174">
            <v>43.513599999999997</v>
          </cell>
          <cell r="O174">
            <v>45.464100000000002</v>
          </cell>
          <cell r="P174">
            <v>57.549199999999999</v>
          </cell>
          <cell r="Q174">
            <v>0</v>
          </cell>
          <cell r="R174">
            <v>42.263599999999997</v>
          </cell>
          <cell r="S174">
            <v>42.263599999999997</v>
          </cell>
          <cell r="T174">
            <v>52.7072</v>
          </cell>
          <cell r="U174">
            <v>59.563066129032258</v>
          </cell>
          <cell r="V174">
            <v>58.502723010752689</v>
          </cell>
          <cell r="W174">
            <v>48.749454408602148</v>
          </cell>
          <cell r="X174">
            <v>0</v>
          </cell>
          <cell r="Y174">
            <v>56.158641290322578</v>
          </cell>
          <cell r="Z174">
            <v>57.252723010752696</v>
          </cell>
          <cell r="AA174">
            <v>0</v>
          </cell>
          <cell r="AB174">
            <v>0</v>
          </cell>
          <cell r="AC174">
            <v>3.5739999999999998</v>
          </cell>
          <cell r="AD174">
            <v>3.9089999999999998</v>
          </cell>
          <cell r="AE174">
            <v>3.5739999999999998</v>
          </cell>
          <cell r="AF174">
            <v>3.4689999999999999</v>
          </cell>
          <cell r="AG174">
            <v>3.6190000000000002</v>
          </cell>
          <cell r="AH174">
            <v>3.0790000000000002</v>
          </cell>
          <cell r="AI174">
            <v>4.1790000000000003</v>
          </cell>
          <cell r="AJ174">
            <v>3.6810999999999998</v>
          </cell>
          <cell r="AK174">
            <v>3.8546999999999998</v>
          </cell>
          <cell r="AL174">
            <v>3.6539000000000001</v>
          </cell>
          <cell r="AM174">
            <v>3.9047000000000001</v>
          </cell>
          <cell r="AN174">
            <v>3.6556000000000002</v>
          </cell>
          <cell r="AO174">
            <v>3.5785499527166453</v>
          </cell>
          <cell r="AP174">
            <v>3.6225444702423202</v>
          </cell>
          <cell r="AQ174">
            <v>3.8845904252502086</v>
          </cell>
          <cell r="AR174">
            <v>3.6276139217276691</v>
          </cell>
          <cell r="AS174">
            <v>3.5730111031445251</v>
          </cell>
          <cell r="AT174">
            <v>3.3983837398373984</v>
          </cell>
          <cell r="AU174">
            <v>3.6124055672716215</v>
          </cell>
          <cell r="AV174">
            <v>3.589</v>
          </cell>
          <cell r="AW174">
            <v>3.9825847321882302</v>
          </cell>
          <cell r="AX174">
            <v>4.1894999999999998</v>
          </cell>
          <cell r="AZ174">
            <v>42</v>
          </cell>
        </row>
        <row r="175">
          <cell r="D175">
            <v>44501</v>
          </cell>
          <cell r="E175">
            <v>62.105849999999997</v>
          </cell>
          <cell r="F175">
            <v>44.996630000000003</v>
          </cell>
          <cell r="G175">
            <v>52.833570000000002</v>
          </cell>
          <cell r="H175">
            <v>61.073169999999998</v>
          </cell>
          <cell r="I175">
            <v>0</v>
          </cell>
          <cell r="J175">
            <v>43.496630000000003</v>
          </cell>
          <cell r="K175">
            <v>43.746630000000003</v>
          </cell>
          <cell r="L175">
            <v>50.080030000000001</v>
          </cell>
          <cell r="M175">
            <v>54.483049999999999</v>
          </cell>
          <cell r="N175">
            <v>37.898299999999999</v>
          </cell>
          <cell r="O175">
            <v>45.304870000000001</v>
          </cell>
          <cell r="P175">
            <v>53.289169999999999</v>
          </cell>
          <cell r="Q175">
            <v>0</v>
          </cell>
          <cell r="R175">
            <v>36.648299999999999</v>
          </cell>
          <cell r="S175">
            <v>36.648299999999999</v>
          </cell>
          <cell r="T175">
            <v>45.325899999999997</v>
          </cell>
          <cell r="U175">
            <v>58.712065256588069</v>
          </cell>
          <cell r="V175">
            <v>41.836347156726774</v>
          </cell>
          <cell r="W175">
            <v>49.481679986130374</v>
          </cell>
          <cell r="X175">
            <v>0</v>
          </cell>
          <cell r="Y175">
            <v>47.963420110957003</v>
          </cell>
          <cell r="Z175">
            <v>40.447650901525655</v>
          </cell>
          <cell r="AA175">
            <v>0</v>
          </cell>
          <cell r="AB175">
            <v>0</v>
          </cell>
          <cell r="AC175">
            <v>3.9005000000000001</v>
          </cell>
          <cell r="AD175">
            <v>4.3754999999999997</v>
          </cell>
          <cell r="AE175">
            <v>3.7517999999999998</v>
          </cell>
          <cell r="AF175">
            <v>3.613</v>
          </cell>
          <cell r="AG175">
            <v>3.6579999999999999</v>
          </cell>
          <cell r="AH175">
            <v>3.1379999999999999</v>
          </cell>
          <cell r="AI175">
            <v>4.4180000000000001</v>
          </cell>
          <cell r="AJ175">
            <v>4.0140000000000002</v>
          </cell>
          <cell r="AK175">
            <v>4.1908000000000003</v>
          </cell>
          <cell r="AL175">
            <v>3.9832999999999998</v>
          </cell>
          <cell r="AM175">
            <v>4.2408000000000001</v>
          </cell>
          <cell r="AN175">
            <v>3.9863</v>
          </cell>
          <cell r="AO175">
            <v>3.9057131943983445</v>
          </cell>
          <cell r="AP175">
            <v>3.9535796522356286</v>
          </cell>
          <cell r="AQ175">
            <v>4.2182165201735744</v>
          </cell>
          <cell r="AR175">
            <v>3.9586491037209774</v>
          </cell>
          <cell r="AS175">
            <v>3.7205067499743931</v>
          </cell>
          <cell r="AT175">
            <v>3.4952421158285656</v>
          </cell>
          <cell r="AU175">
            <v>3.9434407492649295</v>
          </cell>
          <cell r="AV175">
            <v>3.7667999999999999</v>
          </cell>
          <cell r="AW175">
            <v>4.4567182823457667</v>
          </cell>
          <cell r="AX175">
            <v>4.6852</v>
          </cell>
          <cell r="AZ175">
            <v>43</v>
          </cell>
        </row>
        <row r="176">
          <cell r="D176">
            <v>44531</v>
          </cell>
          <cell r="E176">
            <v>73.457099999999997</v>
          </cell>
          <cell r="F176">
            <v>47.675269999999998</v>
          </cell>
          <cell r="G176">
            <v>63.841769999999997</v>
          </cell>
          <cell r="H176">
            <v>71.193870000000004</v>
          </cell>
          <cell r="I176">
            <v>0</v>
          </cell>
          <cell r="J176">
            <v>46.175269999999998</v>
          </cell>
          <cell r="K176">
            <v>46.175269999999998</v>
          </cell>
          <cell r="L176">
            <v>56.132869999999997</v>
          </cell>
          <cell r="M176">
            <v>61.422600000000003</v>
          </cell>
          <cell r="N176">
            <v>41.8949</v>
          </cell>
          <cell r="O176">
            <v>51.193159999999999</v>
          </cell>
          <cell r="P176">
            <v>59.222059999999999</v>
          </cell>
          <cell r="Q176">
            <v>0</v>
          </cell>
          <cell r="R176">
            <v>39.8949</v>
          </cell>
          <cell r="S176">
            <v>40.8949</v>
          </cell>
          <cell r="T176">
            <v>50.613900000000001</v>
          </cell>
          <cell r="U176">
            <v>68.15156774193548</v>
          </cell>
          <cell r="V176">
            <v>45.12693483870968</v>
          </cell>
          <cell r="W176">
            <v>58.265501075268823</v>
          </cell>
          <cell r="X176">
            <v>0</v>
          </cell>
          <cell r="Y176">
            <v>53.699775698924732</v>
          </cell>
          <cell r="Z176">
            <v>43.406504731182793</v>
          </cell>
          <cell r="AA176">
            <v>0</v>
          </cell>
          <cell r="AB176">
            <v>0</v>
          </cell>
          <cell r="AC176">
            <v>4.4080000000000004</v>
          </cell>
          <cell r="AD176">
            <v>5.0004999999999997</v>
          </cell>
          <cell r="AE176">
            <v>4.0242000000000004</v>
          </cell>
          <cell r="AF176">
            <v>3.9780000000000002</v>
          </cell>
          <cell r="AG176">
            <v>3.7429999999999999</v>
          </cell>
          <cell r="AH176">
            <v>3.1604999999999999</v>
          </cell>
          <cell r="AI176">
            <v>5.4355000000000002</v>
          </cell>
          <cell r="AJ176">
            <v>4.5316000000000001</v>
          </cell>
          <cell r="AK176">
            <v>4.7131999999999996</v>
          </cell>
          <cell r="AL176">
            <v>4.4954000000000001</v>
          </cell>
          <cell r="AM176">
            <v>4.7632000000000003</v>
          </cell>
          <cell r="AN176">
            <v>4.5004</v>
          </cell>
          <cell r="AO176">
            <v>4.4142441137045072</v>
          </cell>
          <cell r="AP176">
            <v>4.46812897799858</v>
          </cell>
          <cell r="AQ176">
            <v>4.6829007628931603</v>
          </cell>
          <cell r="AR176">
            <v>4.4731984294839302</v>
          </cell>
          <cell r="AS176">
            <v>4.0943672436750997</v>
          </cell>
          <cell r="AT176">
            <v>3.8565790625313658</v>
          </cell>
          <cell r="AU176">
            <v>4.4579900750278822</v>
          </cell>
          <cell r="AV176">
            <v>4.0392000000000001</v>
          </cell>
          <cell r="AW176">
            <v>5.0919454395771924</v>
          </cell>
          <cell r="AX176">
            <v>5.3493000000000004</v>
          </cell>
          <cell r="AZ176">
            <v>44</v>
          </cell>
        </row>
        <row r="177">
          <cell r="D177">
            <v>44562</v>
          </cell>
          <cell r="E177">
            <v>67.364450000000005</v>
          </cell>
          <cell r="F177">
            <v>46</v>
          </cell>
          <cell r="G177">
            <v>58.614800000000002</v>
          </cell>
          <cell r="H177">
            <v>65.241699999999994</v>
          </cell>
          <cell r="I177">
            <v>0</v>
          </cell>
          <cell r="J177">
            <v>44.5</v>
          </cell>
          <cell r="K177">
            <v>44.5</v>
          </cell>
          <cell r="L177">
            <v>57.544499999999999</v>
          </cell>
          <cell r="M177">
            <v>56.4298</v>
          </cell>
          <cell r="N177">
            <v>47.486229999999999</v>
          </cell>
          <cell r="O177">
            <v>47.304729999999999</v>
          </cell>
          <cell r="P177">
            <v>56.893230000000003</v>
          </cell>
          <cell r="Q177">
            <v>0</v>
          </cell>
          <cell r="R177">
            <v>45.986229999999999</v>
          </cell>
          <cell r="S177">
            <v>46.486229999999999</v>
          </cell>
          <cell r="T177">
            <v>55.118029999999997</v>
          </cell>
          <cell r="U177">
            <v>62.308644086021502</v>
          </cell>
          <cell r="V177">
            <v>46.687181612903224</v>
          </cell>
          <cell r="W177">
            <v>53.385412795698919</v>
          </cell>
          <cell r="X177">
            <v>0</v>
          </cell>
          <cell r="Y177">
            <v>56.422583763440855</v>
          </cell>
          <cell r="Z177">
            <v>45.187181612903224</v>
          </cell>
          <cell r="AA177">
            <v>0</v>
          </cell>
          <cell r="AB177">
            <v>0</v>
          </cell>
          <cell r="AC177">
            <v>4.407</v>
          </cell>
          <cell r="AD177">
            <v>4.7969999999999997</v>
          </cell>
          <cell r="AE177">
            <v>3.9969999999999999</v>
          </cell>
          <cell r="AF177">
            <v>4.077</v>
          </cell>
          <cell r="AG177">
            <v>3.8069999999999999</v>
          </cell>
          <cell r="AH177">
            <v>3.157</v>
          </cell>
          <cell r="AI177">
            <v>5.327</v>
          </cell>
          <cell r="AJ177">
            <v>4.5305999999999997</v>
          </cell>
          <cell r="AK177">
            <v>4.7121000000000004</v>
          </cell>
          <cell r="AL177">
            <v>4.4943</v>
          </cell>
          <cell r="AM177">
            <v>4.7621000000000002</v>
          </cell>
          <cell r="AN177">
            <v>4.4993999999999996</v>
          </cell>
          <cell r="AO177">
            <v>4.4132420823364171</v>
          </cell>
          <cell r="AP177">
            <v>4.4671150877015107</v>
          </cell>
          <cell r="AQ177">
            <v>4.5634415977545277</v>
          </cell>
          <cell r="AR177">
            <v>4.47218453918686</v>
          </cell>
          <cell r="AS177">
            <v>4.1957705008706334</v>
          </cell>
          <cell r="AT177">
            <v>3.9710024289872528</v>
          </cell>
          <cell r="AU177">
            <v>4.4569761847308129</v>
          </cell>
          <cell r="AV177">
            <v>4.0119999999999996</v>
          </cell>
          <cell r="AW177">
            <v>4.8851154771826399</v>
          </cell>
          <cell r="AX177">
            <v>5.1330999999999998</v>
          </cell>
          <cell r="AZ177">
            <v>45</v>
          </cell>
        </row>
        <row r="178">
          <cell r="D178">
            <v>44593</v>
          </cell>
          <cell r="E178">
            <v>58.687049999999999</v>
          </cell>
          <cell r="F178">
            <v>44</v>
          </cell>
          <cell r="G178">
            <v>49.952800000000003</v>
          </cell>
          <cell r="H178">
            <v>58.847299999999997</v>
          </cell>
          <cell r="I178">
            <v>0</v>
          </cell>
          <cell r="J178">
            <v>42.5</v>
          </cell>
          <cell r="K178">
            <v>42.5</v>
          </cell>
          <cell r="L178">
            <v>53.167299999999997</v>
          </cell>
          <cell r="M178">
            <v>52.099800000000002</v>
          </cell>
          <cell r="N178">
            <v>44.56447</v>
          </cell>
          <cell r="O178">
            <v>43.291730000000001</v>
          </cell>
          <cell r="P178">
            <v>53.560229999999997</v>
          </cell>
          <cell r="Q178">
            <v>0</v>
          </cell>
          <cell r="R178">
            <v>43.06447</v>
          </cell>
          <cell r="S178">
            <v>43.31447</v>
          </cell>
          <cell r="T178">
            <v>51.676870000000001</v>
          </cell>
          <cell r="U178">
            <v>55.863942857142852</v>
          </cell>
          <cell r="V178">
            <v>44.24191571428571</v>
          </cell>
          <cell r="W178">
            <v>47.098055714285714</v>
          </cell>
          <cell r="X178">
            <v>0</v>
          </cell>
          <cell r="Y178">
            <v>52.528544285714283</v>
          </cell>
          <cell r="Z178">
            <v>42.74191571428571</v>
          </cell>
          <cell r="AA178">
            <v>0</v>
          </cell>
          <cell r="AB178">
            <v>0</v>
          </cell>
          <cell r="AC178">
            <v>4.2050000000000001</v>
          </cell>
          <cell r="AD178">
            <v>4.45</v>
          </cell>
          <cell r="AE178">
            <v>3.8975</v>
          </cell>
          <cell r="AF178">
            <v>3.88</v>
          </cell>
          <cell r="AG178">
            <v>3.7250000000000001</v>
          </cell>
          <cell r="AH178">
            <v>3.1425000000000001</v>
          </cell>
          <cell r="AI178">
            <v>5.1524999999999999</v>
          </cell>
          <cell r="AJ178">
            <v>4.3246000000000002</v>
          </cell>
          <cell r="AK178">
            <v>4.5042</v>
          </cell>
          <cell r="AL178">
            <v>4.2904999999999998</v>
          </cell>
          <cell r="AM178">
            <v>4.5541999999999998</v>
          </cell>
          <cell r="AN178">
            <v>4.2948000000000004</v>
          </cell>
          <cell r="AO178">
            <v>4.210831745982043</v>
          </cell>
          <cell r="AP178">
            <v>4.2623092476934001</v>
          </cell>
          <cell r="AQ178">
            <v>4.3322386621914628</v>
          </cell>
          <cell r="AR178">
            <v>4.2673786991787495</v>
          </cell>
          <cell r="AS178">
            <v>3.9939882618047728</v>
          </cell>
          <cell r="AT178">
            <v>3.8636050587172539</v>
          </cell>
          <cell r="AU178">
            <v>4.2521703447227015</v>
          </cell>
          <cell r="AV178">
            <v>3.9125000000000001</v>
          </cell>
          <cell r="AW178">
            <v>4.5324373594877532</v>
          </cell>
          <cell r="AX178">
            <v>4.7644000000000002</v>
          </cell>
          <cell r="AZ178">
            <v>46</v>
          </cell>
        </row>
        <row r="179">
          <cell r="D179">
            <v>44621</v>
          </cell>
          <cell r="E179">
            <v>46.989100000000001</v>
          </cell>
          <cell r="F179">
            <v>35</v>
          </cell>
          <cell r="G179">
            <v>37.580800000000004</v>
          </cell>
          <cell r="H179">
            <v>45.998600000000003</v>
          </cell>
          <cell r="I179">
            <v>0</v>
          </cell>
          <cell r="J179">
            <v>33</v>
          </cell>
          <cell r="K179">
            <v>33.25</v>
          </cell>
          <cell r="L179">
            <v>40.5871</v>
          </cell>
          <cell r="M179">
            <v>38.006050000000002</v>
          </cell>
          <cell r="N179">
            <v>35.365070000000003</v>
          </cell>
          <cell r="O179">
            <v>30.282170000000001</v>
          </cell>
          <cell r="P179">
            <v>41.343269999999997</v>
          </cell>
          <cell r="Q179">
            <v>0</v>
          </cell>
          <cell r="R179">
            <v>33.865070000000003</v>
          </cell>
          <cell r="S179">
            <v>33.865070000000003</v>
          </cell>
          <cell r="T179">
            <v>39.572470000000003</v>
          </cell>
          <cell r="U179">
            <v>43.22903465679677</v>
          </cell>
          <cell r="V179">
            <v>35.15280857335128</v>
          </cell>
          <cell r="W179">
            <v>34.525787981157471</v>
          </cell>
          <cell r="X179">
            <v>0</v>
          </cell>
          <cell r="Y179">
            <v>40.162402920592193</v>
          </cell>
          <cell r="Z179">
            <v>33.362095248990585</v>
          </cell>
          <cell r="AA179">
            <v>0</v>
          </cell>
          <cell r="AB179">
            <v>0</v>
          </cell>
          <cell r="AC179">
            <v>3.4805000000000001</v>
          </cell>
          <cell r="AD179">
            <v>3.4729999999999999</v>
          </cell>
          <cell r="AE179">
            <v>3.4392</v>
          </cell>
          <cell r="AF179">
            <v>3.4630000000000001</v>
          </cell>
          <cell r="AG179">
            <v>3.488</v>
          </cell>
          <cell r="AH179">
            <v>2.8254999999999999</v>
          </cell>
          <cell r="AI179">
            <v>3.9504999999999999</v>
          </cell>
          <cell r="AJ179">
            <v>3.5857000000000001</v>
          </cell>
          <cell r="AK179">
            <v>3.7585000000000002</v>
          </cell>
          <cell r="AL179">
            <v>3.5594999999999999</v>
          </cell>
          <cell r="AM179">
            <v>3.8085</v>
          </cell>
          <cell r="AN179">
            <v>3.5609000000000002</v>
          </cell>
          <cell r="AO179">
            <v>3.4848600198001405</v>
          </cell>
          <cell r="AP179">
            <v>3.5277457274662885</v>
          </cell>
          <cell r="AQ179">
            <v>3.5890234921720499</v>
          </cell>
          <cell r="AR179">
            <v>3.5328151789516378</v>
          </cell>
          <cell r="AS179">
            <v>3.5668654511932809</v>
          </cell>
          <cell r="AT179">
            <v>3.3195922111813707</v>
          </cell>
          <cell r="AU179">
            <v>3.5176068244955898</v>
          </cell>
          <cell r="AV179">
            <v>3.4542000000000002</v>
          </cell>
          <cell r="AW179">
            <v>3.5394502673035877</v>
          </cell>
          <cell r="AX179">
            <v>3.7262</v>
          </cell>
          <cell r="AZ179">
            <v>47</v>
          </cell>
        </row>
        <row r="180">
          <cell r="D180">
            <v>44652</v>
          </cell>
          <cell r="E180">
            <v>34.189549999999997</v>
          </cell>
          <cell r="F180">
            <v>31</v>
          </cell>
          <cell r="G180">
            <v>26.79983</v>
          </cell>
          <cell r="H180">
            <v>32.269329999999997</v>
          </cell>
          <cell r="I180">
            <v>0</v>
          </cell>
          <cell r="J180">
            <v>29</v>
          </cell>
          <cell r="K180">
            <v>28.75</v>
          </cell>
          <cell r="L180">
            <v>25.222200000000001</v>
          </cell>
          <cell r="M180">
            <v>26.023499999999999</v>
          </cell>
          <cell r="N180">
            <v>24.330829999999999</v>
          </cell>
          <cell r="O180">
            <v>19.1326</v>
          </cell>
          <cell r="P180">
            <v>28.444800000000001</v>
          </cell>
          <cell r="Q180">
            <v>0</v>
          </cell>
          <cell r="R180">
            <v>22.830829999999999</v>
          </cell>
          <cell r="S180">
            <v>22.080829999999999</v>
          </cell>
          <cell r="T180">
            <v>24.591729999999998</v>
          </cell>
          <cell r="U180">
            <v>30.741662222222221</v>
          </cell>
          <cell r="V180">
            <v>28.18412822222222</v>
          </cell>
          <cell r="W180">
            <v>23.562555111111109</v>
          </cell>
          <cell r="X180">
            <v>0</v>
          </cell>
          <cell r="Y180">
            <v>24.956001555555556</v>
          </cell>
          <cell r="Z180">
            <v>26.395239333333336</v>
          </cell>
          <cell r="AA180">
            <v>0</v>
          </cell>
          <cell r="AB180">
            <v>0</v>
          </cell>
          <cell r="AC180">
            <v>2.6779999999999999</v>
          </cell>
          <cell r="AD180">
            <v>2.6080000000000001</v>
          </cell>
          <cell r="AE180">
            <v>2.7593000000000001</v>
          </cell>
          <cell r="AF180">
            <v>2.6379999999999999</v>
          </cell>
          <cell r="AG180">
            <v>2.9980000000000002</v>
          </cell>
          <cell r="AH180">
            <v>2.3530000000000002</v>
          </cell>
          <cell r="AI180">
            <v>2.903</v>
          </cell>
          <cell r="AJ180">
            <v>2.7671999999999999</v>
          </cell>
          <cell r="AK180">
            <v>2.9323999999999999</v>
          </cell>
          <cell r="AL180">
            <v>2.7498</v>
          </cell>
          <cell r="AM180">
            <v>2.9824000000000002</v>
          </cell>
          <cell r="AN180">
            <v>2.7480000000000002</v>
          </cell>
          <cell r="AO180">
            <v>2.6807298469071426</v>
          </cell>
          <cell r="AP180">
            <v>2.7140987640677281</v>
          </cell>
          <cell r="AQ180">
            <v>2.7890561570065859</v>
          </cell>
          <cell r="AR180">
            <v>2.719168215553077</v>
          </cell>
          <cell r="AS180">
            <v>2.7218383078971624</v>
          </cell>
          <cell r="AT180">
            <v>2.6420854361136206</v>
          </cell>
          <cell r="AU180">
            <v>2.703959861097029</v>
          </cell>
          <cell r="AV180">
            <v>2.7743000000000002</v>
          </cell>
          <cell r="AW180">
            <v>2.6602958816952942</v>
          </cell>
          <cell r="AX180">
            <v>2.8069999999999999</v>
          </cell>
          <cell r="AZ180">
            <v>48</v>
          </cell>
        </row>
        <row r="181">
          <cell r="D181">
            <v>44682</v>
          </cell>
          <cell r="E181">
            <v>31.58015</v>
          </cell>
          <cell r="F181">
            <v>32.498170000000002</v>
          </cell>
          <cell r="G181">
            <v>24.245570000000001</v>
          </cell>
          <cell r="H181">
            <v>31.026969999999999</v>
          </cell>
          <cell r="I181">
            <v>0</v>
          </cell>
          <cell r="J181">
            <v>30.498169999999998</v>
          </cell>
          <cell r="K181">
            <v>30.248169999999998</v>
          </cell>
          <cell r="L181">
            <v>25.44717</v>
          </cell>
          <cell r="M181">
            <v>22.965450000000001</v>
          </cell>
          <cell r="N181">
            <v>25.804169999999999</v>
          </cell>
          <cell r="O181">
            <v>14.69567</v>
          </cell>
          <cell r="P181">
            <v>25.221070000000001</v>
          </cell>
          <cell r="Q181">
            <v>0</v>
          </cell>
          <cell r="R181">
            <v>24.804169999999999</v>
          </cell>
          <cell r="S181">
            <v>23.804169999999999</v>
          </cell>
          <cell r="T181">
            <v>24.810970000000001</v>
          </cell>
          <cell r="U181">
            <v>27.597009139784944</v>
          </cell>
          <cell r="V181">
            <v>29.403094731182797</v>
          </cell>
          <cell r="W181">
            <v>19.830024838709676</v>
          </cell>
          <cell r="X181">
            <v>0</v>
          </cell>
          <cell r="Y181">
            <v>25.153013010752691</v>
          </cell>
          <cell r="Z181">
            <v>27.865460322580642</v>
          </cell>
          <cell r="AA181">
            <v>0</v>
          </cell>
          <cell r="AB181">
            <v>0</v>
          </cell>
          <cell r="AC181">
            <v>2.5545</v>
          </cell>
          <cell r="AD181">
            <v>2.2945000000000002</v>
          </cell>
          <cell r="AE181">
            <v>2.6457000000000002</v>
          </cell>
          <cell r="AF181">
            <v>2.552</v>
          </cell>
          <cell r="AG181">
            <v>2.9169999999999998</v>
          </cell>
          <cell r="AH181">
            <v>2.2120000000000002</v>
          </cell>
          <cell r="AI181">
            <v>2.7894999999999999</v>
          </cell>
          <cell r="AJ181">
            <v>2.6412</v>
          </cell>
          <cell r="AK181">
            <v>2.8052999999999999</v>
          </cell>
          <cell r="AL181">
            <v>2.6252</v>
          </cell>
          <cell r="AM181">
            <v>2.8553000000000002</v>
          </cell>
          <cell r="AN181">
            <v>2.6229</v>
          </cell>
          <cell r="AO181">
            <v>2.5569789729479089</v>
          </cell>
          <cell r="AP181">
            <v>2.5888833123796005</v>
          </cell>
          <cell r="AQ181">
            <v>2.5678987689237527</v>
          </cell>
          <cell r="AR181">
            <v>2.5939527638649498</v>
          </cell>
          <cell r="AS181">
            <v>2.6337506299293252</v>
          </cell>
          <cell r="AT181">
            <v>2.5156175047676403</v>
          </cell>
          <cell r="AU181">
            <v>2.5787444094089018</v>
          </cell>
          <cell r="AV181">
            <v>2.6606999999999998</v>
          </cell>
          <cell r="AW181">
            <v>2.3416659396280113</v>
          </cell>
          <cell r="AX181">
            <v>2.4739</v>
          </cell>
          <cell r="AZ181">
            <v>49</v>
          </cell>
        </row>
        <row r="182">
          <cell r="D182">
            <v>44713</v>
          </cell>
          <cell r="E182">
            <v>44.74785</v>
          </cell>
          <cell r="F182">
            <v>72</v>
          </cell>
          <cell r="G182">
            <v>35.808169999999997</v>
          </cell>
          <cell r="H182">
            <v>49.578569999999999</v>
          </cell>
          <cell r="I182">
            <v>0</v>
          </cell>
          <cell r="J182">
            <v>71.5</v>
          </cell>
          <cell r="K182">
            <v>71.5</v>
          </cell>
          <cell r="L182">
            <v>46.121099999999998</v>
          </cell>
          <cell r="M182">
            <v>37</v>
          </cell>
          <cell r="N182">
            <v>48.243130000000001</v>
          </cell>
          <cell r="O182">
            <v>23.68627</v>
          </cell>
          <cell r="P182">
            <v>45.150869999999998</v>
          </cell>
          <cell r="Q182">
            <v>0</v>
          </cell>
          <cell r="R182">
            <v>46.243130000000001</v>
          </cell>
          <cell r="S182">
            <v>46.743130000000001</v>
          </cell>
          <cell r="T182">
            <v>45.956029999999998</v>
          </cell>
          <cell r="U182">
            <v>41.476535555555557</v>
          </cell>
          <cell r="V182">
            <v>61.969321555555553</v>
          </cell>
          <cell r="W182">
            <v>30.690034444444443</v>
          </cell>
          <cell r="X182">
            <v>0</v>
          </cell>
          <cell r="Y182">
            <v>46.051403777777779</v>
          </cell>
          <cell r="Z182">
            <v>60.835988222222227</v>
          </cell>
          <cell r="AA182">
            <v>0</v>
          </cell>
          <cell r="AB182">
            <v>0</v>
          </cell>
          <cell r="AC182">
            <v>2.673</v>
          </cell>
          <cell r="AD182">
            <v>2.363</v>
          </cell>
          <cell r="AE182">
            <v>2.6667999999999998</v>
          </cell>
          <cell r="AF182">
            <v>2.5830000000000002</v>
          </cell>
          <cell r="AG182">
            <v>2.9430000000000001</v>
          </cell>
          <cell r="AH182">
            <v>2.2204999999999999</v>
          </cell>
          <cell r="AI182">
            <v>3.0329999999999999</v>
          </cell>
          <cell r="AJ182">
            <v>2.7621000000000002</v>
          </cell>
          <cell r="AK182">
            <v>2.9272999999999998</v>
          </cell>
          <cell r="AL182">
            <v>2.7448000000000001</v>
          </cell>
          <cell r="AM182">
            <v>2.9773000000000001</v>
          </cell>
          <cell r="AN182">
            <v>2.7429999999999999</v>
          </cell>
          <cell r="AO182">
            <v>2.6757196900666882</v>
          </cell>
          <cell r="AP182">
            <v>2.7090293125823788</v>
          </cell>
          <cell r="AQ182">
            <v>2.614294699554101</v>
          </cell>
          <cell r="AR182">
            <v>2.7140987640677281</v>
          </cell>
          <cell r="AS182">
            <v>2.665503165010755</v>
          </cell>
          <cell r="AT182">
            <v>2.5366954933253036</v>
          </cell>
          <cell r="AU182">
            <v>2.6988904096116801</v>
          </cell>
          <cell r="AV182">
            <v>2.6818</v>
          </cell>
          <cell r="AW182">
            <v>2.411286836060575</v>
          </cell>
          <cell r="AX182">
            <v>2.5467</v>
          </cell>
          <cell r="AZ182">
            <v>50</v>
          </cell>
        </row>
        <row r="183">
          <cell r="D183">
            <v>44743</v>
          </cell>
          <cell r="E183">
            <v>93.5</v>
          </cell>
          <cell r="F183">
            <v>207.5</v>
          </cell>
          <cell r="G183">
            <v>73.605800000000002</v>
          </cell>
          <cell r="H183">
            <v>91.117500000000007</v>
          </cell>
          <cell r="I183">
            <v>0</v>
          </cell>
          <cell r="J183">
            <v>211.25</v>
          </cell>
          <cell r="K183">
            <v>212</v>
          </cell>
          <cell r="L183">
            <v>89.814400000000006</v>
          </cell>
          <cell r="M183">
            <v>49</v>
          </cell>
          <cell r="N183">
            <v>67.428989999999999</v>
          </cell>
          <cell r="O183">
            <v>31.697240000000001</v>
          </cell>
          <cell r="P183">
            <v>46.397739999999999</v>
          </cell>
          <cell r="Q183">
            <v>0</v>
          </cell>
          <cell r="R183">
            <v>67.928989999999999</v>
          </cell>
          <cell r="S183">
            <v>68.428989999999999</v>
          </cell>
          <cell r="T183">
            <v>49.005589999999998</v>
          </cell>
          <cell r="U183">
            <v>72.924731182795696</v>
          </cell>
          <cell r="V183">
            <v>142.73598462365592</v>
          </cell>
          <cell r="W183">
            <v>54.228723870967748</v>
          </cell>
          <cell r="X183">
            <v>0</v>
          </cell>
          <cell r="Y183">
            <v>70.945810430107528</v>
          </cell>
          <cell r="Z183">
            <v>144.98329645161292</v>
          </cell>
          <cell r="AA183">
            <v>0</v>
          </cell>
          <cell r="AB183">
            <v>0</v>
          </cell>
          <cell r="AC183">
            <v>2.8995000000000002</v>
          </cell>
          <cell r="AD183">
            <v>2.8195000000000001</v>
          </cell>
          <cell r="AE183">
            <v>2.7982</v>
          </cell>
          <cell r="AF183">
            <v>2.782</v>
          </cell>
          <cell r="AG183">
            <v>2.9769999999999999</v>
          </cell>
          <cell r="AH183">
            <v>2.202</v>
          </cell>
          <cell r="AI183">
            <v>3.9144999999999999</v>
          </cell>
          <cell r="AJ183">
            <v>2.9931000000000001</v>
          </cell>
          <cell r="AK183">
            <v>3.1604000000000001</v>
          </cell>
          <cell r="AL183">
            <v>2.9733000000000001</v>
          </cell>
          <cell r="AM183">
            <v>3.2103999999999999</v>
          </cell>
          <cell r="AN183">
            <v>2.9723999999999999</v>
          </cell>
          <cell r="AO183">
            <v>2.9026797949392913</v>
          </cell>
          <cell r="AP183">
            <v>2.9386754648687017</v>
          </cell>
          <cell r="AQ183">
            <v>2.9187162131431856</v>
          </cell>
          <cell r="AR183">
            <v>2.9437449163540506</v>
          </cell>
          <cell r="AS183">
            <v>2.8693339547270305</v>
          </cell>
          <cell r="AT183">
            <v>2.6812302720064234</v>
          </cell>
          <cell r="AU183">
            <v>2.9285365618980026</v>
          </cell>
          <cell r="AV183">
            <v>2.8132000000000001</v>
          </cell>
          <cell r="AW183">
            <v>2.875256751702409</v>
          </cell>
          <cell r="AX183">
            <v>3.0318000000000001</v>
          </cell>
          <cell r="AZ183">
            <v>51</v>
          </cell>
        </row>
        <row r="184">
          <cell r="D184">
            <v>44774</v>
          </cell>
          <cell r="E184">
            <v>120</v>
          </cell>
          <cell r="F184">
            <v>210</v>
          </cell>
          <cell r="G184">
            <v>94.836979999999997</v>
          </cell>
          <cell r="H184">
            <v>106.23548</v>
          </cell>
          <cell r="I184">
            <v>0</v>
          </cell>
          <cell r="J184">
            <v>214</v>
          </cell>
          <cell r="K184">
            <v>214</v>
          </cell>
          <cell r="L184">
            <v>84.806100000000001</v>
          </cell>
          <cell r="M184">
            <v>68</v>
          </cell>
          <cell r="N184">
            <v>68.787229999999994</v>
          </cell>
          <cell r="O184">
            <v>48.059139999999999</v>
          </cell>
          <cell r="P184">
            <v>57.204439999999998</v>
          </cell>
          <cell r="Q184">
            <v>0</v>
          </cell>
          <cell r="R184">
            <v>69.787229999999994</v>
          </cell>
          <cell r="S184">
            <v>69.287229999999994</v>
          </cell>
          <cell r="T184">
            <v>43.188929999999999</v>
          </cell>
          <cell r="U184">
            <v>98.193548387096769</v>
          </cell>
          <cell r="V184">
            <v>150.78174161290323</v>
          </cell>
          <cell r="W184">
            <v>75.220466451612893</v>
          </cell>
          <cell r="X184">
            <v>0</v>
          </cell>
          <cell r="Y184">
            <v>67.353738387096783</v>
          </cell>
          <cell r="Z184">
            <v>153.52367709677421</v>
          </cell>
          <cell r="AA184">
            <v>0</v>
          </cell>
          <cell r="AB184">
            <v>0</v>
          </cell>
          <cell r="AC184">
            <v>2.9420000000000002</v>
          </cell>
          <cell r="AD184">
            <v>2.8919999999999999</v>
          </cell>
          <cell r="AE184">
            <v>2.8182999999999998</v>
          </cell>
          <cell r="AF184">
            <v>2.802</v>
          </cell>
          <cell r="AG184">
            <v>2.9820000000000002</v>
          </cell>
          <cell r="AH184">
            <v>2.2120000000000002</v>
          </cell>
          <cell r="AI184">
            <v>3.9344999999999999</v>
          </cell>
          <cell r="AJ184">
            <v>3.0365000000000002</v>
          </cell>
          <cell r="AK184">
            <v>3.2042000000000002</v>
          </cell>
          <cell r="AL184">
            <v>3.0162</v>
          </cell>
          <cell r="AM184">
            <v>3.2542</v>
          </cell>
          <cell r="AN184">
            <v>3.0154000000000001</v>
          </cell>
          <cell r="AO184">
            <v>2.9452661280831571</v>
          </cell>
          <cell r="AP184">
            <v>2.9817658024941704</v>
          </cell>
          <cell r="AQ184">
            <v>2.9666655789508893</v>
          </cell>
          <cell r="AR184">
            <v>2.9868352539795198</v>
          </cell>
          <cell r="AS184">
            <v>2.8898194612311787</v>
          </cell>
          <cell r="AT184">
            <v>2.7013045468232457</v>
          </cell>
          <cell r="AU184">
            <v>2.9716268995234718</v>
          </cell>
          <cell r="AV184">
            <v>2.8332999999999999</v>
          </cell>
          <cell r="AW184">
            <v>2.948943101941254</v>
          </cell>
          <cell r="AX184">
            <v>3.1088</v>
          </cell>
          <cell r="AZ184">
            <v>52</v>
          </cell>
        </row>
        <row r="185">
          <cell r="D185">
            <v>44805</v>
          </cell>
          <cell r="E185">
            <v>91</v>
          </cell>
          <cell r="F185">
            <v>160</v>
          </cell>
          <cell r="G185">
            <v>71.320719999999994</v>
          </cell>
          <cell r="H185">
            <v>86.913520000000005</v>
          </cell>
          <cell r="I185">
            <v>0</v>
          </cell>
          <cell r="J185">
            <v>163</v>
          </cell>
          <cell r="K185">
            <v>162</v>
          </cell>
          <cell r="L185">
            <v>62.398600000000002</v>
          </cell>
          <cell r="M185">
            <v>47</v>
          </cell>
          <cell r="N185">
            <v>57.642650000000003</v>
          </cell>
          <cell r="O185">
            <v>32.561450000000001</v>
          </cell>
          <cell r="P185">
            <v>44.361649999999997</v>
          </cell>
          <cell r="Q185">
            <v>0</v>
          </cell>
          <cell r="R185">
            <v>56.392650000000003</v>
          </cell>
          <cell r="S185">
            <v>56.642650000000003</v>
          </cell>
          <cell r="T185">
            <v>45.804949999999998</v>
          </cell>
          <cell r="U185">
            <v>71.444444444444443</v>
          </cell>
          <cell r="V185">
            <v>114.50784444444446</v>
          </cell>
          <cell r="W185">
            <v>54.09437777777778</v>
          </cell>
          <cell r="X185">
            <v>0</v>
          </cell>
          <cell r="Y185">
            <v>55.023644444444443</v>
          </cell>
          <cell r="Z185">
            <v>115.61895555555556</v>
          </cell>
          <cell r="AA185">
            <v>0</v>
          </cell>
          <cell r="AB185">
            <v>0</v>
          </cell>
          <cell r="AC185">
            <v>2.9020000000000001</v>
          </cell>
          <cell r="AD185">
            <v>2.8319999999999999</v>
          </cell>
          <cell r="AE185">
            <v>2.8094999999999999</v>
          </cell>
          <cell r="AF185">
            <v>2.762</v>
          </cell>
          <cell r="AG185">
            <v>2.9670000000000001</v>
          </cell>
          <cell r="AH185">
            <v>2.222</v>
          </cell>
          <cell r="AI185">
            <v>3.7869999999999999</v>
          </cell>
          <cell r="AJ185">
            <v>2.9956999999999998</v>
          </cell>
          <cell r="AK185">
            <v>3.1629999999999998</v>
          </cell>
          <cell r="AL185">
            <v>2.9758</v>
          </cell>
          <cell r="AM185">
            <v>3.2130000000000001</v>
          </cell>
          <cell r="AN185">
            <v>2.9748999999999999</v>
          </cell>
          <cell r="AO185">
            <v>2.9051848733595187</v>
          </cell>
          <cell r="AP185">
            <v>2.9412101906113759</v>
          </cell>
          <cell r="AQ185">
            <v>2.9310401322168715</v>
          </cell>
          <cell r="AR185">
            <v>2.9462796420967252</v>
          </cell>
          <cell r="AS185">
            <v>2.8488484482228822</v>
          </cell>
          <cell r="AT185">
            <v>2.6812302720064234</v>
          </cell>
          <cell r="AU185">
            <v>2.9310712876406773</v>
          </cell>
          <cell r="AV185">
            <v>2.8245</v>
          </cell>
          <cell r="AW185">
            <v>2.8879612948470372</v>
          </cell>
          <cell r="AX185">
            <v>3.0451000000000001</v>
          </cell>
          <cell r="AZ185">
            <v>53</v>
          </cell>
        </row>
        <row r="186">
          <cell r="D186">
            <v>44835</v>
          </cell>
          <cell r="E186">
            <v>51</v>
          </cell>
          <cell r="F186">
            <v>44.540660000000003</v>
          </cell>
          <cell r="G186">
            <v>39.275730000000003</v>
          </cell>
          <cell r="H186">
            <v>48.00573</v>
          </cell>
          <cell r="I186">
            <v>0</v>
          </cell>
          <cell r="J186">
            <v>43.290660000000003</v>
          </cell>
          <cell r="K186">
            <v>43.040660000000003</v>
          </cell>
          <cell r="L186">
            <v>36.576360000000001</v>
          </cell>
          <cell r="M186">
            <v>49</v>
          </cell>
          <cell r="N186">
            <v>36.382689999999997</v>
          </cell>
          <cell r="O186">
            <v>33.665509999999998</v>
          </cell>
          <cell r="P186">
            <v>42.43721</v>
          </cell>
          <cell r="Q186">
            <v>0</v>
          </cell>
          <cell r="R186">
            <v>35.132689999999997</v>
          </cell>
          <cell r="S186">
            <v>35.132689999999997</v>
          </cell>
          <cell r="T186">
            <v>35.661990000000003</v>
          </cell>
          <cell r="U186">
            <v>50.118279569892472</v>
          </cell>
          <cell r="V186">
            <v>40.944135591397846</v>
          </cell>
          <cell r="W186">
            <v>36.802407204301076</v>
          </cell>
          <cell r="X186">
            <v>0</v>
          </cell>
          <cell r="Y186">
            <v>36.173250645161289</v>
          </cell>
          <cell r="Z186">
            <v>39.694135591397846</v>
          </cell>
          <cell r="AA186">
            <v>0</v>
          </cell>
          <cell r="AB186">
            <v>0</v>
          </cell>
          <cell r="AC186">
            <v>2.8140000000000001</v>
          </cell>
          <cell r="AD186">
            <v>2.9089999999999998</v>
          </cell>
          <cell r="AE186">
            <v>2.7827999999999999</v>
          </cell>
          <cell r="AF186">
            <v>2.6964999999999999</v>
          </cell>
          <cell r="AG186">
            <v>2.9940000000000002</v>
          </cell>
          <cell r="AH186">
            <v>2.2839999999999998</v>
          </cell>
          <cell r="AI186">
            <v>3.2789999999999999</v>
          </cell>
          <cell r="AJ186">
            <v>2.9058999999999999</v>
          </cell>
          <cell r="AK186">
            <v>3.0724</v>
          </cell>
          <cell r="AL186">
            <v>2.887</v>
          </cell>
          <cell r="AM186">
            <v>3.1223999999999998</v>
          </cell>
          <cell r="AN186">
            <v>2.8858000000000001</v>
          </cell>
          <cell r="AO186">
            <v>2.8170061129675137</v>
          </cell>
          <cell r="AP186">
            <v>2.8519878444692286</v>
          </cell>
          <cell r="AQ186">
            <v>2.9570860620238641</v>
          </cell>
          <cell r="AR186">
            <v>2.8570572959545779</v>
          </cell>
          <cell r="AS186">
            <v>2.7817584144217964</v>
          </cell>
          <cell r="AT186">
            <v>2.6681819933754891</v>
          </cell>
          <cell r="AU186">
            <v>2.84184894149853</v>
          </cell>
          <cell r="AV186">
            <v>2.7976999999999999</v>
          </cell>
          <cell r="AW186">
            <v>2.9662212806179489</v>
          </cell>
          <cell r="AX186">
            <v>3.1269</v>
          </cell>
          <cell r="AZ186">
            <v>54</v>
          </cell>
        </row>
        <row r="187">
          <cell r="D187">
            <v>44866</v>
          </cell>
          <cell r="E187">
            <v>53</v>
          </cell>
          <cell r="F187">
            <v>35.267719999999997</v>
          </cell>
          <cell r="G187">
            <v>41.03398</v>
          </cell>
          <cell r="H187">
            <v>47.803980000000003</v>
          </cell>
          <cell r="I187">
            <v>0</v>
          </cell>
          <cell r="J187">
            <v>33.767719999999997</v>
          </cell>
          <cell r="K187">
            <v>34.017719999999997</v>
          </cell>
          <cell r="L187">
            <v>31.384620000000002</v>
          </cell>
          <cell r="M187">
            <v>50</v>
          </cell>
          <cell r="N187">
            <v>34.9039</v>
          </cell>
          <cell r="O187">
            <v>34.528779999999998</v>
          </cell>
          <cell r="P187">
            <v>42.182180000000002</v>
          </cell>
          <cell r="Q187">
            <v>0</v>
          </cell>
          <cell r="R187">
            <v>33.6539</v>
          </cell>
          <cell r="S187">
            <v>33.6539</v>
          </cell>
          <cell r="T187">
            <v>30.6</v>
          </cell>
          <cell r="U187">
            <v>51.664355062413314</v>
          </cell>
          <cell r="V187">
            <v>35.105741886269072</v>
          </cell>
          <cell r="W187">
            <v>38.137767517337032</v>
          </cell>
          <cell r="X187">
            <v>0</v>
          </cell>
          <cell r="Y187">
            <v>31.03529542302358</v>
          </cell>
          <cell r="Z187">
            <v>33.717045631067954</v>
          </cell>
          <cell r="AA187">
            <v>0</v>
          </cell>
          <cell r="AB187">
            <v>0</v>
          </cell>
          <cell r="AC187">
            <v>3.1804999999999999</v>
          </cell>
          <cell r="AD187">
            <v>3.5979999999999999</v>
          </cell>
          <cell r="AE187">
            <v>3.0305</v>
          </cell>
          <cell r="AF187">
            <v>2.9104999999999999</v>
          </cell>
          <cell r="AG187">
            <v>3.0529999999999999</v>
          </cell>
          <cell r="AH187">
            <v>2.3780000000000001</v>
          </cell>
          <cell r="AI187">
            <v>3.6179999999999999</v>
          </cell>
          <cell r="AJ187">
            <v>3.2797000000000001</v>
          </cell>
          <cell r="AK187">
            <v>3.4497</v>
          </cell>
          <cell r="AL187">
            <v>3.2568000000000001</v>
          </cell>
          <cell r="AM187">
            <v>3.4996999999999998</v>
          </cell>
          <cell r="AN187">
            <v>3.2570000000000001</v>
          </cell>
          <cell r="AO187">
            <v>3.1842506093728518</v>
          </cell>
          <cell r="AP187">
            <v>3.2235786383453315</v>
          </cell>
          <cell r="AQ187">
            <v>3.4421203055668057</v>
          </cell>
          <cell r="AR187">
            <v>3.2286480898306804</v>
          </cell>
          <cell r="AS187">
            <v>3.0009533340161831</v>
          </cell>
          <cell r="AT187">
            <v>2.8378096155776369</v>
          </cell>
          <cell r="AU187">
            <v>3.2134397353746329</v>
          </cell>
          <cell r="AV187">
            <v>3.0455000000000001</v>
          </cell>
          <cell r="AW187">
            <v>3.6664956987498729</v>
          </cell>
          <cell r="AX187">
            <v>3.859</v>
          </cell>
          <cell r="AZ187">
            <v>55</v>
          </cell>
        </row>
        <row r="188">
          <cell r="D188">
            <v>44896</v>
          </cell>
          <cell r="E188">
            <v>61</v>
          </cell>
          <cell r="F188">
            <v>38.176540000000003</v>
          </cell>
          <cell r="G188">
            <v>50.172849999999997</v>
          </cell>
          <cell r="H188">
            <v>53.424849999999999</v>
          </cell>
          <cell r="I188">
            <v>0</v>
          </cell>
          <cell r="J188">
            <v>36.676540000000003</v>
          </cell>
          <cell r="K188">
            <v>36.676540000000003</v>
          </cell>
          <cell r="L188">
            <v>35.752940000000002</v>
          </cell>
          <cell r="M188">
            <v>57</v>
          </cell>
          <cell r="N188">
            <v>35.925649999999997</v>
          </cell>
          <cell r="O188">
            <v>41.439459999999997</v>
          </cell>
          <cell r="P188">
            <v>46.375259999999997</v>
          </cell>
          <cell r="Q188">
            <v>0</v>
          </cell>
          <cell r="R188">
            <v>33.925649999999997</v>
          </cell>
          <cell r="S188">
            <v>34.925649999999997</v>
          </cell>
          <cell r="T188">
            <v>34.85915</v>
          </cell>
          <cell r="U188">
            <v>59.236559139784944</v>
          </cell>
          <cell r="V188">
            <v>37.184212150537633</v>
          </cell>
          <cell r="W188">
            <v>46.322645806451611</v>
          </cell>
          <cell r="X188">
            <v>0</v>
          </cell>
          <cell r="Y188">
            <v>35.358903548387097</v>
          </cell>
          <cell r="Z188">
            <v>35.463782043010752</v>
          </cell>
          <cell r="AA188">
            <v>0</v>
          </cell>
          <cell r="AB188">
            <v>0</v>
          </cell>
          <cell r="AC188">
            <v>3.5625</v>
          </cell>
          <cell r="AD188">
            <v>4.1025</v>
          </cell>
          <cell r="AE188">
            <v>3.1724999999999999</v>
          </cell>
          <cell r="AF188">
            <v>3.2425000000000002</v>
          </cell>
          <cell r="AG188">
            <v>3.1749999999999998</v>
          </cell>
          <cell r="AH188">
            <v>2.4350000000000001</v>
          </cell>
          <cell r="AI188">
            <v>4.1425000000000001</v>
          </cell>
          <cell r="AJ188">
            <v>3.6692999999999998</v>
          </cell>
          <cell r="AK188">
            <v>3.8429000000000002</v>
          </cell>
          <cell r="AL188">
            <v>3.6423000000000001</v>
          </cell>
          <cell r="AM188">
            <v>3.8929</v>
          </cell>
          <cell r="AN188">
            <v>3.6440000000000001</v>
          </cell>
          <cell r="AO188">
            <v>3.5670265919835993</v>
          </cell>
          <cell r="AP188">
            <v>3.6108847318260167</v>
          </cell>
          <cell r="AQ188">
            <v>3.7768855862868991</v>
          </cell>
          <cell r="AR188">
            <v>3.615954183311366</v>
          </cell>
          <cell r="AS188">
            <v>3.3410127419850455</v>
          </cell>
          <cell r="AT188">
            <v>3.1384218809595503</v>
          </cell>
          <cell r="AU188">
            <v>3.600745828855318</v>
          </cell>
          <cell r="AV188">
            <v>3.1875</v>
          </cell>
          <cell r="AW188">
            <v>4.17925106006708</v>
          </cell>
          <cell r="AX188">
            <v>4.3951000000000002</v>
          </cell>
          <cell r="AZ188">
            <v>56</v>
          </cell>
        </row>
        <row r="189">
          <cell r="D189">
            <v>44927</v>
          </cell>
          <cell r="E189">
            <v>66.222999999999999</v>
          </cell>
          <cell r="F189">
            <v>37.965229999999998</v>
          </cell>
          <cell r="G189">
            <v>50.075650000000003</v>
          </cell>
          <cell r="H189">
            <v>53.582149999999999</v>
          </cell>
          <cell r="I189">
            <v>0</v>
          </cell>
          <cell r="J189">
            <v>36.465229999999998</v>
          </cell>
          <cell r="K189">
            <v>36.465229999999998</v>
          </cell>
          <cell r="L189">
            <v>42.264229999999998</v>
          </cell>
          <cell r="M189">
            <v>59.106999999999999</v>
          </cell>
          <cell r="N189">
            <v>37.590670000000003</v>
          </cell>
          <cell r="O189">
            <v>43.36065</v>
          </cell>
          <cell r="P189">
            <v>49.105449999999998</v>
          </cell>
          <cell r="Q189">
            <v>0</v>
          </cell>
          <cell r="R189">
            <v>36.090670000000003</v>
          </cell>
          <cell r="S189">
            <v>36.590670000000003</v>
          </cell>
          <cell r="T189">
            <v>41.207569999999997</v>
          </cell>
          <cell r="U189">
            <v>62.932806451612898</v>
          </cell>
          <cell r="V189">
            <v>37.792046344086025</v>
          </cell>
          <cell r="W189">
            <v>46.97086505376344</v>
          </cell>
          <cell r="X189">
            <v>0</v>
          </cell>
          <cell r="Y189">
            <v>41.775666774193546</v>
          </cell>
          <cell r="Z189">
            <v>36.292046344086025</v>
          </cell>
          <cell r="AA189">
            <v>0</v>
          </cell>
          <cell r="AB189">
            <v>0</v>
          </cell>
          <cell r="AC189">
            <v>3.5975000000000001</v>
          </cell>
          <cell r="AD189">
            <v>3.9375</v>
          </cell>
          <cell r="AE189">
            <v>3.4112</v>
          </cell>
          <cell r="AF189">
            <v>3.3450000000000002</v>
          </cell>
          <cell r="AG189">
            <v>3.2749999999999999</v>
          </cell>
          <cell r="AH189">
            <v>2.5175000000000001</v>
          </cell>
          <cell r="AI189">
            <v>4.1199000000000003</v>
          </cell>
          <cell r="AJ189">
            <v>3.7050000000000001</v>
          </cell>
          <cell r="AK189">
            <v>3.8788999999999998</v>
          </cell>
          <cell r="AL189">
            <v>3.6776</v>
          </cell>
          <cell r="AM189">
            <v>3.9289000000000001</v>
          </cell>
          <cell r="AN189">
            <v>3.6793999999999998</v>
          </cell>
          <cell r="AO189">
            <v>3.6020976898667829</v>
          </cell>
          <cell r="AP189">
            <v>3.6463708922234619</v>
          </cell>
          <cell r="AQ189">
            <v>3.8150483104772639</v>
          </cell>
          <cell r="AR189">
            <v>3.6514403437088108</v>
          </cell>
          <cell r="AS189">
            <v>3.4460009628188057</v>
          </cell>
          <cell r="AT189">
            <v>3.2663953829167922</v>
          </cell>
          <cell r="AU189">
            <v>3.6362319892527628</v>
          </cell>
          <cell r="AV189">
            <v>3.4262000000000001</v>
          </cell>
          <cell r="AW189">
            <v>4.0115510905579832</v>
          </cell>
          <cell r="AX189">
            <v>4.2198000000000002</v>
          </cell>
          <cell r="AZ189">
            <v>57</v>
          </cell>
        </row>
        <row r="190">
          <cell r="D190">
            <v>44958</v>
          </cell>
          <cell r="E190">
            <v>58.389099999999999</v>
          </cell>
          <cell r="F190">
            <v>37.075980000000001</v>
          </cell>
          <cell r="G190">
            <v>43.42342</v>
          </cell>
          <cell r="H190">
            <v>48.620420000000003</v>
          </cell>
          <cell r="I190">
            <v>0</v>
          </cell>
          <cell r="J190">
            <v>35.575980000000001</v>
          </cell>
          <cell r="K190">
            <v>35.575980000000001</v>
          </cell>
          <cell r="L190">
            <v>39.092379999999999</v>
          </cell>
          <cell r="M190">
            <v>53.389200000000002</v>
          </cell>
          <cell r="N190">
            <v>34.61121</v>
          </cell>
          <cell r="O190">
            <v>38.414839999999998</v>
          </cell>
          <cell r="P190">
            <v>45.588239999999999</v>
          </cell>
          <cell r="Q190">
            <v>0</v>
          </cell>
          <cell r="R190">
            <v>33.11121</v>
          </cell>
          <cell r="S190">
            <v>33.36121</v>
          </cell>
          <cell r="T190">
            <v>38.115110000000001</v>
          </cell>
          <cell r="U190">
            <v>56.246285714285712</v>
          </cell>
          <cell r="V190">
            <v>36.019649999999999</v>
          </cell>
          <cell r="W190">
            <v>41.276885714285712</v>
          </cell>
          <cell r="X190">
            <v>0</v>
          </cell>
          <cell r="Y190">
            <v>38.673549999999999</v>
          </cell>
          <cell r="Z190">
            <v>34.519649999999999</v>
          </cell>
          <cell r="AA190">
            <v>0</v>
          </cell>
          <cell r="AB190">
            <v>0</v>
          </cell>
          <cell r="AC190">
            <v>3.4855</v>
          </cell>
          <cell r="AD190">
            <v>3.6955</v>
          </cell>
          <cell r="AE190">
            <v>3.3117999999999999</v>
          </cell>
          <cell r="AF190">
            <v>3.238</v>
          </cell>
          <cell r="AG190">
            <v>3.2080000000000002</v>
          </cell>
          <cell r="AH190">
            <v>2.488</v>
          </cell>
          <cell r="AI190">
            <v>4.0101000000000004</v>
          </cell>
          <cell r="AJ190">
            <v>3.5908000000000002</v>
          </cell>
          <cell r="AK190">
            <v>3.7635999999999998</v>
          </cell>
          <cell r="AL190">
            <v>3.5646</v>
          </cell>
          <cell r="AM190">
            <v>3.8136000000000001</v>
          </cell>
          <cell r="AN190">
            <v>3.5659999999999998</v>
          </cell>
          <cell r="AO190">
            <v>3.4898701766405953</v>
          </cell>
          <cell r="AP190">
            <v>3.5328151789516378</v>
          </cell>
          <cell r="AQ190">
            <v>3.6382673872942171</v>
          </cell>
          <cell r="AR190">
            <v>3.5378846304369866</v>
          </cell>
          <cell r="AS190">
            <v>3.3364035030216121</v>
          </cell>
          <cell r="AT190">
            <v>3.1866001405199236</v>
          </cell>
          <cell r="AU190">
            <v>3.5226762759809387</v>
          </cell>
          <cell r="AV190">
            <v>3.3268</v>
          </cell>
          <cell r="AW190">
            <v>3.7655911352779752</v>
          </cell>
          <cell r="AX190">
            <v>3.9626000000000001</v>
          </cell>
          <cell r="AZ190">
            <v>58</v>
          </cell>
        </row>
        <row r="191">
          <cell r="D191">
            <v>44986</v>
          </cell>
          <cell r="E191">
            <v>51.051000000000002</v>
          </cell>
          <cell r="F191">
            <v>32.071480000000001</v>
          </cell>
          <cell r="G191">
            <v>36.135640000000002</v>
          </cell>
          <cell r="H191">
            <v>42.802340000000001</v>
          </cell>
          <cell r="I191">
            <v>0</v>
          </cell>
          <cell r="J191">
            <v>30.071480000000001</v>
          </cell>
          <cell r="K191">
            <v>30.321480000000001</v>
          </cell>
          <cell r="L191">
            <v>29.893280000000001</v>
          </cell>
          <cell r="M191">
            <v>48.109299999999998</v>
          </cell>
          <cell r="N191">
            <v>32.139060000000001</v>
          </cell>
          <cell r="O191">
            <v>32.375929999999997</v>
          </cell>
          <cell r="P191">
            <v>41.194330000000001</v>
          </cell>
          <cell r="Q191">
            <v>0</v>
          </cell>
          <cell r="R191">
            <v>30.639060000000001</v>
          </cell>
          <cell r="S191">
            <v>30.639060000000001</v>
          </cell>
          <cell r="T191">
            <v>29.145959999999999</v>
          </cell>
          <cell r="U191">
            <v>49.819682772543743</v>
          </cell>
          <cell r="V191">
            <v>32.099767187079408</v>
          </cell>
          <cell r="W191">
            <v>34.56192558546433</v>
          </cell>
          <cell r="X191">
            <v>0</v>
          </cell>
          <cell r="Y191">
            <v>29.580471763122478</v>
          </cell>
          <cell r="Z191">
            <v>30.309053862718709</v>
          </cell>
          <cell r="AA191">
            <v>0</v>
          </cell>
          <cell r="AB191">
            <v>0</v>
          </cell>
          <cell r="AC191">
            <v>3.0215000000000001</v>
          </cell>
          <cell r="AD191">
            <v>3.1265000000000001</v>
          </cell>
          <cell r="AE191">
            <v>2.9464999999999999</v>
          </cell>
          <cell r="AF191">
            <v>2.9089999999999998</v>
          </cell>
          <cell r="AG191">
            <v>3.0089999999999999</v>
          </cell>
          <cell r="AH191">
            <v>2.319</v>
          </cell>
          <cell r="AI191">
            <v>3.214</v>
          </cell>
          <cell r="AJ191">
            <v>3.1175000000000002</v>
          </cell>
          <cell r="AK191">
            <v>3.286</v>
          </cell>
          <cell r="AL191">
            <v>3.0964</v>
          </cell>
          <cell r="AM191">
            <v>3.3359999999999999</v>
          </cell>
          <cell r="AN191">
            <v>3.0960000000000001</v>
          </cell>
          <cell r="AO191">
            <v>3.0249276218463885</v>
          </cell>
          <cell r="AP191">
            <v>3.062370081111224</v>
          </cell>
          <cell r="AQ191">
            <v>3.1544758918931599</v>
          </cell>
          <cell r="AR191">
            <v>3.0674395325965733</v>
          </cell>
          <cell r="AS191">
            <v>2.9994169210283723</v>
          </cell>
          <cell r="AT191">
            <v>2.7409512395864701</v>
          </cell>
          <cell r="AU191">
            <v>3.0522311781405254</v>
          </cell>
          <cell r="AV191">
            <v>2.9615</v>
          </cell>
          <cell r="AW191">
            <v>3.1872803313344851</v>
          </cell>
          <cell r="AX191">
            <v>3.3580000000000001</v>
          </cell>
          <cell r="AZ191">
            <v>59</v>
          </cell>
        </row>
        <row r="192">
          <cell r="D192">
            <v>45017</v>
          </cell>
          <cell r="E192">
            <v>36.323399999999999</v>
          </cell>
          <cell r="F192">
            <v>25.522939999999998</v>
          </cell>
          <cell r="G192">
            <v>25.12781</v>
          </cell>
          <cell r="H192">
            <v>30.522010000000002</v>
          </cell>
          <cell r="I192">
            <v>0</v>
          </cell>
          <cell r="J192">
            <v>23.522939999999998</v>
          </cell>
          <cell r="K192">
            <v>23.272939999999998</v>
          </cell>
          <cell r="L192">
            <v>18.948139999999999</v>
          </cell>
          <cell r="M192">
            <v>35.415300000000002</v>
          </cell>
          <cell r="N192">
            <v>24.54532</v>
          </cell>
          <cell r="O192">
            <v>22.5733</v>
          </cell>
          <cell r="P192">
            <v>28.975999999999999</v>
          </cell>
          <cell r="Q192">
            <v>0</v>
          </cell>
          <cell r="R192">
            <v>23.04532</v>
          </cell>
          <cell r="S192">
            <v>22.29532</v>
          </cell>
          <cell r="T192">
            <v>18.474419999999999</v>
          </cell>
          <cell r="U192">
            <v>35.919800000000002</v>
          </cell>
          <cell r="V192">
            <v>25.088442222222223</v>
          </cell>
          <cell r="W192">
            <v>23.992472222222222</v>
          </cell>
          <cell r="X192">
            <v>0</v>
          </cell>
          <cell r="Y192">
            <v>18.737597777777776</v>
          </cell>
          <cell r="Z192">
            <v>23.310664444444445</v>
          </cell>
          <cell r="AA192">
            <v>0</v>
          </cell>
          <cell r="AB192">
            <v>0</v>
          </cell>
          <cell r="AC192">
            <v>2.3105000000000002</v>
          </cell>
          <cell r="AD192">
            <v>2.1030000000000002</v>
          </cell>
          <cell r="AE192">
            <v>2.3742000000000001</v>
          </cell>
          <cell r="AF192">
            <v>2.2404999999999999</v>
          </cell>
          <cell r="AG192">
            <v>2.6379999999999999</v>
          </cell>
          <cell r="AH192">
            <v>1.9430000000000001</v>
          </cell>
          <cell r="AI192">
            <v>2.4455</v>
          </cell>
          <cell r="AJ192">
            <v>2.3923999999999999</v>
          </cell>
          <cell r="AK192">
            <v>2.5541</v>
          </cell>
          <cell r="AL192">
            <v>2.379</v>
          </cell>
          <cell r="AM192">
            <v>2.6040999999999999</v>
          </cell>
          <cell r="AN192">
            <v>2.3757999999999999</v>
          </cell>
          <cell r="AO192">
            <v>2.3124833191337144</v>
          </cell>
          <cell r="AP192">
            <v>2.3414940798945558</v>
          </cell>
          <cell r="AQ192">
            <v>2.3281519398852324</v>
          </cell>
          <cell r="AR192">
            <v>2.3465635313799047</v>
          </cell>
          <cell r="AS192">
            <v>2.3146888661272147</v>
          </cell>
          <cell r="AT192">
            <v>2.2581649302418949</v>
          </cell>
          <cell r="AU192">
            <v>2.3313551769238567</v>
          </cell>
          <cell r="AV192">
            <v>2.3892000000000002</v>
          </cell>
          <cell r="AW192">
            <v>2.147032338652302</v>
          </cell>
          <cell r="AX192">
            <v>2.2704</v>
          </cell>
          <cell r="AZ192">
            <v>60</v>
          </cell>
        </row>
        <row r="193">
          <cell r="D193">
            <v>45047</v>
          </cell>
          <cell r="E193">
            <v>35.3125</v>
          </cell>
          <cell r="F193">
            <v>26.359629999999999</v>
          </cell>
          <cell r="G193">
            <v>23.483250000000002</v>
          </cell>
          <cell r="H193">
            <v>29.974450000000001</v>
          </cell>
          <cell r="I193">
            <v>0</v>
          </cell>
          <cell r="J193">
            <v>24.359629999999999</v>
          </cell>
          <cell r="K193">
            <v>24.109629999999999</v>
          </cell>
          <cell r="L193">
            <v>19.320329999999998</v>
          </cell>
          <cell r="M193">
            <v>28.575700000000001</v>
          </cell>
          <cell r="N193">
            <v>26.466670000000001</v>
          </cell>
          <cell r="O193">
            <v>16.457059999999998</v>
          </cell>
          <cell r="P193">
            <v>25.713660000000001</v>
          </cell>
          <cell r="Q193">
            <v>0</v>
          </cell>
          <cell r="R193">
            <v>25.466670000000001</v>
          </cell>
          <cell r="S193">
            <v>24.466670000000001</v>
          </cell>
          <cell r="T193">
            <v>18.83727</v>
          </cell>
          <cell r="U193">
            <v>32.342512903225803</v>
          </cell>
          <cell r="V193">
            <v>26.406819677419357</v>
          </cell>
          <cell r="W193">
            <v>20.385682365591396</v>
          </cell>
          <cell r="X193">
            <v>0</v>
          </cell>
          <cell r="Y193">
            <v>19.10736806451613</v>
          </cell>
          <cell r="Z193">
            <v>24.847679892473117</v>
          </cell>
          <cell r="AA193">
            <v>0</v>
          </cell>
          <cell r="AB193">
            <v>0</v>
          </cell>
          <cell r="AC193">
            <v>2.2715000000000001</v>
          </cell>
          <cell r="AD193">
            <v>1.9590000000000001</v>
          </cell>
          <cell r="AE193">
            <v>2.3115000000000001</v>
          </cell>
          <cell r="AF193">
            <v>2.1865000000000001</v>
          </cell>
          <cell r="AG193">
            <v>2.5939999999999999</v>
          </cell>
          <cell r="AH193">
            <v>1.8665</v>
          </cell>
          <cell r="AI193">
            <v>2.3965000000000001</v>
          </cell>
          <cell r="AJ193">
            <v>2.3525999999999998</v>
          </cell>
          <cell r="AK193">
            <v>2.5139999999999998</v>
          </cell>
          <cell r="AL193">
            <v>2.3397000000000001</v>
          </cell>
          <cell r="AM193">
            <v>2.5640000000000001</v>
          </cell>
          <cell r="AN193">
            <v>2.3363</v>
          </cell>
          <cell r="AO193">
            <v>2.2734040957781665</v>
          </cell>
          <cell r="AP193">
            <v>2.301952358308831</v>
          </cell>
          <cell r="AQ193">
            <v>2.221120256165444</v>
          </cell>
          <cell r="AR193">
            <v>2.3070218097941804</v>
          </cell>
          <cell r="AS193">
            <v>2.2593779985660145</v>
          </cell>
          <cell r="AT193">
            <v>2.0960651610960555</v>
          </cell>
          <cell r="AU193">
            <v>2.2918134553381324</v>
          </cell>
          <cell r="AV193">
            <v>2.3264999999999998</v>
          </cell>
          <cell r="AW193">
            <v>2.0006760016261818</v>
          </cell>
          <cell r="AX193">
            <v>2.1173999999999999</v>
          </cell>
          <cell r="AZ193">
            <v>61</v>
          </cell>
        </row>
        <row r="194">
          <cell r="D194">
            <v>45078</v>
          </cell>
          <cell r="E194">
            <v>35.099899999999998</v>
          </cell>
          <cell r="F194">
            <v>51.283230000000003</v>
          </cell>
          <cell r="G194">
            <v>23.859179999999999</v>
          </cell>
          <cell r="H194">
            <v>35.506680000000003</v>
          </cell>
          <cell r="I194">
            <v>0</v>
          </cell>
          <cell r="J194">
            <v>50.783230000000003</v>
          </cell>
          <cell r="K194">
            <v>50.783230000000003</v>
          </cell>
          <cell r="L194">
            <v>35.202330000000003</v>
          </cell>
          <cell r="M194">
            <v>28.4193</v>
          </cell>
          <cell r="N194">
            <v>36.626359999999998</v>
          </cell>
          <cell r="O194">
            <v>14.604900000000001</v>
          </cell>
          <cell r="P194">
            <v>29.633299999999998</v>
          </cell>
          <cell r="Q194">
            <v>0</v>
          </cell>
          <cell r="R194">
            <v>34.626359999999998</v>
          </cell>
          <cell r="S194">
            <v>35.126359999999998</v>
          </cell>
          <cell r="T194">
            <v>34.322159999999997</v>
          </cell>
          <cell r="U194">
            <v>32.279202222222217</v>
          </cell>
          <cell r="V194">
            <v>45.094773777777775</v>
          </cell>
          <cell r="W194">
            <v>19.951817333333331</v>
          </cell>
          <cell r="X194">
            <v>0</v>
          </cell>
          <cell r="Y194">
            <v>34.830702666666667</v>
          </cell>
          <cell r="Z194">
            <v>43.961440444444449</v>
          </cell>
          <cell r="AA194">
            <v>0</v>
          </cell>
          <cell r="AB194">
            <v>0</v>
          </cell>
          <cell r="AC194">
            <v>2.3109999999999999</v>
          </cell>
          <cell r="AD194">
            <v>2.0059999999999998</v>
          </cell>
          <cell r="AE194">
            <v>2.3359999999999999</v>
          </cell>
          <cell r="AF194">
            <v>2.2360000000000002</v>
          </cell>
          <cell r="AG194">
            <v>2.6309999999999998</v>
          </cell>
          <cell r="AH194">
            <v>1.871</v>
          </cell>
          <cell r="AI194">
            <v>2.4409999999999998</v>
          </cell>
          <cell r="AJ194">
            <v>2.3929</v>
          </cell>
          <cell r="AK194">
            <v>2.5547</v>
          </cell>
          <cell r="AL194">
            <v>2.3795000000000002</v>
          </cell>
          <cell r="AM194">
            <v>2.6046999999999998</v>
          </cell>
          <cell r="AN194">
            <v>2.3763000000000001</v>
          </cell>
          <cell r="AO194">
            <v>2.3129843348177594</v>
          </cell>
          <cell r="AP194">
            <v>2.3420010250430905</v>
          </cell>
          <cell r="AQ194">
            <v>2.2581437945590812</v>
          </cell>
          <cell r="AR194">
            <v>2.3470704765284394</v>
          </cell>
          <cell r="AS194">
            <v>2.3100796271637818</v>
          </cell>
          <cell r="AT194">
            <v>2.2009532470139512</v>
          </cell>
          <cell r="AU194">
            <v>2.3318621220723914</v>
          </cell>
          <cell r="AV194">
            <v>2.351</v>
          </cell>
          <cell r="AW194">
            <v>2.0484450838499844</v>
          </cell>
          <cell r="AX194">
            <v>2.1673</v>
          </cell>
          <cell r="AZ194">
            <v>62</v>
          </cell>
        </row>
        <row r="195">
          <cell r="D195">
            <v>45108</v>
          </cell>
          <cell r="E195">
            <v>95.070099999999996</v>
          </cell>
          <cell r="F195">
            <v>155.85120000000001</v>
          </cell>
          <cell r="G195">
            <v>72.223029999999994</v>
          </cell>
          <cell r="H195">
            <v>79.240629999999996</v>
          </cell>
          <cell r="I195">
            <v>0</v>
          </cell>
          <cell r="J195">
            <v>159.60120000000001</v>
          </cell>
          <cell r="K195">
            <v>160.35120000000001</v>
          </cell>
          <cell r="L195">
            <v>68.7988</v>
          </cell>
          <cell r="M195">
            <v>55.8078</v>
          </cell>
          <cell r="N195">
            <v>54.647599999999997</v>
          </cell>
          <cell r="O195">
            <v>37.616630000000001</v>
          </cell>
          <cell r="P195">
            <v>50.190530000000003</v>
          </cell>
          <cell r="Q195">
            <v>0</v>
          </cell>
          <cell r="R195">
            <v>55.147599999999997</v>
          </cell>
          <cell r="S195">
            <v>55.647599999999997</v>
          </cell>
          <cell r="T195">
            <v>42.045499999999997</v>
          </cell>
          <cell r="U195">
            <v>76.916563440860216</v>
          </cell>
          <cell r="V195">
            <v>109.05813763440861</v>
          </cell>
          <cell r="W195">
            <v>56.222221397849459</v>
          </cell>
          <cell r="X195">
            <v>0</v>
          </cell>
          <cell r="Y195">
            <v>56.428994623655917</v>
          </cell>
          <cell r="Z195">
            <v>111.30544946236559</v>
          </cell>
          <cell r="AA195">
            <v>0</v>
          </cell>
          <cell r="AB195">
            <v>0</v>
          </cell>
          <cell r="AC195">
            <v>2.556</v>
          </cell>
          <cell r="AD195">
            <v>2.5009999999999999</v>
          </cell>
          <cell r="AE195">
            <v>2.4971999999999999</v>
          </cell>
          <cell r="AF195">
            <v>2.4260000000000002</v>
          </cell>
          <cell r="AG195">
            <v>2.6709999999999998</v>
          </cell>
          <cell r="AH195">
            <v>1.9059999999999999</v>
          </cell>
          <cell r="AI195">
            <v>3.4752000000000001</v>
          </cell>
          <cell r="AJ195">
            <v>2.6427999999999998</v>
          </cell>
          <cell r="AK195">
            <v>2.8068</v>
          </cell>
          <cell r="AL195">
            <v>2.6267</v>
          </cell>
          <cell r="AM195">
            <v>2.8567999999999998</v>
          </cell>
          <cell r="AN195">
            <v>2.6244999999999998</v>
          </cell>
          <cell r="AO195">
            <v>2.5584820200000453</v>
          </cell>
          <cell r="AP195">
            <v>2.5904041478252053</v>
          </cell>
          <cell r="AQ195">
            <v>2.5979318490192904</v>
          </cell>
          <cell r="AR195">
            <v>2.5954735993105547</v>
          </cell>
          <cell r="AS195">
            <v>2.5046919389531905</v>
          </cell>
          <cell r="AT195">
            <v>2.3690752986048378</v>
          </cell>
          <cell r="AU195">
            <v>2.5802652448545067</v>
          </cell>
          <cell r="AV195">
            <v>2.5122</v>
          </cell>
          <cell r="AW195">
            <v>2.5515449923772739</v>
          </cell>
          <cell r="AX195">
            <v>2.6932999999999998</v>
          </cell>
          <cell r="AZ195">
            <v>63</v>
          </cell>
        </row>
        <row r="196">
          <cell r="D196">
            <v>45139</v>
          </cell>
          <cell r="E196">
            <v>110.23269999999999</v>
          </cell>
          <cell r="F196">
            <v>155.7449</v>
          </cell>
          <cell r="G196">
            <v>85.145889999999994</v>
          </cell>
          <cell r="H196">
            <v>88.76979</v>
          </cell>
          <cell r="I196">
            <v>0</v>
          </cell>
          <cell r="J196">
            <v>159.7449</v>
          </cell>
          <cell r="K196">
            <v>159.7449</v>
          </cell>
          <cell r="L196">
            <v>65.072000000000003</v>
          </cell>
          <cell r="M196">
            <v>63.888199999999998</v>
          </cell>
          <cell r="N196">
            <v>56.09272</v>
          </cell>
          <cell r="O196">
            <v>46.007570000000001</v>
          </cell>
          <cell r="P196">
            <v>55.704169999999998</v>
          </cell>
          <cell r="Q196">
            <v>0</v>
          </cell>
          <cell r="R196">
            <v>57.09272</v>
          </cell>
          <cell r="S196">
            <v>56.59272</v>
          </cell>
          <cell r="T196">
            <v>37.117420000000003</v>
          </cell>
          <cell r="U196">
            <v>90.797909677419355</v>
          </cell>
          <cell r="V196">
            <v>113.95527612903227</v>
          </cell>
          <cell r="W196">
            <v>68.733046129032246</v>
          </cell>
          <cell r="X196">
            <v>0</v>
          </cell>
          <cell r="Y196">
            <v>53.349111612903229</v>
          </cell>
          <cell r="Z196">
            <v>116.69721161290325</v>
          </cell>
          <cell r="AA196">
            <v>0</v>
          </cell>
          <cell r="AB196">
            <v>0</v>
          </cell>
          <cell r="AC196">
            <v>2.5674999999999999</v>
          </cell>
          <cell r="AD196">
            <v>2.5299999999999998</v>
          </cell>
          <cell r="AE196">
            <v>2.5163000000000002</v>
          </cell>
          <cell r="AF196">
            <v>2.4350000000000001</v>
          </cell>
          <cell r="AG196">
            <v>2.68</v>
          </cell>
          <cell r="AH196">
            <v>1.91</v>
          </cell>
          <cell r="AI196">
            <v>3.4998</v>
          </cell>
          <cell r="AJ196">
            <v>2.6545000000000001</v>
          </cell>
          <cell r="AK196">
            <v>2.8187000000000002</v>
          </cell>
          <cell r="AL196">
            <v>2.6383000000000001</v>
          </cell>
          <cell r="AM196">
            <v>2.8687</v>
          </cell>
          <cell r="AN196">
            <v>2.6360999999999999</v>
          </cell>
          <cell r="AO196">
            <v>2.5700053807330918</v>
          </cell>
          <cell r="AP196">
            <v>2.6020638862415093</v>
          </cell>
          <cell r="AQ196">
            <v>2.6228385930295559</v>
          </cell>
          <cell r="AR196">
            <v>2.6071333377268577</v>
          </cell>
          <cell r="AS196">
            <v>2.5139104168800572</v>
          </cell>
          <cell r="AT196">
            <v>2.3781087222724082</v>
          </cell>
          <cell r="AU196">
            <v>2.5919249832708102</v>
          </cell>
          <cell r="AV196">
            <v>2.5312000000000001</v>
          </cell>
          <cell r="AW196">
            <v>2.581019532472812</v>
          </cell>
          <cell r="AX196">
            <v>2.7241</v>
          </cell>
          <cell r="AZ196">
            <v>64</v>
          </cell>
        </row>
        <row r="197">
          <cell r="D197">
            <v>45170</v>
          </cell>
          <cell r="E197">
            <v>90.436899999999994</v>
          </cell>
          <cell r="F197">
            <v>124.8411</v>
          </cell>
          <cell r="G197">
            <v>68.591220000000007</v>
          </cell>
          <cell r="H197">
            <v>76.762219999999999</v>
          </cell>
          <cell r="I197">
            <v>0</v>
          </cell>
          <cell r="J197">
            <v>127.8411</v>
          </cell>
          <cell r="K197">
            <v>126.8411</v>
          </cell>
          <cell r="L197">
            <v>47.905299999999997</v>
          </cell>
          <cell r="M197">
            <v>52.280799999999999</v>
          </cell>
          <cell r="N197">
            <v>52.100490000000001</v>
          </cell>
          <cell r="O197">
            <v>37.513030000000001</v>
          </cell>
          <cell r="P197">
            <v>48.963430000000002</v>
          </cell>
          <cell r="Q197">
            <v>0</v>
          </cell>
          <cell r="R197">
            <v>50.850490000000001</v>
          </cell>
          <cell r="S197">
            <v>51.100490000000001</v>
          </cell>
          <cell r="T197">
            <v>39.387590000000003</v>
          </cell>
          <cell r="U197">
            <v>73.478633333333335</v>
          </cell>
          <cell r="V197">
            <v>92.511939999999996</v>
          </cell>
          <cell r="W197">
            <v>54.778691111111122</v>
          </cell>
          <cell r="X197">
            <v>0</v>
          </cell>
          <cell r="Y197">
            <v>44.119651111111111</v>
          </cell>
          <cell r="Z197">
            <v>93.62305111111111</v>
          </cell>
          <cell r="AA197">
            <v>0</v>
          </cell>
          <cell r="AB197">
            <v>0</v>
          </cell>
          <cell r="AC197">
            <v>2.5430000000000001</v>
          </cell>
          <cell r="AD197">
            <v>2.528</v>
          </cell>
          <cell r="AE197">
            <v>2.5055000000000001</v>
          </cell>
          <cell r="AF197">
            <v>2.3504999999999998</v>
          </cell>
          <cell r="AG197">
            <v>2.6680000000000001</v>
          </cell>
          <cell r="AH197">
            <v>1.913</v>
          </cell>
          <cell r="AI197">
            <v>3.3616999999999999</v>
          </cell>
          <cell r="AJ197">
            <v>2.6295000000000002</v>
          </cell>
          <cell r="AK197">
            <v>2.7934999999999999</v>
          </cell>
          <cell r="AL197">
            <v>2.6135999999999999</v>
          </cell>
          <cell r="AM197">
            <v>2.8435000000000001</v>
          </cell>
          <cell r="AN197">
            <v>2.6113</v>
          </cell>
          <cell r="AO197">
            <v>2.5454556122148628</v>
          </cell>
          <cell r="AP197">
            <v>2.5772235739632974</v>
          </cell>
          <cell r="AQ197">
            <v>2.616210602939506</v>
          </cell>
          <cell r="AR197">
            <v>2.5822930254486467</v>
          </cell>
          <cell r="AS197">
            <v>2.4273591519000304</v>
          </cell>
          <cell r="AT197">
            <v>2.3685734417344175</v>
          </cell>
          <cell r="AU197">
            <v>2.5670846709925987</v>
          </cell>
          <cell r="AV197">
            <v>2.5205000000000002</v>
          </cell>
          <cell r="AW197">
            <v>2.5789868055696719</v>
          </cell>
          <cell r="AX197">
            <v>2.722</v>
          </cell>
          <cell r="AZ197">
            <v>65</v>
          </cell>
        </row>
        <row r="198">
          <cell r="D198">
            <v>45200</v>
          </cell>
          <cell r="E198">
            <v>47.98</v>
          </cell>
          <cell r="F198">
            <v>36.971409999999999</v>
          </cell>
          <cell r="G198">
            <v>34.750329999999998</v>
          </cell>
          <cell r="H198">
            <v>41.550330000000002</v>
          </cell>
          <cell r="I198">
            <v>0</v>
          </cell>
          <cell r="J198">
            <v>35.721409999999999</v>
          </cell>
          <cell r="K198">
            <v>35.471409999999999</v>
          </cell>
          <cell r="L198">
            <v>28.15091</v>
          </cell>
          <cell r="M198">
            <v>43.968699999999998</v>
          </cell>
          <cell r="N198">
            <v>34.064430000000002</v>
          </cell>
          <cell r="O198">
            <v>30.88083</v>
          </cell>
          <cell r="P198">
            <v>38.117629999999998</v>
          </cell>
          <cell r="Q198">
            <v>0</v>
          </cell>
          <cell r="R198">
            <v>32.814430000000002</v>
          </cell>
          <cell r="S198">
            <v>32.814430000000002</v>
          </cell>
          <cell r="T198">
            <v>27.447130000000001</v>
          </cell>
          <cell r="U198">
            <v>46.211577419354839</v>
          </cell>
          <cell r="V198">
            <v>35.689838172043011</v>
          </cell>
          <cell r="W198">
            <v>33.044421397849462</v>
          </cell>
          <cell r="X198">
            <v>0</v>
          </cell>
          <cell r="Y198">
            <v>27.840641397849463</v>
          </cell>
          <cell r="Z198">
            <v>34.439838172043011</v>
          </cell>
          <cell r="AA198">
            <v>0</v>
          </cell>
          <cell r="AB198">
            <v>0</v>
          </cell>
          <cell r="AC198">
            <v>2.4489999999999998</v>
          </cell>
          <cell r="AD198">
            <v>2.4089999999999998</v>
          </cell>
          <cell r="AE198">
            <v>2.4790000000000001</v>
          </cell>
          <cell r="AF198">
            <v>2.3115000000000001</v>
          </cell>
          <cell r="AG198">
            <v>2.6989999999999998</v>
          </cell>
          <cell r="AH198">
            <v>1.9715</v>
          </cell>
          <cell r="AI198">
            <v>2.6265000000000001</v>
          </cell>
          <cell r="AJ198">
            <v>2.5335999999999999</v>
          </cell>
          <cell r="AK198">
            <v>2.6966999999999999</v>
          </cell>
          <cell r="AL198">
            <v>2.5188000000000001</v>
          </cell>
          <cell r="AM198">
            <v>2.7467000000000001</v>
          </cell>
          <cell r="AN198">
            <v>2.5160999999999998</v>
          </cell>
          <cell r="AO198">
            <v>2.4512646636143125</v>
          </cell>
          <cell r="AP198">
            <v>2.481917886038731</v>
          </cell>
          <cell r="AQ198">
            <v>2.540868996837768</v>
          </cell>
          <cell r="AR198">
            <v>2.4869873375240799</v>
          </cell>
          <cell r="AS198">
            <v>2.3874124142169415</v>
          </cell>
          <cell r="AT198">
            <v>2.3545214493626414</v>
          </cell>
          <cell r="AU198">
            <v>2.4717789830680323</v>
          </cell>
          <cell r="AV198">
            <v>2.4940000000000002</v>
          </cell>
          <cell r="AW198">
            <v>2.458039554832808</v>
          </cell>
          <cell r="AX198">
            <v>2.5956000000000001</v>
          </cell>
          <cell r="AZ198">
            <v>66</v>
          </cell>
        </row>
        <row r="199">
          <cell r="D199">
            <v>45231</v>
          </cell>
          <cell r="E199">
            <v>50.7684</v>
          </cell>
          <cell r="F199">
            <v>29.416329999999999</v>
          </cell>
          <cell r="G199">
            <v>37.893509999999999</v>
          </cell>
          <cell r="H199">
            <v>42.887709999999998</v>
          </cell>
          <cell r="I199">
            <v>0</v>
          </cell>
          <cell r="J199">
            <v>27.916329999999999</v>
          </cell>
          <cell r="K199">
            <v>28.166329999999999</v>
          </cell>
          <cell r="L199">
            <v>24.241230000000002</v>
          </cell>
          <cell r="M199">
            <v>46.664499999999997</v>
          </cell>
          <cell r="N199">
            <v>30.11918</v>
          </cell>
          <cell r="O199">
            <v>33.301929999999999</v>
          </cell>
          <cell r="P199">
            <v>39.436729999999997</v>
          </cell>
          <cell r="Q199">
            <v>0</v>
          </cell>
          <cell r="R199">
            <v>28.86918</v>
          </cell>
          <cell r="S199">
            <v>28.86918</v>
          </cell>
          <cell r="T199">
            <v>23.635179999999998</v>
          </cell>
          <cell r="U199">
            <v>48.941282246879332</v>
          </cell>
          <cell r="V199">
            <v>29.729249348127603</v>
          </cell>
          <cell r="W199">
            <v>35.849269805825244</v>
          </cell>
          <cell r="X199">
            <v>0</v>
          </cell>
          <cell r="Y199">
            <v>23.971407461858529</v>
          </cell>
          <cell r="Z199">
            <v>28.340553092926488</v>
          </cell>
          <cell r="AA199">
            <v>0</v>
          </cell>
          <cell r="AB199">
            <v>0</v>
          </cell>
          <cell r="AC199">
            <v>2.9594999999999998</v>
          </cell>
          <cell r="AD199">
            <v>3.2395</v>
          </cell>
          <cell r="AE199">
            <v>2.7345000000000002</v>
          </cell>
          <cell r="AF199">
            <v>2.6745000000000001</v>
          </cell>
          <cell r="AG199">
            <v>2.762</v>
          </cell>
          <cell r="AH199">
            <v>2.077</v>
          </cell>
          <cell r="AI199">
            <v>3.2597999999999998</v>
          </cell>
          <cell r="AJ199">
            <v>3.0543</v>
          </cell>
          <cell r="AK199">
            <v>3.2222</v>
          </cell>
          <cell r="AL199">
            <v>3.0337999999999998</v>
          </cell>
          <cell r="AM199">
            <v>3.2722000000000002</v>
          </cell>
          <cell r="AN199">
            <v>3.0331999999999999</v>
          </cell>
          <cell r="AO199">
            <v>2.9628016770247489</v>
          </cell>
          <cell r="AP199">
            <v>2.9995088826928931</v>
          </cell>
          <cell r="AQ199">
            <v>3.1032125310404313</v>
          </cell>
          <cell r="AR199">
            <v>3.0045783341782419</v>
          </cell>
          <cell r="AS199">
            <v>2.7592243572672333</v>
          </cell>
          <cell r="AT199">
            <v>2.6461002910769849</v>
          </cell>
          <cell r="AU199">
            <v>2.989369979722194</v>
          </cell>
          <cell r="AV199">
            <v>2.7494999999999998</v>
          </cell>
          <cell r="AW199">
            <v>3.3021294013619271</v>
          </cell>
          <cell r="AX199">
            <v>3.4781</v>
          </cell>
          <cell r="AZ199">
            <v>67</v>
          </cell>
        </row>
        <row r="200">
          <cell r="D200">
            <v>45261</v>
          </cell>
          <cell r="E200">
            <v>59.3904</v>
          </cell>
          <cell r="F200">
            <v>32.305880000000002</v>
          </cell>
          <cell r="G200">
            <v>45.960380000000001</v>
          </cell>
          <cell r="H200">
            <v>48.82808</v>
          </cell>
          <cell r="I200">
            <v>0</v>
          </cell>
          <cell r="J200">
            <v>30.805879999999998</v>
          </cell>
          <cell r="K200">
            <v>30.805879999999998</v>
          </cell>
          <cell r="L200">
            <v>28.14038</v>
          </cell>
          <cell r="M200">
            <v>52.943199999999997</v>
          </cell>
          <cell r="N200">
            <v>33.089230000000001</v>
          </cell>
          <cell r="O200">
            <v>39.440190000000001</v>
          </cell>
          <cell r="P200">
            <v>44.371789999999997</v>
          </cell>
          <cell r="Q200">
            <v>0</v>
          </cell>
          <cell r="R200">
            <v>31.089230000000001</v>
          </cell>
          <cell r="S200">
            <v>32.089230000000001</v>
          </cell>
          <cell r="T200">
            <v>27.43693</v>
          </cell>
          <cell r="U200">
            <v>56.409436559139785</v>
          </cell>
          <cell r="V200">
            <v>32.668074086021505</v>
          </cell>
          <cell r="W200">
            <v>42.945668494623654</v>
          </cell>
          <cell r="X200">
            <v>0</v>
          </cell>
          <cell r="Y200">
            <v>27.81512892473118</v>
          </cell>
          <cell r="Z200">
            <v>30.936891290322585</v>
          </cell>
          <cell r="AA200">
            <v>0</v>
          </cell>
          <cell r="AB200">
            <v>0</v>
          </cell>
          <cell r="AC200">
            <v>3.2519999999999998</v>
          </cell>
          <cell r="AD200">
            <v>3.6019999999999999</v>
          </cell>
          <cell r="AE200">
            <v>2.9157999999999999</v>
          </cell>
          <cell r="AF200">
            <v>2.8944999999999999</v>
          </cell>
          <cell r="AG200">
            <v>2.927</v>
          </cell>
          <cell r="AH200">
            <v>2.1695000000000002</v>
          </cell>
          <cell r="AI200">
            <v>3.6779999999999999</v>
          </cell>
          <cell r="AJ200">
            <v>3.3525999999999998</v>
          </cell>
          <cell r="AK200">
            <v>3.5232999999999999</v>
          </cell>
          <cell r="AL200">
            <v>3.3290000000000002</v>
          </cell>
          <cell r="AM200">
            <v>3.5733000000000001</v>
          </cell>
          <cell r="AN200">
            <v>3.3294999999999999</v>
          </cell>
          <cell r="AO200">
            <v>3.2558958521913555</v>
          </cell>
          <cell r="AP200">
            <v>3.296071794585826</v>
          </cell>
          <cell r="AQ200">
            <v>3.3847985475223905</v>
          </cell>
          <cell r="AR200">
            <v>3.3011412460711749</v>
          </cell>
          <cell r="AS200">
            <v>2.9845649288128646</v>
          </cell>
          <cell r="AT200">
            <v>2.8920101575830572</v>
          </cell>
          <cell r="AU200">
            <v>3.2859328916151274</v>
          </cell>
          <cell r="AV200">
            <v>2.9306999999999999</v>
          </cell>
          <cell r="AW200">
            <v>3.6705611525561537</v>
          </cell>
          <cell r="AX200">
            <v>3.8633000000000002</v>
          </cell>
          <cell r="AZ200">
            <v>68</v>
          </cell>
        </row>
        <row r="201">
          <cell r="D201">
            <v>45292</v>
          </cell>
          <cell r="E201">
            <v>60.711300000000001</v>
          </cell>
          <cell r="F201">
            <v>39.661000000000001</v>
          </cell>
          <cell r="G201">
            <v>45.536900000000003</v>
          </cell>
          <cell r="H201">
            <v>48.65</v>
          </cell>
          <cell r="I201">
            <v>0</v>
          </cell>
          <cell r="J201">
            <v>38.161000000000001</v>
          </cell>
          <cell r="K201">
            <v>38.161000000000001</v>
          </cell>
          <cell r="L201">
            <v>37.552</v>
          </cell>
          <cell r="M201">
            <v>51.581099999999999</v>
          </cell>
          <cell r="N201">
            <v>33.189749999999997</v>
          </cell>
          <cell r="O201">
            <v>37.123100000000001</v>
          </cell>
          <cell r="P201">
            <v>43.682400000000001</v>
          </cell>
          <cell r="Q201">
            <v>0</v>
          </cell>
          <cell r="R201">
            <v>31.68975</v>
          </cell>
          <cell r="S201">
            <v>32.189749999999997</v>
          </cell>
          <cell r="T201">
            <v>36.613250000000001</v>
          </cell>
          <cell r="U201">
            <v>56.686158064516135</v>
          </cell>
          <cell r="V201">
            <v>36.808083333333336</v>
          </cell>
          <cell r="W201">
            <v>41.827590322580647</v>
          </cell>
          <cell r="X201">
            <v>0</v>
          </cell>
          <cell r="Y201">
            <v>37.138142473118279</v>
          </cell>
          <cell r="Z201">
            <v>35.308083333333336</v>
          </cell>
          <cell r="AA201">
            <v>0</v>
          </cell>
          <cell r="AB201">
            <v>0</v>
          </cell>
          <cell r="AC201">
            <v>3.2921999999999998</v>
          </cell>
          <cell r="AD201">
            <v>3.6905000000000001</v>
          </cell>
          <cell r="AE201">
            <v>3.1842000000000001</v>
          </cell>
          <cell r="AF201">
            <v>3.0979999999999999</v>
          </cell>
          <cell r="AG201">
            <v>3.028</v>
          </cell>
          <cell r="AH201">
            <v>2.3105000000000002</v>
          </cell>
          <cell r="AI201">
            <v>3.7707000000000002</v>
          </cell>
          <cell r="AJ201">
            <v>3.3936000000000002</v>
          </cell>
          <cell r="AK201">
            <v>3.5646</v>
          </cell>
          <cell r="AL201">
            <v>3.3694999999999999</v>
          </cell>
          <cell r="AM201">
            <v>3.6145999999999998</v>
          </cell>
          <cell r="AN201">
            <v>3.3700999999999999</v>
          </cell>
          <cell r="AO201">
            <v>3.2961775131886122</v>
          </cell>
          <cell r="AP201">
            <v>3.3368301845280346</v>
          </cell>
          <cell r="AQ201">
            <v>3.5696055524551076</v>
          </cell>
          <cell r="AR201">
            <v>3.341899636013383</v>
          </cell>
          <cell r="AS201">
            <v>3.1930049574925738</v>
          </cell>
          <cell r="AT201">
            <v>3.0184780889290375</v>
          </cell>
          <cell r="AU201">
            <v>3.3266912815573355</v>
          </cell>
          <cell r="AV201">
            <v>3.1991999999999998</v>
          </cell>
          <cell r="AW201">
            <v>3.7605093180201239</v>
          </cell>
          <cell r="AX201">
            <v>3.9573</v>
          </cell>
          <cell r="AZ201">
            <v>69</v>
          </cell>
        </row>
        <row r="202">
          <cell r="D202">
            <v>45323</v>
          </cell>
          <cell r="E202">
            <v>52.91</v>
          </cell>
          <cell r="F202">
            <v>39.338500000000003</v>
          </cell>
          <cell r="G202">
            <v>39.039000000000001</v>
          </cell>
          <cell r="H202">
            <v>44.231499999999997</v>
          </cell>
          <cell r="I202">
            <v>0</v>
          </cell>
          <cell r="J202">
            <v>37.838500000000003</v>
          </cell>
          <cell r="K202">
            <v>37.838500000000003</v>
          </cell>
          <cell r="L202">
            <v>34.944099999999999</v>
          </cell>
          <cell r="M202">
            <v>47.504300000000001</v>
          </cell>
          <cell r="N202">
            <v>32.145200000000003</v>
          </cell>
          <cell r="O202">
            <v>33.586300000000001</v>
          </cell>
          <cell r="P202">
            <v>41.514699999999998</v>
          </cell>
          <cell r="Q202">
            <v>0</v>
          </cell>
          <cell r="R202">
            <v>30.645199999999999</v>
          </cell>
          <cell r="S202">
            <v>30.895199999999999</v>
          </cell>
          <cell r="T202">
            <v>34.070500000000003</v>
          </cell>
          <cell r="U202">
            <v>50.611024137931032</v>
          </cell>
          <cell r="V202">
            <v>36.279280459770121</v>
          </cell>
          <cell r="W202">
            <v>36.720035632183908</v>
          </cell>
          <cell r="X202">
            <v>0</v>
          </cell>
          <cell r="Y202">
            <v>34.572568965517242</v>
          </cell>
          <cell r="Z202">
            <v>34.779280459770114</v>
          </cell>
          <cell r="AA202">
            <v>0</v>
          </cell>
          <cell r="AB202">
            <v>0</v>
          </cell>
          <cell r="AC202">
            <v>3.2023000000000001</v>
          </cell>
          <cell r="AD202">
            <v>3.4714999999999998</v>
          </cell>
          <cell r="AE202">
            <v>3.1078000000000001</v>
          </cell>
          <cell r="AF202">
            <v>3.0139999999999998</v>
          </cell>
          <cell r="AG202">
            <v>2.984</v>
          </cell>
          <cell r="AH202">
            <v>2.3039999999999998</v>
          </cell>
          <cell r="AI202">
            <v>3.7057000000000002</v>
          </cell>
          <cell r="AJ202">
            <v>3.302</v>
          </cell>
          <cell r="AK202">
            <v>3.4721000000000002</v>
          </cell>
          <cell r="AL202">
            <v>3.2789000000000001</v>
          </cell>
          <cell r="AM202">
            <v>3.5221</v>
          </cell>
          <cell r="AN202">
            <v>3.2791000000000001</v>
          </cell>
          <cell r="AO202">
            <v>3.2060948931972346</v>
          </cell>
          <cell r="AP202">
            <v>3.2456814468214543</v>
          </cell>
          <cell r="AQ202">
            <v>3.4166439686581764</v>
          </cell>
          <cell r="AR202">
            <v>3.2507508983068032</v>
          </cell>
          <cell r="AS202">
            <v>3.1069658301751506</v>
          </cell>
          <cell r="AT202">
            <v>2.9617682625715145</v>
          </cell>
          <cell r="AU202">
            <v>3.2355425438507552</v>
          </cell>
          <cell r="AV202">
            <v>3.1227999999999998</v>
          </cell>
          <cell r="AW202">
            <v>3.5379257221262321</v>
          </cell>
          <cell r="AX202">
            <v>3.7246000000000001</v>
          </cell>
          <cell r="AZ202">
            <v>70</v>
          </cell>
        </row>
        <row r="203">
          <cell r="D203">
            <v>45352</v>
          </cell>
          <cell r="E203">
            <v>45.402999999999999</v>
          </cell>
          <cell r="F203">
            <v>35.225499999999997</v>
          </cell>
          <cell r="G203">
            <v>31.828600000000002</v>
          </cell>
          <cell r="H203">
            <v>38.145099999999999</v>
          </cell>
          <cell r="I203">
            <v>0</v>
          </cell>
          <cell r="J203">
            <v>33.225499999999997</v>
          </cell>
          <cell r="K203">
            <v>33.475499999999997</v>
          </cell>
          <cell r="L203">
            <v>27.0276</v>
          </cell>
          <cell r="M203">
            <v>42.776800000000001</v>
          </cell>
          <cell r="N203">
            <v>28.88335</v>
          </cell>
          <cell r="O203">
            <v>28.242899999999999</v>
          </cell>
          <cell r="P203">
            <v>36.708799999999997</v>
          </cell>
          <cell r="Q203">
            <v>0</v>
          </cell>
          <cell r="R203">
            <v>27.38335</v>
          </cell>
          <cell r="S203">
            <v>27.38335</v>
          </cell>
          <cell r="T203">
            <v>26.352049999999998</v>
          </cell>
          <cell r="U203">
            <v>44.247189232839837</v>
          </cell>
          <cell r="V203">
            <v>32.434271130551814</v>
          </cell>
          <cell r="W203">
            <v>30.250505921938089</v>
          </cell>
          <cell r="X203">
            <v>0</v>
          </cell>
          <cell r="Y203">
            <v>26.730285262449531</v>
          </cell>
          <cell r="Z203">
            <v>30.654324966352622</v>
          </cell>
          <cell r="AA203">
            <v>0</v>
          </cell>
          <cell r="AB203">
            <v>0</v>
          </cell>
          <cell r="AC203">
            <v>2.92</v>
          </cell>
          <cell r="AD203">
            <v>2.9485000000000001</v>
          </cell>
          <cell r="AE203">
            <v>2.7885</v>
          </cell>
          <cell r="AF203">
            <v>2.7309999999999999</v>
          </cell>
          <cell r="AG203">
            <v>2.831</v>
          </cell>
          <cell r="AH203">
            <v>2.181</v>
          </cell>
          <cell r="AI203">
            <v>3.4074</v>
          </cell>
          <cell r="AJ203">
            <v>2.8592</v>
          </cell>
          <cell r="AK203">
            <v>3.0253999999999999</v>
          </cell>
          <cell r="AL203">
            <v>2.8409</v>
          </cell>
          <cell r="AM203">
            <v>3.0754000000000001</v>
          </cell>
          <cell r="AN203">
            <v>2.8395000000000001</v>
          </cell>
          <cell r="AO203">
            <v>2.7712132794457567</v>
          </cell>
          <cell r="AP203">
            <v>2.805653057893136</v>
          </cell>
          <cell r="AQ203">
            <v>2.9804911520293524</v>
          </cell>
          <cell r="AR203">
            <v>2.9645296674439825</v>
          </cell>
          <cell r="AS203">
            <v>2.8170959131414524</v>
          </cell>
          <cell r="AT203">
            <v>2.5622901937167519</v>
          </cell>
          <cell r="AU203">
            <v>2.7955141549224374</v>
          </cell>
          <cell r="AV203">
            <v>2.8035000000000001</v>
          </cell>
          <cell r="AW203">
            <v>3.006367636954975</v>
          </cell>
          <cell r="AX203">
            <v>3.1688000000000001</v>
          </cell>
          <cell r="AZ203">
            <v>71</v>
          </cell>
        </row>
        <row r="204">
          <cell r="D204">
            <v>45383</v>
          </cell>
          <cell r="E204">
            <v>39.736699999999999</v>
          </cell>
          <cell r="F204">
            <v>26.381699999999999</v>
          </cell>
          <cell r="G204">
            <v>27.357250000000001</v>
          </cell>
          <cell r="H204">
            <v>30.728149999999999</v>
          </cell>
          <cell r="I204">
            <v>0</v>
          </cell>
          <cell r="J204">
            <v>24.381699999999999</v>
          </cell>
          <cell r="K204">
            <v>24.131699999999999</v>
          </cell>
          <cell r="L204">
            <v>17.504799999999999</v>
          </cell>
          <cell r="M204">
            <v>38.135199999999998</v>
          </cell>
          <cell r="N204">
            <v>23.972100000000001</v>
          </cell>
          <cell r="O204">
            <v>22.743400000000001</v>
          </cell>
          <cell r="P204">
            <v>29.823499999999999</v>
          </cell>
          <cell r="Q204">
            <v>0</v>
          </cell>
          <cell r="R204">
            <v>22.472100000000001</v>
          </cell>
          <cell r="S204">
            <v>21.722100000000001</v>
          </cell>
          <cell r="T204">
            <v>17.0672</v>
          </cell>
          <cell r="U204">
            <v>39.060511111111119</v>
          </cell>
          <cell r="V204">
            <v>25.364313333333335</v>
          </cell>
          <cell r="W204">
            <v>25.409179999999996</v>
          </cell>
          <cell r="X204">
            <v>0</v>
          </cell>
          <cell r="Y204">
            <v>17.320035555555556</v>
          </cell>
          <cell r="Z204">
            <v>23.575424444444447</v>
          </cell>
          <cell r="AA204">
            <v>0</v>
          </cell>
          <cell r="AB204">
            <v>0</v>
          </cell>
          <cell r="AC204">
            <v>2.2336999999999998</v>
          </cell>
          <cell r="AD204">
            <v>2.0009999999999999</v>
          </cell>
          <cell r="AE204">
            <v>2.2921999999999998</v>
          </cell>
          <cell r="AF204">
            <v>2.1385000000000001</v>
          </cell>
          <cell r="AG204">
            <v>2.536</v>
          </cell>
          <cell r="AH204">
            <v>1.881</v>
          </cell>
          <cell r="AI204">
            <v>2.3435000000000001</v>
          </cell>
          <cell r="AJ204">
            <v>2.3136999999999999</v>
          </cell>
          <cell r="AK204">
            <v>2.4750999999999999</v>
          </cell>
          <cell r="AL204">
            <v>2.3014999999999999</v>
          </cell>
          <cell r="AM204">
            <v>2.5251000000000001</v>
          </cell>
          <cell r="AN204">
            <v>2.298</v>
          </cell>
          <cell r="AO204">
            <v>2.2355273100643283</v>
          </cell>
          <cell r="AP204">
            <v>2.2636273050795905</v>
          </cell>
          <cell r="AQ204">
            <v>2.2328745823407661</v>
          </cell>
          <cell r="AR204">
            <v>2.2686967565649394</v>
          </cell>
          <cell r="AS204">
            <v>2.2102127829560585</v>
          </cell>
          <cell r="AT204">
            <v>2.1557861286761013</v>
          </cell>
          <cell r="AU204">
            <v>2.2534884021088919</v>
          </cell>
          <cell r="AV204">
            <v>2.3071999999999999</v>
          </cell>
          <cell r="AW204">
            <v>2.0433632665921331</v>
          </cell>
          <cell r="AX204">
            <v>2.1619999999999999</v>
          </cell>
          <cell r="AZ204">
            <v>72</v>
          </cell>
        </row>
        <row r="205">
          <cell r="D205">
            <v>45413</v>
          </cell>
          <cell r="E205">
            <v>38.8977</v>
          </cell>
          <cell r="F205">
            <v>28.6173</v>
          </cell>
          <cell r="G205">
            <v>25.706199999999999</v>
          </cell>
          <cell r="H205">
            <v>30.428799999999999</v>
          </cell>
          <cell r="I205">
            <v>0</v>
          </cell>
          <cell r="J205">
            <v>26.6173</v>
          </cell>
          <cell r="K205">
            <v>26.3673</v>
          </cell>
          <cell r="L205">
            <v>17.958100000000002</v>
          </cell>
          <cell r="M205">
            <v>31.074400000000001</v>
          </cell>
          <cell r="N205">
            <v>26.176600000000001</v>
          </cell>
          <cell r="O205">
            <v>17.580950000000001</v>
          </cell>
          <cell r="P205">
            <v>26.57565</v>
          </cell>
          <cell r="Q205">
            <v>0</v>
          </cell>
          <cell r="R205">
            <v>25.176600000000001</v>
          </cell>
          <cell r="S205">
            <v>24.176600000000001</v>
          </cell>
          <cell r="T205">
            <v>17.5092</v>
          </cell>
          <cell r="U205">
            <v>35.448718279569889</v>
          </cell>
          <cell r="V205">
            <v>27.541292473118279</v>
          </cell>
          <cell r="W205">
            <v>22.124100537634408</v>
          </cell>
          <cell r="X205">
            <v>0</v>
          </cell>
          <cell r="Y205">
            <v>17.760197849462365</v>
          </cell>
          <cell r="Z205">
            <v>25.982152688172043</v>
          </cell>
          <cell r="AA205">
            <v>0</v>
          </cell>
          <cell r="AB205">
            <v>0</v>
          </cell>
          <cell r="AC205">
            <v>2.1930000000000001</v>
          </cell>
          <cell r="AD205">
            <v>1.8740000000000001</v>
          </cell>
          <cell r="AE205">
            <v>2.2465000000000002</v>
          </cell>
          <cell r="AF205">
            <v>2.1015000000000001</v>
          </cell>
          <cell r="AG205">
            <v>2.5089999999999999</v>
          </cell>
          <cell r="AH205">
            <v>1.8214999999999999</v>
          </cell>
          <cell r="AI205">
            <v>2.3115000000000001</v>
          </cell>
          <cell r="AJ205">
            <v>2.2719999999999998</v>
          </cell>
          <cell r="AK205">
            <v>2.4331999999999998</v>
          </cell>
          <cell r="AL205">
            <v>2.2604000000000002</v>
          </cell>
          <cell r="AM205">
            <v>2.4832000000000001</v>
          </cell>
          <cell r="AN205">
            <v>2.2566999999999999</v>
          </cell>
          <cell r="AO205">
            <v>2.1947446333830261</v>
          </cell>
          <cell r="AP205">
            <v>2.2223619699888473</v>
          </cell>
          <cell r="AQ205">
            <v>2.1434484972976731</v>
          </cell>
          <cell r="AR205">
            <v>2.2274314214741966</v>
          </cell>
          <cell r="AS205">
            <v>2.1723145959233845</v>
          </cell>
          <cell r="AT205">
            <v>2.0107494931245609</v>
          </cell>
          <cell r="AU205">
            <v>2.2122230670181486</v>
          </cell>
          <cell r="AV205">
            <v>2.2614999999999998</v>
          </cell>
          <cell r="AW205">
            <v>1.9142851082427077</v>
          </cell>
          <cell r="AX205">
            <v>2.0270999999999999</v>
          </cell>
          <cell r="AZ205">
            <v>73</v>
          </cell>
        </row>
        <row r="206">
          <cell r="D206">
            <v>45444</v>
          </cell>
          <cell r="E206">
            <v>38.911099999999998</v>
          </cell>
          <cell r="F206">
            <v>43.550150000000002</v>
          </cell>
          <cell r="G206">
            <v>26.2666</v>
          </cell>
          <cell r="H206">
            <v>31.738399999999999</v>
          </cell>
          <cell r="I206">
            <v>0</v>
          </cell>
          <cell r="J206">
            <v>43.050150000000002</v>
          </cell>
          <cell r="K206">
            <v>43.050150000000002</v>
          </cell>
          <cell r="L206">
            <v>32.735849999999999</v>
          </cell>
          <cell r="M206">
            <v>31.836600000000001</v>
          </cell>
          <cell r="N206">
            <v>28.791350000000001</v>
          </cell>
          <cell r="O206">
            <v>16.066800000000001</v>
          </cell>
          <cell r="P206">
            <v>27.430099999999999</v>
          </cell>
          <cell r="Q206">
            <v>0</v>
          </cell>
          <cell r="R206">
            <v>26.791350000000001</v>
          </cell>
          <cell r="S206">
            <v>27.291350000000001</v>
          </cell>
          <cell r="T206">
            <v>31.917449999999999</v>
          </cell>
          <cell r="U206">
            <v>35.766877777777772</v>
          </cell>
          <cell r="V206">
            <v>36.990683333333337</v>
          </cell>
          <cell r="W206">
            <v>21.733355555555555</v>
          </cell>
          <cell r="X206">
            <v>0</v>
          </cell>
          <cell r="Y206">
            <v>32.37211666666667</v>
          </cell>
          <cell r="Z206">
            <v>35.824016666666665</v>
          </cell>
          <cell r="AA206">
            <v>0</v>
          </cell>
          <cell r="AB206">
            <v>0</v>
          </cell>
          <cell r="AC206">
            <v>2.2774999999999999</v>
          </cell>
          <cell r="AD206">
            <v>1.921</v>
          </cell>
          <cell r="AE206">
            <v>2.2709999999999999</v>
          </cell>
          <cell r="AF206">
            <v>2.1509999999999998</v>
          </cell>
          <cell r="AG206">
            <v>2.5459999999999998</v>
          </cell>
          <cell r="AH206">
            <v>1.8260000000000001</v>
          </cell>
          <cell r="AI206">
            <v>2.3559999999999999</v>
          </cell>
          <cell r="AJ206">
            <v>2.3584999999999998</v>
          </cell>
          <cell r="AK206">
            <v>2.5200999999999998</v>
          </cell>
          <cell r="AL206">
            <v>2.3456999999999999</v>
          </cell>
          <cell r="AM206">
            <v>2.5701000000000001</v>
          </cell>
          <cell r="AN206">
            <v>2.3422999999999998</v>
          </cell>
          <cell r="AO206">
            <v>2.2794162839867127</v>
          </cell>
          <cell r="AP206">
            <v>2.3080357000912506</v>
          </cell>
          <cell r="AQ206">
            <v>2.1804720356913099</v>
          </cell>
          <cell r="AR206">
            <v>2.3131051515765995</v>
          </cell>
          <cell r="AS206">
            <v>2.2230162245211509</v>
          </cell>
          <cell r="AT206">
            <v>2.1156375790424571</v>
          </cell>
          <cell r="AU206">
            <v>2.2978967971205515</v>
          </cell>
          <cell r="AV206">
            <v>2.286</v>
          </cell>
          <cell r="AW206">
            <v>1.9620541904665108</v>
          </cell>
          <cell r="AX206">
            <v>2.077</v>
          </cell>
          <cell r="AZ206">
            <v>74</v>
          </cell>
        </row>
        <row r="207">
          <cell r="D207">
            <v>45474</v>
          </cell>
          <cell r="E207">
            <v>87.048599999999993</v>
          </cell>
          <cell r="F207">
            <v>139.73339999999999</v>
          </cell>
          <cell r="G207">
            <v>65.488550000000004</v>
          </cell>
          <cell r="H207">
            <v>69.595349999999996</v>
          </cell>
          <cell r="I207">
            <v>0</v>
          </cell>
          <cell r="J207">
            <v>143.48339999999999</v>
          </cell>
          <cell r="K207">
            <v>144.23339999999999</v>
          </cell>
          <cell r="L207">
            <v>63.936399999999999</v>
          </cell>
          <cell r="M207">
            <v>58.997900000000001</v>
          </cell>
          <cell r="N207">
            <v>56.421849999999999</v>
          </cell>
          <cell r="O207">
            <v>39.156550000000003</v>
          </cell>
          <cell r="P207">
            <v>51.615450000000003</v>
          </cell>
          <cell r="Q207">
            <v>0</v>
          </cell>
          <cell r="R207">
            <v>56.921849999999999</v>
          </cell>
          <cell r="S207">
            <v>57.421849999999999</v>
          </cell>
          <cell r="T207">
            <v>41.219450000000002</v>
          </cell>
          <cell r="U207">
            <v>74.682162365591395</v>
          </cell>
          <cell r="V207">
            <v>103.00465215053762</v>
          </cell>
          <cell r="W207">
            <v>53.87981881720431</v>
          </cell>
          <cell r="X207">
            <v>0</v>
          </cell>
          <cell r="Y207">
            <v>53.921400537634412</v>
          </cell>
          <cell r="Z207">
            <v>105.3218564516129</v>
          </cell>
          <cell r="AA207">
            <v>0</v>
          </cell>
          <cell r="AB207">
            <v>0</v>
          </cell>
          <cell r="AC207">
            <v>2.44</v>
          </cell>
          <cell r="AD207">
            <v>2.4129999999999998</v>
          </cell>
          <cell r="AE207">
            <v>2.4291999999999998</v>
          </cell>
          <cell r="AF207">
            <v>2.3380000000000001</v>
          </cell>
          <cell r="AG207">
            <v>2.5830000000000002</v>
          </cell>
          <cell r="AH207">
            <v>1.8580000000000001</v>
          </cell>
          <cell r="AI207">
            <v>3.2890000000000001</v>
          </cell>
          <cell r="AJ207">
            <v>2.6606000000000001</v>
          </cell>
          <cell r="AK207">
            <v>2.8239000000000001</v>
          </cell>
          <cell r="AL207">
            <v>2.6435</v>
          </cell>
          <cell r="AM207">
            <v>2.8738999999999999</v>
          </cell>
          <cell r="AN207">
            <v>2.6413000000000002</v>
          </cell>
          <cell r="AO207">
            <v>2.5751157407103555</v>
          </cell>
          <cell r="AP207">
            <v>2.6072347267565652</v>
          </cell>
          <cell r="AQ207">
            <v>2.5171532197968083</v>
          </cell>
          <cell r="AR207">
            <v>2.477862324850451</v>
          </cell>
          <cell r="AS207">
            <v>2.414555710334938</v>
          </cell>
          <cell r="AT207">
            <v>2.2807484894108203</v>
          </cell>
          <cell r="AU207">
            <v>2.5970958237858661</v>
          </cell>
          <cell r="AV207">
            <v>2.4443000000000001</v>
          </cell>
          <cell r="AW207">
            <v>2.4621050086390892</v>
          </cell>
          <cell r="AX207">
            <v>2.5998000000000001</v>
          </cell>
          <cell r="AZ207">
            <v>75</v>
          </cell>
        </row>
        <row r="208">
          <cell r="D208">
            <v>45505</v>
          </cell>
          <cell r="E208">
            <v>76.469329999999999</v>
          </cell>
          <cell r="F208">
            <v>96.228380000000001</v>
          </cell>
          <cell r="G208">
            <v>60.263480000000001</v>
          </cell>
          <cell r="H208">
            <v>63.887279999999997</v>
          </cell>
          <cell r="I208">
            <v>0</v>
          </cell>
          <cell r="J208">
            <v>100.22838</v>
          </cell>
          <cell r="K208">
            <v>100.22838</v>
          </cell>
          <cell r="L208">
            <v>5.5553800000000004</v>
          </cell>
          <cell r="M208">
            <v>48.516480000000001</v>
          </cell>
          <cell r="N208">
            <v>42.773040000000002</v>
          </cell>
          <cell r="O208">
            <v>35.725360000000002</v>
          </cell>
          <cell r="P208">
            <v>45.421959999999999</v>
          </cell>
          <cell r="Q208">
            <v>0</v>
          </cell>
          <cell r="R208">
            <v>43.773040000000002</v>
          </cell>
          <cell r="S208">
            <v>43.273040000000002</v>
          </cell>
          <cell r="T208">
            <v>23.797740000000001</v>
          </cell>
          <cell r="U208">
            <v>64.747167096774191</v>
          </cell>
          <cell r="V208">
            <v>73.811624516129029</v>
          </cell>
          <cell r="W208">
            <v>49.973300645161295</v>
          </cell>
          <cell r="X208">
            <v>0</v>
          </cell>
          <cell r="Y208">
            <v>13.205401935483872</v>
          </cell>
          <cell r="Z208">
            <v>76.553560000000004</v>
          </cell>
          <cell r="AA208">
            <v>0</v>
          </cell>
          <cell r="AB208">
            <v>0</v>
          </cell>
          <cell r="AC208">
            <v>2.9049999999999998</v>
          </cell>
          <cell r="AD208">
            <v>2.7511000000000001</v>
          </cell>
          <cell r="AE208">
            <v>2.84</v>
          </cell>
          <cell r="AF208">
            <v>2.8386999999999998</v>
          </cell>
          <cell r="AG208">
            <v>3.1132</v>
          </cell>
          <cell r="AH208">
            <v>2.3229000000000002</v>
          </cell>
          <cell r="AI208">
            <v>3.8332999999999999</v>
          </cell>
          <cell r="AJ208">
            <v>2.992</v>
          </cell>
          <cell r="AK208">
            <v>3.1562000000000001</v>
          </cell>
          <cell r="AL208">
            <v>2.9758</v>
          </cell>
          <cell r="AM208">
            <v>3.2061999999999999</v>
          </cell>
          <cell r="AN208">
            <v>2.9735999999999998</v>
          </cell>
          <cell r="AO208">
            <v>2.9081909674637916</v>
          </cell>
          <cell r="AP208">
            <v>2.9442518615025857</v>
          </cell>
          <cell r="AQ208">
            <v>2.9049424212373007</v>
          </cell>
          <cell r="AR208">
            <v>2.9493213129879345</v>
          </cell>
          <cell r="AS208">
            <v>2.9274103656662906</v>
          </cell>
          <cell r="AT208">
            <v>2.7168621098062831</v>
          </cell>
          <cell r="AU208">
            <v>2.934112958531887</v>
          </cell>
          <cell r="AV208">
            <v>2.855</v>
          </cell>
          <cell r="AW208">
            <v>2.8057374916150017</v>
          </cell>
          <cell r="AX208">
            <v>2.9453</v>
          </cell>
          <cell r="AZ208">
            <v>76</v>
          </cell>
        </row>
        <row r="209">
          <cell r="D209">
            <v>45536</v>
          </cell>
          <cell r="E209">
            <v>71.175520000000006</v>
          </cell>
          <cell r="F209">
            <v>87.331360000000004</v>
          </cell>
          <cell r="G209">
            <v>56.279350000000001</v>
          </cell>
          <cell r="H209">
            <v>64.450249999999997</v>
          </cell>
          <cell r="I209">
            <v>0</v>
          </cell>
          <cell r="J209">
            <v>90.331360000000004</v>
          </cell>
          <cell r="K209">
            <v>89.331360000000004</v>
          </cell>
          <cell r="L209">
            <v>10.39556</v>
          </cell>
          <cell r="M209">
            <v>46.848129999999998</v>
          </cell>
          <cell r="N209">
            <v>46.487319999999997</v>
          </cell>
          <cell r="O209">
            <v>35.365009999999998</v>
          </cell>
          <cell r="P209">
            <v>46.81541</v>
          </cell>
          <cell r="Q209">
            <v>0</v>
          </cell>
          <cell r="R209">
            <v>45.237319999999997</v>
          </cell>
          <cell r="S209">
            <v>45.487319999999997</v>
          </cell>
          <cell r="T209">
            <v>33.774419999999999</v>
          </cell>
          <cell r="U209">
            <v>59.822738000000001</v>
          </cell>
          <cell r="V209">
            <v>68.270808000000002</v>
          </cell>
          <cell r="W209">
            <v>46.519324666666662</v>
          </cell>
          <cell r="X209">
            <v>0</v>
          </cell>
          <cell r="Y209">
            <v>21.305694666666668</v>
          </cell>
          <cell r="Z209">
            <v>69.287474666666668</v>
          </cell>
          <cell r="AA209">
            <v>0</v>
          </cell>
          <cell r="AB209">
            <v>0</v>
          </cell>
          <cell r="AC209">
            <v>2.8815</v>
          </cell>
          <cell r="AD209">
            <v>2.6543999999999999</v>
          </cell>
          <cell r="AE209">
            <v>2.7894999999999999</v>
          </cell>
          <cell r="AF209">
            <v>2.774</v>
          </cell>
          <cell r="AG209">
            <v>3.0621999999999998</v>
          </cell>
          <cell r="AH209">
            <v>2.2286999999999999</v>
          </cell>
          <cell r="AI209">
            <v>3.6661000000000001</v>
          </cell>
          <cell r="AJ209">
            <v>2.968</v>
          </cell>
          <cell r="AK209">
            <v>3.1318999999999999</v>
          </cell>
          <cell r="AL209">
            <v>2.9521000000000002</v>
          </cell>
          <cell r="AM209">
            <v>3.1819000000000002</v>
          </cell>
          <cell r="AN209">
            <v>2.9498000000000002</v>
          </cell>
          <cell r="AO209">
            <v>2.8846432303136536</v>
          </cell>
          <cell r="AP209">
            <v>2.920425439521444</v>
          </cell>
          <cell r="AQ209">
            <v>2.8287205352017279</v>
          </cell>
          <cell r="AR209">
            <v>2.9254948910067928</v>
          </cell>
          <cell r="AS209">
            <v>2.8611397521253714</v>
          </cell>
          <cell r="AT209">
            <v>2.7083305430091338</v>
          </cell>
          <cell r="AU209">
            <v>2.9102865365507449</v>
          </cell>
          <cell r="AV209">
            <v>2.8045</v>
          </cell>
          <cell r="AW209">
            <v>2.7074551458481553</v>
          </cell>
          <cell r="AX209">
            <v>2.8483999999999998</v>
          </cell>
          <cell r="AZ209">
            <v>77</v>
          </cell>
        </row>
        <row r="210">
          <cell r="D210">
            <v>45566</v>
          </cell>
          <cell r="E210">
            <v>44.576259999999998</v>
          </cell>
          <cell r="F210">
            <v>32.607559999999999</v>
          </cell>
          <cell r="G210">
            <v>33.83907</v>
          </cell>
          <cell r="H210">
            <v>40.639069999999997</v>
          </cell>
          <cell r="I210">
            <v>0</v>
          </cell>
          <cell r="J210">
            <v>31.357559999999999</v>
          </cell>
          <cell r="K210">
            <v>31.107559999999999</v>
          </cell>
          <cell r="L210">
            <v>23.78706</v>
          </cell>
          <cell r="M210">
            <v>40.321080000000002</v>
          </cell>
          <cell r="N210">
            <v>30.32658</v>
          </cell>
          <cell r="O210">
            <v>29.55527</v>
          </cell>
          <cell r="P210">
            <v>36.792169999999999</v>
          </cell>
          <cell r="Q210">
            <v>0</v>
          </cell>
          <cell r="R210">
            <v>29.07658</v>
          </cell>
          <cell r="S210">
            <v>29.07658</v>
          </cell>
          <cell r="T210">
            <v>23.70928</v>
          </cell>
          <cell r="U210">
            <v>42.791829677419351</v>
          </cell>
          <cell r="V210">
            <v>31.651019999999999</v>
          </cell>
          <cell r="W210">
            <v>32.042637741935479</v>
          </cell>
          <cell r="X210">
            <v>0</v>
          </cell>
          <cell r="Y210">
            <v>23.754442580645161</v>
          </cell>
          <cell r="Z210">
            <v>30.401019999999999</v>
          </cell>
          <cell r="AA210">
            <v>0</v>
          </cell>
          <cell r="AB210">
            <v>0</v>
          </cell>
          <cell r="AC210">
            <v>2.8231999999999999</v>
          </cell>
          <cell r="AD210">
            <v>2.6006</v>
          </cell>
          <cell r="AE210">
            <v>2.7988</v>
          </cell>
          <cell r="AF210">
            <v>2.7431999999999999</v>
          </cell>
          <cell r="AG210">
            <v>3.0777000000000001</v>
          </cell>
          <cell r="AH210">
            <v>2.258</v>
          </cell>
          <cell r="AI210">
            <v>2.9289000000000001</v>
          </cell>
          <cell r="AJ210">
            <v>2.9079000000000002</v>
          </cell>
          <cell r="AK210">
            <v>3.0709</v>
          </cell>
          <cell r="AL210">
            <v>2.8929999999999998</v>
          </cell>
          <cell r="AM210">
            <v>3.1208999999999998</v>
          </cell>
          <cell r="AN210">
            <v>2.8902999999999999</v>
          </cell>
          <cell r="AO210">
            <v>2.8262248015539506</v>
          </cell>
          <cell r="AP210">
            <v>2.8613156352022711</v>
          </cell>
          <cell r="AQ210">
            <v>2.8056779134042893</v>
          </cell>
          <cell r="AR210">
            <v>2.8663850866876204</v>
          </cell>
          <cell r="AS210">
            <v>2.8295920721089827</v>
          </cell>
          <cell r="AT210">
            <v>2.7301111311853856</v>
          </cell>
          <cell r="AU210">
            <v>2.8511767322315724</v>
          </cell>
          <cell r="AV210">
            <v>2.8138000000000001</v>
          </cell>
          <cell r="AW210">
            <v>2.6527747921536742</v>
          </cell>
          <cell r="AX210">
            <v>2.7871000000000001</v>
          </cell>
          <cell r="AZ210">
            <v>78</v>
          </cell>
        </row>
        <row r="211">
          <cell r="D211">
            <v>45597</v>
          </cell>
          <cell r="E211">
            <v>45.7776</v>
          </cell>
          <cell r="F211">
            <v>30.14227</v>
          </cell>
          <cell r="G211">
            <v>35.065649999999998</v>
          </cell>
          <cell r="H211">
            <v>40.059849999999997</v>
          </cell>
          <cell r="I211">
            <v>0</v>
          </cell>
          <cell r="J211">
            <v>28.64227</v>
          </cell>
          <cell r="K211">
            <v>28.89227</v>
          </cell>
          <cell r="L211">
            <v>24.967169999999999</v>
          </cell>
          <cell r="M211">
            <v>41.191760000000002</v>
          </cell>
          <cell r="N211">
            <v>30.26446</v>
          </cell>
          <cell r="O211">
            <v>30.216270000000002</v>
          </cell>
          <cell r="P211">
            <v>36.350969999999997</v>
          </cell>
          <cell r="Q211">
            <v>0</v>
          </cell>
          <cell r="R211">
            <v>29.01446</v>
          </cell>
          <cell r="S211">
            <v>29.01446</v>
          </cell>
          <cell r="T211">
            <v>23.780460000000001</v>
          </cell>
          <cell r="U211">
            <v>43.735915339805828</v>
          </cell>
          <cell r="V211">
            <v>30.196670818307908</v>
          </cell>
          <cell r="W211">
            <v>32.906633384188623</v>
          </cell>
          <cell r="X211">
            <v>0</v>
          </cell>
          <cell r="Y211">
            <v>24.438828932038838</v>
          </cell>
          <cell r="Z211">
            <v>28.807974563106793</v>
          </cell>
          <cell r="AA211">
            <v>0</v>
          </cell>
          <cell r="AB211">
            <v>0</v>
          </cell>
          <cell r="AC211">
            <v>3.2924000000000002</v>
          </cell>
          <cell r="AD211">
            <v>3.3142</v>
          </cell>
          <cell r="AE211">
            <v>3.2023999999999999</v>
          </cell>
          <cell r="AF211">
            <v>3.0767000000000002</v>
          </cell>
          <cell r="AG211">
            <v>3.1993</v>
          </cell>
          <cell r="AH211">
            <v>2.4571000000000001</v>
          </cell>
          <cell r="AI211">
            <v>3.5909</v>
          </cell>
          <cell r="AJ211">
            <v>3.3872</v>
          </cell>
          <cell r="AK211">
            <v>3.5550999999999999</v>
          </cell>
          <cell r="AL211">
            <v>3.3666999999999998</v>
          </cell>
          <cell r="AM211">
            <v>3.6051000000000002</v>
          </cell>
          <cell r="AN211">
            <v>3.3660999999999999</v>
          </cell>
          <cell r="AO211">
            <v>3.2963779194622305</v>
          </cell>
          <cell r="AP211">
            <v>3.3370329625874486</v>
          </cell>
          <cell r="AQ211">
            <v>3.3841771734514481</v>
          </cell>
          <cell r="AR211">
            <v>3.3421024140727975</v>
          </cell>
          <cell r="AS211">
            <v>3.1711878930656563</v>
          </cell>
          <cell r="AT211">
            <v>2.980236595402991</v>
          </cell>
          <cell r="AU211">
            <v>3.3268940596167496</v>
          </cell>
          <cell r="AV211">
            <v>3.2174</v>
          </cell>
          <cell r="AW211">
            <v>3.378051751194227</v>
          </cell>
          <cell r="AX211">
            <v>3.5527000000000002</v>
          </cell>
          <cell r="AZ211">
            <v>79</v>
          </cell>
        </row>
        <row r="212">
          <cell r="D212">
            <v>45627</v>
          </cell>
          <cell r="E212">
            <v>56.912889999999997</v>
          </cell>
          <cell r="F212">
            <v>34.811810000000001</v>
          </cell>
          <cell r="G212">
            <v>46.557029999999997</v>
          </cell>
          <cell r="H212">
            <v>49.424729999999997</v>
          </cell>
          <cell r="I212">
            <v>0</v>
          </cell>
          <cell r="J212">
            <v>33.311810000000001</v>
          </cell>
          <cell r="K212">
            <v>33.311810000000001</v>
          </cell>
          <cell r="L212">
            <v>30.64631</v>
          </cell>
          <cell r="M212">
            <v>50.082210000000003</v>
          </cell>
          <cell r="N212">
            <v>34.194519999999997</v>
          </cell>
          <cell r="O212">
            <v>39.202289999999998</v>
          </cell>
          <cell r="P212">
            <v>44.133890000000001</v>
          </cell>
          <cell r="Q212">
            <v>0</v>
          </cell>
          <cell r="R212">
            <v>32.194519999999997</v>
          </cell>
          <cell r="S212">
            <v>33.194519999999997</v>
          </cell>
          <cell r="T212">
            <v>28.54222</v>
          </cell>
          <cell r="U212">
            <v>53.754618602150529</v>
          </cell>
          <cell r="V212">
            <v>34.526396344086017</v>
          </cell>
          <cell r="W212">
            <v>43.156451290322579</v>
          </cell>
          <cell r="X212">
            <v>0</v>
          </cell>
          <cell r="Y212">
            <v>29.673451182795699</v>
          </cell>
          <cell r="Z212">
            <v>32.795213548387096</v>
          </cell>
          <cell r="AA212">
            <v>0</v>
          </cell>
          <cell r="AB212">
            <v>0</v>
          </cell>
          <cell r="AC212">
            <v>3.6019000000000001</v>
          </cell>
          <cell r="AD212">
            <v>3.6135999999999999</v>
          </cell>
          <cell r="AE212">
            <v>3.3887</v>
          </cell>
          <cell r="AF212">
            <v>3.3386999999999998</v>
          </cell>
          <cell r="AG212">
            <v>3.3492999999999999</v>
          </cell>
          <cell r="AH212">
            <v>2.5371000000000001</v>
          </cell>
          <cell r="AI212">
            <v>3.9738000000000002</v>
          </cell>
          <cell r="AJ212">
            <v>3.7025000000000001</v>
          </cell>
          <cell r="AK212">
            <v>3.8731</v>
          </cell>
          <cell r="AL212">
            <v>3.6789000000000001</v>
          </cell>
          <cell r="AM212">
            <v>3.9230999999999998</v>
          </cell>
          <cell r="AN212">
            <v>3.6793</v>
          </cell>
          <cell r="AO212">
            <v>3.6065066278863833</v>
          </cell>
          <cell r="AP212">
            <v>3.6508320095305691</v>
          </cell>
          <cell r="AQ212">
            <v>3.6356783286652909</v>
          </cell>
          <cell r="AR212">
            <v>3.6559014610159184</v>
          </cell>
          <cell r="AS212">
            <v>3.4395480282699986</v>
          </cell>
          <cell r="AT212">
            <v>3.2432095955033624</v>
          </cell>
          <cell r="AU212">
            <v>3.6406931065598704</v>
          </cell>
          <cell r="AV212">
            <v>3.4037000000000002</v>
          </cell>
          <cell r="AW212">
            <v>3.6823509685943692</v>
          </cell>
          <cell r="AX212">
            <v>3.8748999999999998</v>
          </cell>
          <cell r="AZ212">
            <v>80</v>
          </cell>
        </row>
        <row r="213">
          <cell r="D213">
            <v>45658</v>
          </cell>
          <cell r="E213">
            <v>56.003019999999999</v>
          </cell>
          <cell r="F213">
            <v>37.14217</v>
          </cell>
          <cell r="G213">
            <v>44.521830000000001</v>
          </cell>
          <cell r="H213">
            <v>47.634929999999997</v>
          </cell>
          <cell r="I213">
            <v>0</v>
          </cell>
          <cell r="J213">
            <v>35.64217</v>
          </cell>
          <cell r="K213">
            <v>35.64217</v>
          </cell>
          <cell r="L213">
            <v>35.033169999999998</v>
          </cell>
          <cell r="M213">
            <v>46.453000000000003</v>
          </cell>
          <cell r="N213">
            <v>32.518389999999997</v>
          </cell>
          <cell r="O213">
            <v>34.801600000000001</v>
          </cell>
          <cell r="P213">
            <v>41.360900000000001</v>
          </cell>
          <cell r="Q213">
            <v>0</v>
          </cell>
          <cell r="R213">
            <v>31.01839</v>
          </cell>
          <cell r="S213">
            <v>31.51839</v>
          </cell>
          <cell r="T213">
            <v>35.941789999999997</v>
          </cell>
          <cell r="U213">
            <v>51.792796129032261</v>
          </cell>
          <cell r="V213">
            <v>35.103729354838705</v>
          </cell>
          <cell r="W213">
            <v>40.236567311827955</v>
          </cell>
          <cell r="X213">
            <v>0</v>
          </cell>
          <cell r="Y213">
            <v>35.433744408602152</v>
          </cell>
          <cell r="Z213">
            <v>33.603729354838705</v>
          </cell>
          <cell r="AA213">
            <v>0</v>
          </cell>
          <cell r="AB213">
            <v>0</v>
          </cell>
          <cell r="AC213">
            <v>3.5465</v>
          </cell>
          <cell r="AD213">
            <v>3.7686999999999999</v>
          </cell>
          <cell r="AE213">
            <v>3.4348999999999998</v>
          </cell>
          <cell r="AF213">
            <v>3.4609000000000001</v>
          </cell>
          <cell r="AG213">
            <v>3.4201000000000001</v>
          </cell>
          <cell r="AH213">
            <v>2.5834000000000001</v>
          </cell>
          <cell r="AI213">
            <v>4.0502000000000002</v>
          </cell>
          <cell r="AJ213">
            <v>3.6478999999999999</v>
          </cell>
          <cell r="AK213">
            <v>3.8189000000000002</v>
          </cell>
          <cell r="AL213">
            <v>3.6238000000000001</v>
          </cell>
          <cell r="AM213">
            <v>3.8689</v>
          </cell>
          <cell r="AN213">
            <v>3.6244000000000001</v>
          </cell>
          <cell r="AO213">
            <v>3.5509940900941439</v>
          </cell>
          <cell r="AP213">
            <v>3.5946624870728989</v>
          </cell>
          <cell r="AQ213">
            <v>3.73991382906584</v>
          </cell>
          <cell r="AR213">
            <v>3.5997319385582482</v>
          </cell>
          <cell r="AS213">
            <v>3.5647144730103451</v>
          </cell>
          <cell r="AT213">
            <v>3.2737224932249318</v>
          </cell>
          <cell r="AU213">
            <v>3.5845235841022003</v>
          </cell>
          <cell r="AV213">
            <v>3.4499</v>
          </cell>
          <cell r="AW213">
            <v>3.8399889399329199</v>
          </cell>
          <cell r="AX213">
            <v>4.0354999999999999</v>
          </cell>
          <cell r="AZ213">
            <v>81</v>
          </cell>
        </row>
        <row r="214">
          <cell r="D214">
            <v>45689</v>
          </cell>
          <cell r="E214">
            <v>49.306480000000001</v>
          </cell>
          <cell r="F214">
            <v>35.358359999999998</v>
          </cell>
          <cell r="G214">
            <v>38.713749999999997</v>
          </cell>
          <cell r="H214">
            <v>43.90625</v>
          </cell>
          <cell r="I214">
            <v>0</v>
          </cell>
          <cell r="J214">
            <v>33.858359999999998</v>
          </cell>
          <cell r="K214">
            <v>33.858359999999998</v>
          </cell>
          <cell r="L214">
            <v>30.96396</v>
          </cell>
          <cell r="M214">
            <v>44.9499</v>
          </cell>
          <cell r="N214">
            <v>31.66845</v>
          </cell>
          <cell r="O214">
            <v>33.804020000000001</v>
          </cell>
          <cell r="P214">
            <v>41.732419999999998</v>
          </cell>
          <cell r="Q214">
            <v>0</v>
          </cell>
          <cell r="R214">
            <v>30.16845</v>
          </cell>
          <cell r="S214">
            <v>30.41845</v>
          </cell>
          <cell r="T214">
            <v>33.59375</v>
          </cell>
          <cell r="U214">
            <v>47.43937428571428</v>
          </cell>
          <cell r="V214">
            <v>33.776969999999999</v>
          </cell>
          <cell r="W214">
            <v>36.609579999999994</v>
          </cell>
          <cell r="X214">
            <v>0</v>
          </cell>
          <cell r="Y214">
            <v>32.091012857142857</v>
          </cell>
          <cell r="Z214">
            <v>32.276969999999992</v>
          </cell>
          <cell r="AA214">
            <v>0</v>
          </cell>
          <cell r="AB214">
            <v>0</v>
          </cell>
          <cell r="AC214">
            <v>3.4209000000000001</v>
          </cell>
          <cell r="AD214">
            <v>3.5209999999999999</v>
          </cell>
          <cell r="AE214">
            <v>3.3161</v>
          </cell>
          <cell r="AF214">
            <v>3.3094999999999999</v>
          </cell>
          <cell r="AG214">
            <v>3.4039000000000001</v>
          </cell>
          <cell r="AH214">
            <v>2.5916999999999999</v>
          </cell>
          <cell r="AI214">
            <v>4.1825000000000001</v>
          </cell>
          <cell r="AJ214">
            <v>3.5206</v>
          </cell>
          <cell r="AK214">
            <v>3.6907000000000001</v>
          </cell>
          <cell r="AL214">
            <v>3.4975000000000001</v>
          </cell>
          <cell r="AM214">
            <v>3.7406999999999999</v>
          </cell>
          <cell r="AN214">
            <v>3.4977</v>
          </cell>
          <cell r="AO214">
            <v>3.4251389502619189</v>
          </cell>
          <cell r="AP214">
            <v>3.4673178657609247</v>
          </cell>
          <cell r="AQ214">
            <v>3.5501358315655858</v>
          </cell>
          <cell r="AR214">
            <v>3.472387317246274</v>
          </cell>
          <cell r="AS214">
            <v>3.4096391887739421</v>
          </cell>
          <cell r="AT214">
            <v>3.1811800863193813</v>
          </cell>
          <cell r="AU214">
            <v>3.4571789627902261</v>
          </cell>
          <cell r="AV214">
            <v>3.3311000000000002</v>
          </cell>
          <cell r="AW214">
            <v>3.5882357129789613</v>
          </cell>
          <cell r="AX214">
            <v>3.7740999999999998</v>
          </cell>
          <cell r="AZ214">
            <v>82</v>
          </cell>
        </row>
        <row r="215">
          <cell r="D215">
            <v>45717</v>
          </cell>
          <cell r="E215">
            <v>40.704540000000001</v>
          </cell>
          <cell r="F215">
            <v>29.662590000000002</v>
          </cell>
          <cell r="G215">
            <v>29.885919999999999</v>
          </cell>
          <cell r="H215">
            <v>36.202419999999996</v>
          </cell>
          <cell r="I215">
            <v>0</v>
          </cell>
          <cell r="J215">
            <v>27.662590000000002</v>
          </cell>
          <cell r="K215">
            <v>27.912590000000002</v>
          </cell>
          <cell r="L215">
            <v>21.464690000000001</v>
          </cell>
          <cell r="M215">
            <v>38.38335</v>
          </cell>
          <cell r="N215">
            <v>27.93777</v>
          </cell>
          <cell r="O215">
            <v>26.665289999999999</v>
          </cell>
          <cell r="P215">
            <v>35.131189999999997</v>
          </cell>
          <cell r="Q215">
            <v>0</v>
          </cell>
          <cell r="R215">
            <v>26.43777</v>
          </cell>
          <cell r="S215">
            <v>26.43777</v>
          </cell>
          <cell r="T215">
            <v>25.406469999999999</v>
          </cell>
          <cell r="U215">
            <v>39.682966473755052</v>
          </cell>
          <cell r="V215">
            <v>28.903483485868101</v>
          </cell>
          <cell r="W215">
            <v>28.468496029609692</v>
          </cell>
          <cell r="X215">
            <v>0</v>
          </cell>
          <cell r="Y215">
            <v>23.199497617765811</v>
          </cell>
          <cell r="Z215">
            <v>27.123537321668913</v>
          </cell>
          <cell r="AA215">
            <v>0</v>
          </cell>
          <cell r="AB215">
            <v>0</v>
          </cell>
          <cell r="AC215">
            <v>3.0598999999999998</v>
          </cell>
          <cell r="AD215">
            <v>2.9887999999999999</v>
          </cell>
          <cell r="AE215">
            <v>3.0528</v>
          </cell>
          <cell r="AF215">
            <v>3.0354999999999999</v>
          </cell>
          <cell r="AG215">
            <v>3.2583000000000002</v>
          </cell>
          <cell r="AH215">
            <v>2.4611000000000001</v>
          </cell>
          <cell r="AI215">
            <v>3.4335</v>
          </cell>
          <cell r="AJ215">
            <v>3.1507999999999998</v>
          </cell>
          <cell r="AK215">
            <v>3.1652999999999998</v>
          </cell>
          <cell r="AL215">
            <v>3.1326000000000001</v>
          </cell>
          <cell r="AM215">
            <v>3.2153</v>
          </cell>
          <cell r="AN215">
            <v>3.1311</v>
          </cell>
          <cell r="AO215">
            <v>2.9113974678416827</v>
          </cell>
          <cell r="AP215">
            <v>2.9474963104532095</v>
          </cell>
          <cell r="AQ215">
            <v>3.1382166037035066</v>
          </cell>
          <cell r="AR215">
            <v>3.1063729200040555</v>
          </cell>
          <cell r="AS215">
            <v>3.1289877496671101</v>
          </cell>
          <cell r="AT215">
            <v>2.7027097460604237</v>
          </cell>
          <cell r="AU215">
            <v>2.9373574074825108</v>
          </cell>
          <cell r="AV215">
            <v>3.0678000000000001</v>
          </cell>
          <cell r="AW215">
            <v>3.0473270840532574</v>
          </cell>
          <cell r="AX215">
            <v>3.2090999999999998</v>
          </cell>
          <cell r="AZ215">
            <v>83</v>
          </cell>
        </row>
        <row r="216">
          <cell r="D216">
            <v>45748</v>
          </cell>
          <cell r="E216">
            <v>32.657710000000002</v>
          </cell>
          <cell r="F216">
            <v>21.52092</v>
          </cell>
          <cell r="G216">
            <v>22.628710000000002</v>
          </cell>
          <cell r="H216">
            <v>25.999510000000001</v>
          </cell>
          <cell r="I216">
            <v>0</v>
          </cell>
          <cell r="J216">
            <v>19.52092</v>
          </cell>
          <cell r="K216">
            <v>19.27092</v>
          </cell>
          <cell r="L216">
            <v>12.644019999999999</v>
          </cell>
          <cell r="M216">
            <v>33.311019999999999</v>
          </cell>
          <cell r="N216">
            <v>23.644480000000001</v>
          </cell>
          <cell r="O216">
            <v>21.23948</v>
          </cell>
          <cell r="P216">
            <v>28.319579999999998</v>
          </cell>
          <cell r="Q216">
            <v>0</v>
          </cell>
          <cell r="R216">
            <v>22.144480000000001</v>
          </cell>
          <cell r="S216">
            <v>21.394480000000001</v>
          </cell>
          <cell r="T216">
            <v>16.73958</v>
          </cell>
          <cell r="U216">
            <v>32.933552000000006</v>
          </cell>
          <cell r="V216">
            <v>22.417534222222226</v>
          </cell>
          <cell r="W216">
            <v>22.042146222222222</v>
          </cell>
          <cell r="X216">
            <v>0</v>
          </cell>
          <cell r="Y216">
            <v>14.373256444444445</v>
          </cell>
          <cell r="Z216">
            <v>20.628645333333338</v>
          </cell>
          <cell r="AA216">
            <v>0</v>
          </cell>
          <cell r="AB216">
            <v>0</v>
          </cell>
          <cell r="AC216">
            <v>2.6372</v>
          </cell>
          <cell r="AD216">
            <v>2.4056000000000002</v>
          </cell>
          <cell r="AE216">
            <v>2.6088</v>
          </cell>
          <cell r="AF216">
            <v>2.5838000000000001</v>
          </cell>
          <cell r="AG216">
            <v>2.9611000000000001</v>
          </cell>
          <cell r="AH216">
            <v>2.242</v>
          </cell>
          <cell r="AI216">
            <v>2.8344999999999998</v>
          </cell>
          <cell r="AJ216">
            <v>2.7170999999999998</v>
          </cell>
          <cell r="AK216">
            <v>2.8786</v>
          </cell>
          <cell r="AL216">
            <v>2.7050000000000001</v>
          </cell>
          <cell r="AM216">
            <v>2.9285999999999999</v>
          </cell>
          <cell r="AN216">
            <v>2.7014999999999998</v>
          </cell>
          <cell r="AO216">
            <v>2.6398469670890314</v>
          </cell>
          <cell r="AP216">
            <v>2.6727320399472778</v>
          </cell>
          <cell r="AQ216">
            <v>2.6063203989770098</v>
          </cell>
          <cell r="AR216">
            <v>2.6778014914326271</v>
          </cell>
          <cell r="AS216">
            <v>2.6663225852709207</v>
          </cell>
          <cell r="AT216">
            <v>2.5607846231054903</v>
          </cell>
          <cell r="AU216">
            <v>2.6625931369765792</v>
          </cell>
          <cell r="AV216">
            <v>2.6238000000000001</v>
          </cell>
          <cell r="AW216">
            <v>2.4545839190974692</v>
          </cell>
          <cell r="AX216">
            <v>2.5667</v>
          </cell>
          <cell r="AZ216">
            <v>84</v>
          </cell>
        </row>
        <row r="217">
          <cell r="D217">
            <v>45778</v>
          </cell>
          <cell r="E217">
            <v>29.56794</v>
          </cell>
          <cell r="F217">
            <v>23.636060000000001</v>
          </cell>
          <cell r="G217">
            <v>18.93507</v>
          </cell>
          <cell r="H217">
            <v>23.65767</v>
          </cell>
          <cell r="I217">
            <v>0</v>
          </cell>
          <cell r="J217">
            <v>21.636060000000001</v>
          </cell>
          <cell r="K217">
            <v>21.386060000000001</v>
          </cell>
          <cell r="L217">
            <v>12.97686</v>
          </cell>
          <cell r="M217">
            <v>24.72935</v>
          </cell>
          <cell r="N217">
            <v>24.90494</v>
          </cell>
          <cell r="O217">
            <v>13.58056</v>
          </cell>
          <cell r="P217">
            <v>22.57526</v>
          </cell>
          <cell r="Q217">
            <v>0</v>
          </cell>
          <cell r="R217">
            <v>23.90494</v>
          </cell>
          <cell r="S217">
            <v>22.90494</v>
          </cell>
          <cell r="T217">
            <v>16.237539999999999</v>
          </cell>
          <cell r="U217">
            <v>27.43479817204301</v>
          </cell>
          <cell r="V217">
            <v>24.195458709677418</v>
          </cell>
          <cell r="W217">
            <v>16.574479569892475</v>
          </cell>
          <cell r="X217">
            <v>0</v>
          </cell>
          <cell r="Y217">
            <v>14.414364086021504</v>
          </cell>
          <cell r="Z217">
            <v>22.636318924731182</v>
          </cell>
          <cell r="AA217">
            <v>0</v>
          </cell>
          <cell r="AB217">
            <v>0</v>
          </cell>
          <cell r="AC217">
            <v>2.6282999999999999</v>
          </cell>
          <cell r="AD217">
            <v>2.3767</v>
          </cell>
          <cell r="AE217">
            <v>2.5745</v>
          </cell>
          <cell r="AF217">
            <v>2.5710999999999999</v>
          </cell>
          <cell r="AG217">
            <v>2.9590999999999998</v>
          </cell>
          <cell r="AH217">
            <v>2.2467999999999999</v>
          </cell>
          <cell r="AI217">
            <v>2.8105000000000002</v>
          </cell>
          <cell r="AJ217">
            <v>2.7073</v>
          </cell>
          <cell r="AK217">
            <v>2.8685</v>
          </cell>
          <cell r="AL217">
            <v>2.6958000000000002</v>
          </cell>
          <cell r="AM217">
            <v>2.9184999999999999</v>
          </cell>
          <cell r="AN217">
            <v>2.6920999999999999</v>
          </cell>
          <cell r="AO217">
            <v>2.6309288879130222</v>
          </cell>
          <cell r="AP217">
            <v>2.6637084163033564</v>
          </cell>
          <cell r="AQ217">
            <v>2.5735946979073892</v>
          </cell>
          <cell r="AR217">
            <v>2.6687778677887053</v>
          </cell>
          <cell r="AS217">
            <v>2.6533142886407863</v>
          </cell>
          <cell r="AT217">
            <v>2.4476660845126967</v>
          </cell>
          <cell r="AU217">
            <v>2.6535695133326578</v>
          </cell>
          <cell r="AV217">
            <v>2.5895000000000001</v>
          </cell>
          <cell r="AW217">
            <v>2.4252110153470881</v>
          </cell>
          <cell r="AX217">
            <v>2.5297000000000001</v>
          </cell>
          <cell r="AZ217">
            <v>85</v>
          </cell>
        </row>
        <row r="218">
          <cell r="D218">
            <v>45809</v>
          </cell>
          <cell r="E218">
            <v>34.59619</v>
          </cell>
          <cell r="F218">
            <v>36.96405</v>
          </cell>
          <cell r="G218">
            <v>24.062660000000001</v>
          </cell>
          <cell r="H218">
            <v>29.534459999999999</v>
          </cell>
          <cell r="I218">
            <v>0</v>
          </cell>
          <cell r="J218">
            <v>36.46405</v>
          </cell>
          <cell r="K218">
            <v>36.46405</v>
          </cell>
          <cell r="L218">
            <v>26.149850000000001</v>
          </cell>
          <cell r="M218">
            <v>28.343319999999999</v>
          </cell>
          <cell r="N218">
            <v>29.63213</v>
          </cell>
          <cell r="O218">
            <v>16.16217</v>
          </cell>
          <cell r="P218">
            <v>27.525469999999999</v>
          </cell>
          <cell r="Q218">
            <v>0</v>
          </cell>
          <cell r="R218">
            <v>27.63213</v>
          </cell>
          <cell r="S218">
            <v>28.13213</v>
          </cell>
          <cell r="T218">
            <v>32.758229999999998</v>
          </cell>
          <cell r="U218">
            <v>31.81713666666667</v>
          </cell>
          <cell r="V218">
            <v>33.705418888888886</v>
          </cell>
          <cell r="W218">
            <v>20.551331111111111</v>
          </cell>
          <cell r="X218">
            <v>0</v>
          </cell>
          <cell r="Y218">
            <v>29.086907777777775</v>
          </cell>
          <cell r="Z218">
            <v>32.538752222222222</v>
          </cell>
          <cell r="AA218">
            <v>0</v>
          </cell>
          <cell r="AB218">
            <v>0</v>
          </cell>
          <cell r="AC218">
            <v>2.7050999999999998</v>
          </cell>
          <cell r="AD218">
            <v>2.4346999999999999</v>
          </cell>
          <cell r="AE218">
            <v>2.5924999999999998</v>
          </cell>
          <cell r="AF218">
            <v>2.6246</v>
          </cell>
          <cell r="AG218">
            <v>2.9891000000000001</v>
          </cell>
          <cell r="AH218">
            <v>2.2892999999999999</v>
          </cell>
          <cell r="AI218">
            <v>2.9838</v>
          </cell>
          <cell r="AJ218">
            <v>2.7860999999999998</v>
          </cell>
          <cell r="AK218">
            <v>2.9478</v>
          </cell>
          <cell r="AL218">
            <v>2.7732999999999999</v>
          </cell>
          <cell r="AM218">
            <v>2.9977999999999998</v>
          </cell>
          <cell r="AN218">
            <v>2.77</v>
          </cell>
          <cell r="AO218">
            <v>2.7078848969824083</v>
          </cell>
          <cell r="AP218">
            <v>2.7415751911183213</v>
          </cell>
          <cell r="AQ218">
            <v>2.6129483890670597</v>
          </cell>
          <cell r="AR218">
            <v>2.7466446426036701</v>
          </cell>
          <cell r="AS218">
            <v>2.7081130185393834</v>
          </cell>
          <cell r="AT218">
            <v>2.5449259460002009</v>
          </cell>
          <cell r="AU218">
            <v>2.7314362881476226</v>
          </cell>
          <cell r="AV218">
            <v>2.6074999999999999</v>
          </cell>
          <cell r="AW218">
            <v>2.4841600955381642</v>
          </cell>
          <cell r="AX218">
            <v>2.5907</v>
          </cell>
          <cell r="AZ218">
            <v>86</v>
          </cell>
        </row>
        <row r="219">
          <cell r="D219">
            <v>45839</v>
          </cell>
          <cell r="E219">
            <v>62.923349999999999</v>
          </cell>
          <cell r="F219">
            <v>88.209850000000003</v>
          </cell>
          <cell r="G219">
            <v>48.173580000000001</v>
          </cell>
          <cell r="H219">
            <v>52.280380000000001</v>
          </cell>
          <cell r="I219">
            <v>0</v>
          </cell>
          <cell r="J219">
            <v>91.959850000000003</v>
          </cell>
          <cell r="K219">
            <v>92.709850000000003</v>
          </cell>
          <cell r="L219">
            <v>12.412850000000001</v>
          </cell>
          <cell r="M219">
            <v>43.036110000000001</v>
          </cell>
          <cell r="N219">
            <v>41.647060000000003</v>
          </cell>
          <cell r="O219">
            <v>28.777989999999999</v>
          </cell>
          <cell r="P219">
            <v>41.236989999999999</v>
          </cell>
          <cell r="Q219">
            <v>0</v>
          </cell>
          <cell r="R219">
            <v>42.147060000000003</v>
          </cell>
          <cell r="S219">
            <v>42.647060000000003</v>
          </cell>
          <cell r="T219">
            <v>26.444559999999999</v>
          </cell>
          <cell r="U219">
            <v>54.155857096774199</v>
          </cell>
          <cell r="V219">
            <v>67.68216838709678</v>
          </cell>
          <cell r="W219">
            <v>39.622836021505378</v>
          </cell>
          <cell r="X219">
            <v>0</v>
          </cell>
          <cell r="Y219">
            <v>18.598872688172044</v>
          </cell>
          <cell r="Z219">
            <v>69.999372688172045</v>
          </cell>
          <cell r="AA219">
            <v>0</v>
          </cell>
          <cell r="AB219">
            <v>0</v>
          </cell>
          <cell r="AC219">
            <v>2.8986999999999998</v>
          </cell>
          <cell r="AD219">
            <v>2.6922999999999999</v>
          </cell>
          <cell r="AE219">
            <v>2.6945999999999999</v>
          </cell>
          <cell r="AF219">
            <v>2.7757000000000001</v>
          </cell>
          <cell r="AG219">
            <v>3.0651999999999999</v>
          </cell>
          <cell r="AH219">
            <v>2.3169</v>
          </cell>
          <cell r="AI219">
            <v>3.5182000000000002</v>
          </cell>
          <cell r="AJ219">
            <v>2.9868000000000001</v>
          </cell>
          <cell r="AK219">
            <v>3.2827000000000002</v>
          </cell>
          <cell r="AL219">
            <v>2.9695999999999998</v>
          </cell>
          <cell r="AM219">
            <v>3.3327</v>
          </cell>
          <cell r="AN219">
            <v>2.9674</v>
          </cell>
          <cell r="AO219">
            <v>3.0347475292536803</v>
          </cell>
          <cell r="AP219">
            <v>3.072306206022509</v>
          </cell>
          <cell r="AQ219">
            <v>2.7992052668319749</v>
          </cell>
          <cell r="AR219">
            <v>2.9429338041163944</v>
          </cell>
          <cell r="AS219">
            <v>2.8628810201782238</v>
          </cell>
          <cell r="AT219">
            <v>2.741151982334638</v>
          </cell>
          <cell r="AU219">
            <v>3.06216730305181</v>
          </cell>
          <cell r="AV219">
            <v>2.7096</v>
          </cell>
          <cell r="AW219">
            <v>2.7459753206626689</v>
          </cell>
          <cell r="AX219">
            <v>2.8791000000000002</v>
          </cell>
          <cell r="AZ219">
            <v>87</v>
          </cell>
        </row>
        <row r="220">
          <cell r="D220">
            <v>45870</v>
          </cell>
          <cell r="E220">
            <v>42.705959999999997</v>
          </cell>
          <cell r="F220">
            <v>36.711799999999997</v>
          </cell>
          <cell r="G220">
            <v>35.381079999999997</v>
          </cell>
          <cell r="H220">
            <v>39.004980000000003</v>
          </cell>
          <cell r="I220">
            <v>0</v>
          </cell>
          <cell r="J220">
            <v>40.711799999999997</v>
          </cell>
          <cell r="K220">
            <v>40.711799999999997</v>
          </cell>
          <cell r="L220">
            <v>-53.961199999999998</v>
          </cell>
          <cell r="M220">
            <v>33.144759999999998</v>
          </cell>
          <cell r="N220">
            <v>29.45336</v>
          </cell>
          <cell r="O220">
            <v>25.443149999999999</v>
          </cell>
          <cell r="P220">
            <v>35.139749999999999</v>
          </cell>
          <cell r="Q220">
            <v>0</v>
          </cell>
          <cell r="R220">
            <v>30.45336</v>
          </cell>
          <cell r="S220">
            <v>29.95336</v>
          </cell>
          <cell r="T220">
            <v>10.478059999999999</v>
          </cell>
          <cell r="U220">
            <v>38.49080731182795</v>
          </cell>
          <cell r="V220">
            <v>33.511842580645158</v>
          </cell>
          <cell r="W220">
            <v>30.999842043010748</v>
          </cell>
          <cell r="X220">
            <v>0</v>
          </cell>
          <cell r="Y220">
            <v>-25.552493978494621</v>
          </cell>
          <cell r="Z220">
            <v>36.18926193548387</v>
          </cell>
          <cell r="AA220">
            <v>0</v>
          </cell>
          <cell r="AB220">
            <v>0</v>
          </cell>
          <cell r="AC220">
            <v>3.2425000000000002</v>
          </cell>
          <cell r="AD220">
            <v>2.9723000000000002</v>
          </cell>
          <cell r="AE220">
            <v>3.1637</v>
          </cell>
          <cell r="AF220">
            <v>3.2425000000000002</v>
          </cell>
          <cell r="AG220">
            <v>3.5464000000000002</v>
          </cell>
          <cell r="AH220">
            <v>2.7357999999999998</v>
          </cell>
          <cell r="AI220">
            <v>3.5914999999999999</v>
          </cell>
          <cell r="AJ220">
            <v>3.3294999999999999</v>
          </cell>
          <cell r="AK220">
            <v>3.4935999999999998</v>
          </cell>
          <cell r="AL220">
            <v>3.3132999999999999</v>
          </cell>
          <cell r="AM220">
            <v>3.5436000000000001</v>
          </cell>
          <cell r="AN220">
            <v>3.3111000000000002</v>
          </cell>
          <cell r="AO220">
            <v>3.2463765541944913</v>
          </cell>
          <cell r="AP220">
            <v>3.2864398367636625</v>
          </cell>
          <cell r="AQ220">
            <v>3.1870980306176238</v>
          </cell>
          <cell r="AR220">
            <v>3.2915092882490118</v>
          </cell>
          <cell r="AS220">
            <v>3.3410127419850455</v>
          </cell>
          <cell r="AT220">
            <v>3.0556154973401584</v>
          </cell>
          <cell r="AU220">
            <v>3.2763009337929638</v>
          </cell>
          <cell r="AV220">
            <v>3.1787000000000001</v>
          </cell>
          <cell r="AW220">
            <v>3.0305570871023479</v>
          </cell>
          <cell r="AX220">
            <v>3.1663999999999999</v>
          </cell>
          <cell r="AZ220">
            <v>88</v>
          </cell>
        </row>
        <row r="221">
          <cell r="D221">
            <v>45901</v>
          </cell>
          <cell r="E221">
            <v>51.914149999999999</v>
          </cell>
          <cell r="F221">
            <v>49.821640000000002</v>
          </cell>
          <cell r="G221">
            <v>43.967480000000002</v>
          </cell>
          <cell r="H221">
            <v>52.138379999999998</v>
          </cell>
          <cell r="I221">
            <v>0</v>
          </cell>
          <cell r="J221">
            <v>52.821640000000002</v>
          </cell>
          <cell r="K221">
            <v>51.821640000000002</v>
          </cell>
          <cell r="L221">
            <v>-27.114159999999998</v>
          </cell>
          <cell r="M221">
            <v>41.41545</v>
          </cell>
          <cell r="N221">
            <v>40.874160000000003</v>
          </cell>
          <cell r="O221">
            <v>33.21698</v>
          </cell>
          <cell r="P221">
            <v>44.667380000000001</v>
          </cell>
          <cell r="Q221">
            <v>0</v>
          </cell>
          <cell r="R221">
            <v>39.624160000000003</v>
          </cell>
          <cell r="S221">
            <v>39.874160000000003</v>
          </cell>
          <cell r="T221">
            <v>28.161259999999999</v>
          </cell>
          <cell r="U221">
            <v>47.248061111111113</v>
          </cell>
          <cell r="V221">
            <v>45.844982222222228</v>
          </cell>
          <cell r="W221">
            <v>39.189480000000003</v>
          </cell>
          <cell r="X221">
            <v>0</v>
          </cell>
          <cell r="Y221">
            <v>-2.5473066666666684</v>
          </cell>
          <cell r="Z221">
            <v>46.956093333333335</v>
          </cell>
          <cell r="AA221">
            <v>0</v>
          </cell>
          <cell r="AB221">
            <v>0</v>
          </cell>
          <cell r="AC221">
            <v>3.2199</v>
          </cell>
          <cell r="AD221">
            <v>2.7808999999999999</v>
          </cell>
          <cell r="AE221">
            <v>3.0735999999999999</v>
          </cell>
          <cell r="AF221">
            <v>3.1974</v>
          </cell>
          <cell r="AG221">
            <v>3.4563999999999999</v>
          </cell>
          <cell r="AH221">
            <v>2.5444</v>
          </cell>
          <cell r="AI221">
            <v>3.5127000000000002</v>
          </cell>
          <cell r="AJ221">
            <v>3.3065000000000002</v>
          </cell>
          <cell r="AK221">
            <v>3.4704000000000002</v>
          </cell>
          <cell r="AL221">
            <v>3.2906</v>
          </cell>
          <cell r="AM221">
            <v>3.5204</v>
          </cell>
          <cell r="AN221">
            <v>3.2881999999999998</v>
          </cell>
          <cell r="AO221">
            <v>3.2237306452756354</v>
          </cell>
          <cell r="AP221">
            <v>3.2635259160498835</v>
          </cell>
          <cell r="AQ221">
            <v>3.0413340298091063</v>
          </cell>
          <cell r="AR221">
            <v>3.2685953675352328</v>
          </cell>
          <cell r="AS221">
            <v>3.294817924818191</v>
          </cell>
          <cell r="AT221">
            <v>3.0479872729097659</v>
          </cell>
          <cell r="AU221">
            <v>3.2533870130791849</v>
          </cell>
          <cell r="AV221">
            <v>3.0886</v>
          </cell>
          <cell r="AW221">
            <v>2.8360251224717956</v>
          </cell>
          <cell r="AX221">
            <v>2.9748999999999999</v>
          </cell>
          <cell r="AZ221">
            <v>89</v>
          </cell>
        </row>
        <row r="222">
          <cell r="D222">
            <v>45931</v>
          </cell>
          <cell r="E222">
            <v>41.172530000000002</v>
          </cell>
          <cell r="F222">
            <v>28.24371</v>
          </cell>
          <cell r="G222">
            <v>32.927819999999997</v>
          </cell>
          <cell r="H222">
            <v>39.727820000000001</v>
          </cell>
          <cell r="I222">
            <v>0</v>
          </cell>
          <cell r="J222">
            <v>26.99371</v>
          </cell>
          <cell r="K222">
            <v>26.74371</v>
          </cell>
          <cell r="L222">
            <v>19.423210000000001</v>
          </cell>
          <cell r="M222">
            <v>36.673459999999999</v>
          </cell>
          <cell r="N222">
            <v>26.588730000000002</v>
          </cell>
          <cell r="O222">
            <v>28.22972</v>
          </cell>
          <cell r="P222">
            <v>35.466520000000003</v>
          </cell>
          <cell r="Q222">
            <v>0</v>
          </cell>
          <cell r="R222">
            <v>25.338730000000002</v>
          </cell>
          <cell r="S222">
            <v>25.338730000000002</v>
          </cell>
          <cell r="T222">
            <v>19.971430000000002</v>
          </cell>
          <cell r="U222">
            <v>39.285823225806453</v>
          </cell>
          <cell r="V222">
            <v>27.54968612903226</v>
          </cell>
          <cell r="W222">
            <v>30.957649032258058</v>
          </cell>
          <cell r="X222">
            <v>0</v>
          </cell>
          <cell r="Y222">
            <v>19.653108709677419</v>
          </cell>
          <cell r="Z222">
            <v>26.29968612903226</v>
          </cell>
          <cell r="AA222">
            <v>0</v>
          </cell>
          <cell r="AB222">
            <v>0</v>
          </cell>
          <cell r="AC222">
            <v>3.1974</v>
          </cell>
          <cell r="AD222">
            <v>2.7921</v>
          </cell>
          <cell r="AE222">
            <v>3.1185999999999998</v>
          </cell>
          <cell r="AF222">
            <v>3.1749000000000001</v>
          </cell>
          <cell r="AG222">
            <v>3.4563999999999999</v>
          </cell>
          <cell r="AH222">
            <v>2.5444</v>
          </cell>
          <cell r="AI222">
            <v>3.4226000000000001</v>
          </cell>
          <cell r="AJ222">
            <v>3.2820999999999998</v>
          </cell>
          <cell r="AK222">
            <v>3.4451000000000001</v>
          </cell>
          <cell r="AL222">
            <v>3.2671999999999999</v>
          </cell>
          <cell r="AM222">
            <v>3.4950999999999999</v>
          </cell>
          <cell r="AN222">
            <v>3.2645</v>
          </cell>
          <cell r="AO222">
            <v>3.2011849394935887</v>
          </cell>
          <cell r="AP222">
            <v>3.2407133843658116</v>
          </cell>
          <cell r="AQ222">
            <v>3.070435048798231</v>
          </cell>
          <cell r="AR222">
            <v>3.2457828358511609</v>
          </cell>
          <cell r="AS222">
            <v>3.2717717300010243</v>
          </cell>
          <cell r="AT222">
            <v>3.1057008130081298</v>
          </cell>
          <cell r="AU222">
            <v>3.2305744813951129</v>
          </cell>
          <cell r="AV222">
            <v>3.1335999999999999</v>
          </cell>
          <cell r="AW222">
            <v>2.847408393129383</v>
          </cell>
          <cell r="AX222">
            <v>2.9786999999999999</v>
          </cell>
          <cell r="AZ222">
            <v>90</v>
          </cell>
        </row>
        <row r="223">
          <cell r="D223">
            <v>45962</v>
          </cell>
          <cell r="E223">
            <v>40.786790000000003</v>
          </cell>
          <cell r="F223">
            <v>30.868220000000001</v>
          </cell>
          <cell r="G223">
            <v>32.2378</v>
          </cell>
          <cell r="H223">
            <v>37.231999999999999</v>
          </cell>
          <cell r="I223">
            <v>0</v>
          </cell>
          <cell r="J223">
            <v>29.368220000000001</v>
          </cell>
          <cell r="K223">
            <v>29.618220000000001</v>
          </cell>
          <cell r="L223">
            <v>25.69312</v>
          </cell>
          <cell r="M223">
            <v>35.719029999999997</v>
          </cell>
          <cell r="N223">
            <v>30.409739999999999</v>
          </cell>
          <cell r="O223">
            <v>27.130610000000001</v>
          </cell>
          <cell r="P223">
            <v>33.265410000000003</v>
          </cell>
          <cell r="Q223">
            <v>0</v>
          </cell>
          <cell r="R223">
            <v>29.159739999999999</v>
          </cell>
          <cell r="S223">
            <v>29.159739999999999</v>
          </cell>
          <cell r="T223">
            <v>23.925740000000001</v>
          </cell>
          <cell r="U223">
            <v>38.418086643550623</v>
          </cell>
          <cell r="V223">
            <v>30.653923522884885</v>
          </cell>
          <cell r="W223">
            <v>29.85066680998613</v>
          </cell>
          <cell r="X223">
            <v>0</v>
          </cell>
          <cell r="Y223">
            <v>24.867035312066577</v>
          </cell>
          <cell r="Z223">
            <v>29.270775117891816</v>
          </cell>
          <cell r="AA223">
            <v>0</v>
          </cell>
          <cell r="AB223">
            <v>0</v>
          </cell>
          <cell r="AC223">
            <v>3.6253000000000002</v>
          </cell>
          <cell r="AD223">
            <v>3.3887999999999998</v>
          </cell>
          <cell r="AE223">
            <v>3.6703000000000001</v>
          </cell>
          <cell r="AF223">
            <v>3.4788999999999999</v>
          </cell>
          <cell r="AG223">
            <v>3.6364999999999998</v>
          </cell>
          <cell r="AH223">
            <v>2.8372000000000002</v>
          </cell>
          <cell r="AI223">
            <v>3.8841999999999999</v>
          </cell>
          <cell r="AJ223">
            <v>3.7201</v>
          </cell>
          <cell r="AK223">
            <v>3.8879000000000001</v>
          </cell>
          <cell r="AL223">
            <v>3.6996000000000002</v>
          </cell>
          <cell r="AM223">
            <v>3.9379</v>
          </cell>
          <cell r="AN223">
            <v>3.6989000000000001</v>
          </cell>
          <cell r="AO223">
            <v>3.629954161899712</v>
          </cell>
          <cell r="AP223">
            <v>3.6745570424820038</v>
          </cell>
          <cell r="AQ223">
            <v>3.6650900346898876</v>
          </cell>
          <cell r="AR223">
            <v>3.6796264939673531</v>
          </cell>
          <cell r="AS223">
            <v>3.5831514288640784</v>
          </cell>
          <cell r="AT223">
            <v>3.3143728997289972</v>
          </cell>
          <cell r="AU223">
            <v>3.6644181395113051</v>
          </cell>
          <cell r="AV223">
            <v>3.6852999999999998</v>
          </cell>
          <cell r="AW223">
            <v>3.4538724646813699</v>
          </cell>
          <cell r="AX223">
            <v>3.6274000000000002</v>
          </cell>
          <cell r="AZ223">
            <v>91</v>
          </cell>
        </row>
        <row r="224">
          <cell r="D224">
            <v>45992</v>
          </cell>
          <cell r="E224">
            <v>54.435380000000002</v>
          </cell>
          <cell r="F224">
            <v>37.317740000000001</v>
          </cell>
          <cell r="G224">
            <v>47.153669999999998</v>
          </cell>
          <cell r="H224">
            <v>50.021369999999997</v>
          </cell>
          <cell r="I224">
            <v>0</v>
          </cell>
          <cell r="J224">
            <v>35.817740000000001</v>
          </cell>
          <cell r="K224">
            <v>35.817740000000001</v>
          </cell>
          <cell r="L224">
            <v>33.152239999999999</v>
          </cell>
          <cell r="M224">
            <v>47.221209999999999</v>
          </cell>
          <cell r="N224">
            <v>35.299810000000001</v>
          </cell>
          <cell r="O224">
            <v>38.964399999999998</v>
          </cell>
          <cell r="P224">
            <v>43.896000000000001</v>
          </cell>
          <cell r="Q224">
            <v>0</v>
          </cell>
          <cell r="R224">
            <v>33.299810000000001</v>
          </cell>
          <cell r="S224">
            <v>34.299810000000001</v>
          </cell>
          <cell r="T224">
            <v>29.64751</v>
          </cell>
          <cell r="U224">
            <v>51.254939462365591</v>
          </cell>
          <cell r="V224">
            <v>36.428114946236555</v>
          </cell>
          <cell r="W224">
            <v>43.543346666666665</v>
          </cell>
          <cell r="X224">
            <v>0</v>
          </cell>
          <cell r="Y224">
            <v>31.607143978494623</v>
          </cell>
          <cell r="Z224">
            <v>34.707684838709682</v>
          </cell>
          <cell r="AA224">
            <v>0</v>
          </cell>
          <cell r="AB224">
            <v>0</v>
          </cell>
          <cell r="AC224">
            <v>3.9518</v>
          </cell>
          <cell r="AD224">
            <v>3.6253000000000002</v>
          </cell>
          <cell r="AE224">
            <v>3.8616999999999999</v>
          </cell>
          <cell r="AF224">
            <v>3.7829000000000002</v>
          </cell>
          <cell r="AG224">
            <v>3.7715999999999998</v>
          </cell>
          <cell r="AH224">
            <v>2.9047000000000001</v>
          </cell>
          <cell r="AI224">
            <v>4.3907999999999996</v>
          </cell>
          <cell r="AJ224">
            <v>4.0523999999999996</v>
          </cell>
          <cell r="AK224">
            <v>4.2229999999999999</v>
          </cell>
          <cell r="AL224">
            <v>4.0286999999999997</v>
          </cell>
          <cell r="AM224">
            <v>4.2729999999999997</v>
          </cell>
          <cell r="AN224">
            <v>4.0292000000000003</v>
          </cell>
          <cell r="AO224">
            <v>3.9571174035814107</v>
          </cell>
          <cell r="AP224">
            <v>4.0055922244753122</v>
          </cell>
          <cell r="AQ224">
            <v>3.8866616721533487</v>
          </cell>
          <cell r="AR224">
            <v>4.0106616759606615</v>
          </cell>
          <cell r="AS224">
            <v>3.8945311277271331</v>
          </cell>
          <cell r="AT224">
            <v>3.5944090334236676</v>
          </cell>
          <cell r="AU224">
            <v>3.9954533215046131</v>
          </cell>
          <cell r="AV224">
            <v>3.8767</v>
          </cell>
          <cell r="AW224">
            <v>3.6942424209777416</v>
          </cell>
          <cell r="AX224">
            <v>3.8864999999999998</v>
          </cell>
          <cell r="AZ224">
            <v>92</v>
          </cell>
        </row>
        <row r="225">
          <cell r="D225">
            <v>46023</v>
          </cell>
          <cell r="E225">
            <v>51.294739999999997</v>
          </cell>
          <cell r="F225">
            <v>34.623330000000003</v>
          </cell>
          <cell r="G225">
            <v>43.50676</v>
          </cell>
          <cell r="H225">
            <v>46.619860000000003</v>
          </cell>
          <cell r="I225">
            <v>0</v>
          </cell>
          <cell r="J225">
            <v>33.123330000000003</v>
          </cell>
          <cell r="K225">
            <v>33.123330000000003</v>
          </cell>
          <cell r="L225">
            <v>32.514330000000001</v>
          </cell>
          <cell r="M225">
            <v>41.324890000000003</v>
          </cell>
          <cell r="N225">
            <v>31.847020000000001</v>
          </cell>
          <cell r="O225">
            <v>32.4801</v>
          </cell>
          <cell r="P225">
            <v>39.039400000000001</v>
          </cell>
          <cell r="Q225">
            <v>0</v>
          </cell>
          <cell r="R225">
            <v>30.347020000000001</v>
          </cell>
          <cell r="S225">
            <v>30.847020000000001</v>
          </cell>
          <cell r="T225">
            <v>35.270519999999998</v>
          </cell>
          <cell r="U225">
            <v>46.899429784946236</v>
          </cell>
          <cell r="V225">
            <v>33.399365376344086</v>
          </cell>
          <cell r="W225">
            <v>38.645544301075269</v>
          </cell>
          <cell r="X225">
            <v>0</v>
          </cell>
          <cell r="Y225">
            <v>33.729424516129029</v>
          </cell>
          <cell r="Z225">
            <v>31.899365376344086</v>
          </cell>
          <cell r="AA225">
            <v>0</v>
          </cell>
          <cell r="AB225">
            <v>0</v>
          </cell>
          <cell r="AC225">
            <v>3.8008000000000002</v>
          </cell>
          <cell r="AD225">
            <v>3.8468</v>
          </cell>
          <cell r="AE225">
            <v>3.6856</v>
          </cell>
          <cell r="AF225">
            <v>3.8237999999999999</v>
          </cell>
          <cell r="AG225">
            <v>3.8123</v>
          </cell>
          <cell r="AH225">
            <v>2.8563000000000001</v>
          </cell>
          <cell r="AI225">
            <v>4.25</v>
          </cell>
          <cell r="AJ225">
            <v>3.9022000000000001</v>
          </cell>
          <cell r="AK225">
            <v>4.0731999999999999</v>
          </cell>
          <cell r="AL225">
            <v>3.8780999999999999</v>
          </cell>
          <cell r="AM225">
            <v>4.1231999999999998</v>
          </cell>
          <cell r="AN225">
            <v>3.8788</v>
          </cell>
          <cell r="AO225">
            <v>3.8058106669996756</v>
          </cell>
          <cell r="AP225">
            <v>3.8524947896177637</v>
          </cell>
          <cell r="AQ225">
            <v>3.9101703245039943</v>
          </cell>
          <cell r="AR225">
            <v>3.857564241103113</v>
          </cell>
          <cell r="AS225">
            <v>3.9364239885281163</v>
          </cell>
          <cell r="AT225">
            <v>3.528966897520827</v>
          </cell>
          <cell r="AU225">
            <v>3.8423558866470651</v>
          </cell>
          <cell r="AV225">
            <v>3.7006000000000001</v>
          </cell>
          <cell r="AW225">
            <v>3.919366925500559</v>
          </cell>
          <cell r="AX225">
            <v>4.1136999999999997</v>
          </cell>
          <cell r="AZ225">
            <v>93</v>
          </cell>
        </row>
        <row r="226">
          <cell r="D226">
            <v>46054</v>
          </cell>
          <cell r="E226">
            <v>45.702959999999997</v>
          </cell>
          <cell r="F226">
            <v>31.378229999999999</v>
          </cell>
          <cell r="G226">
            <v>38.388489999999997</v>
          </cell>
          <cell r="H226">
            <v>43.58099</v>
          </cell>
          <cell r="I226">
            <v>0</v>
          </cell>
          <cell r="J226">
            <v>29.878229999999999</v>
          </cell>
          <cell r="K226">
            <v>29.878229999999999</v>
          </cell>
          <cell r="L226">
            <v>26.983830000000001</v>
          </cell>
          <cell r="M226">
            <v>42.395499999999998</v>
          </cell>
          <cell r="N226">
            <v>31.191700000000001</v>
          </cell>
          <cell r="O226">
            <v>34.021729999999998</v>
          </cell>
          <cell r="P226">
            <v>41.950130000000001</v>
          </cell>
          <cell r="Q226">
            <v>0</v>
          </cell>
          <cell r="R226">
            <v>29.691700000000001</v>
          </cell>
          <cell r="S226">
            <v>29.941700000000001</v>
          </cell>
          <cell r="T226">
            <v>33.116999999999997</v>
          </cell>
          <cell r="U226">
            <v>44.285477142857133</v>
          </cell>
          <cell r="V226">
            <v>31.298288571428568</v>
          </cell>
          <cell r="W226">
            <v>36.517021428571425</v>
          </cell>
          <cell r="X226">
            <v>0</v>
          </cell>
          <cell r="Y226">
            <v>29.612331428571427</v>
          </cell>
          <cell r="Z226">
            <v>29.798288571428568</v>
          </cell>
          <cell r="AA226">
            <v>0</v>
          </cell>
          <cell r="AB226">
            <v>0</v>
          </cell>
          <cell r="AC226">
            <v>3.6395</v>
          </cell>
          <cell r="AD226">
            <v>3.5703999999999998</v>
          </cell>
          <cell r="AE226">
            <v>3.5244</v>
          </cell>
          <cell r="AF226">
            <v>3.605</v>
          </cell>
          <cell r="AG226">
            <v>3.8237999999999999</v>
          </cell>
          <cell r="AH226">
            <v>2.8794</v>
          </cell>
          <cell r="AI226">
            <v>3.9735</v>
          </cell>
          <cell r="AJ226">
            <v>3.7391999999999999</v>
          </cell>
          <cell r="AK226">
            <v>3.9093</v>
          </cell>
          <cell r="AL226">
            <v>3.7161</v>
          </cell>
          <cell r="AM226">
            <v>3.9592999999999998</v>
          </cell>
          <cell r="AN226">
            <v>3.7162999999999999</v>
          </cell>
          <cell r="AO226">
            <v>3.6441830073266033</v>
          </cell>
          <cell r="AP226">
            <v>3.6889542847003955</v>
          </cell>
          <cell r="AQ226">
            <v>3.6835759133004169</v>
          </cell>
          <cell r="AR226">
            <v>3.6940237361857449</v>
          </cell>
          <cell r="AS226">
            <v>3.7123125473727336</v>
          </cell>
          <cell r="AT226">
            <v>3.400591910067249</v>
          </cell>
          <cell r="AU226">
            <v>3.6788153817296969</v>
          </cell>
          <cell r="AV226">
            <v>3.5394000000000001</v>
          </cell>
          <cell r="AW226">
            <v>3.638444067486533</v>
          </cell>
          <cell r="AX226">
            <v>3.8235000000000001</v>
          </cell>
          <cell r="AZ226">
            <v>94</v>
          </cell>
        </row>
        <row r="227">
          <cell r="D227">
            <v>46082</v>
          </cell>
          <cell r="E227">
            <v>36.006079999999997</v>
          </cell>
          <cell r="F227">
            <v>24.099679999999999</v>
          </cell>
          <cell r="G227">
            <v>27.943239999999999</v>
          </cell>
          <cell r="H227">
            <v>34.259740000000001</v>
          </cell>
          <cell r="I227">
            <v>0</v>
          </cell>
          <cell r="J227">
            <v>22.099679999999999</v>
          </cell>
          <cell r="K227">
            <v>22.349679999999999</v>
          </cell>
          <cell r="L227">
            <v>15.90178</v>
          </cell>
          <cell r="M227">
            <v>33.989890000000003</v>
          </cell>
          <cell r="N227">
            <v>26.9922</v>
          </cell>
          <cell r="O227">
            <v>25.087679999999999</v>
          </cell>
          <cell r="P227">
            <v>33.553579999999997</v>
          </cell>
          <cell r="Q227">
            <v>0</v>
          </cell>
          <cell r="R227">
            <v>25.4922</v>
          </cell>
          <cell r="S227">
            <v>25.4922</v>
          </cell>
          <cell r="T227">
            <v>24.460899999999999</v>
          </cell>
          <cell r="U227">
            <v>35.118739313593544</v>
          </cell>
          <cell r="V227">
            <v>25.372700242261104</v>
          </cell>
          <cell r="W227">
            <v>26.686486137281289</v>
          </cell>
          <cell r="X227">
            <v>0</v>
          </cell>
          <cell r="Y227">
            <v>19.668714374158814</v>
          </cell>
          <cell r="Z227">
            <v>23.592754078061912</v>
          </cell>
          <cell r="AA227">
            <v>0</v>
          </cell>
          <cell r="AB227">
            <v>0</v>
          </cell>
          <cell r="AC227">
            <v>3.3515999999999999</v>
          </cell>
          <cell r="AD227">
            <v>3.0291000000000001</v>
          </cell>
          <cell r="AE227">
            <v>3.3170000000000002</v>
          </cell>
          <cell r="AF227">
            <v>3.3401000000000001</v>
          </cell>
          <cell r="AG227">
            <v>3.6856</v>
          </cell>
          <cell r="AH227">
            <v>2.7412000000000001</v>
          </cell>
          <cell r="AI227">
            <v>3.5935000000000001</v>
          </cell>
          <cell r="AJ227">
            <v>3.4424999999999999</v>
          </cell>
          <cell r="AK227">
            <v>3.4569999999999999</v>
          </cell>
          <cell r="AL227">
            <v>3.4241999999999999</v>
          </cell>
          <cell r="AM227">
            <v>3.5070000000000001</v>
          </cell>
          <cell r="AN227">
            <v>3.4228000000000001</v>
          </cell>
          <cell r="AO227">
            <v>3.2036900179138161</v>
          </cell>
          <cell r="AP227">
            <v>3.2432481101084862</v>
          </cell>
          <cell r="AQ227">
            <v>3.2958902742050822</v>
          </cell>
          <cell r="AR227">
            <v>3.4021247196593327</v>
          </cell>
          <cell r="AS227">
            <v>3.4409820137252893</v>
          </cell>
          <cell r="AT227">
            <v>2.9954930442637759</v>
          </cell>
          <cell r="AU227">
            <v>3.2331092071377876</v>
          </cell>
          <cell r="AV227">
            <v>3.3319999999999999</v>
          </cell>
          <cell r="AW227">
            <v>3.0882865311515397</v>
          </cell>
          <cell r="AX227">
            <v>3.2494999999999998</v>
          </cell>
          <cell r="AZ227">
            <v>95</v>
          </cell>
        </row>
        <row r="228">
          <cell r="D228">
            <v>46113</v>
          </cell>
          <cell r="E228">
            <v>25.578720000000001</v>
          </cell>
          <cell r="F228">
            <v>16.660139999999998</v>
          </cell>
          <cell r="G228">
            <v>17.900169999999999</v>
          </cell>
          <cell r="H228">
            <v>21.271070000000002</v>
          </cell>
          <cell r="I228">
            <v>0</v>
          </cell>
          <cell r="J228">
            <v>14.66014</v>
          </cell>
          <cell r="K228">
            <v>14.41014</v>
          </cell>
          <cell r="L228">
            <v>7.7832400000000002</v>
          </cell>
          <cell r="M228">
            <v>28.486830000000001</v>
          </cell>
          <cell r="N228">
            <v>23.316859999999998</v>
          </cell>
          <cell r="O228">
            <v>19.735569999999999</v>
          </cell>
          <cell r="P228">
            <v>26.815670000000001</v>
          </cell>
          <cell r="Q228">
            <v>0</v>
          </cell>
          <cell r="R228">
            <v>21.816859999999998</v>
          </cell>
          <cell r="S228">
            <v>21.066859999999998</v>
          </cell>
          <cell r="T228">
            <v>16.411960000000001</v>
          </cell>
          <cell r="U228">
            <v>26.80658866666667</v>
          </cell>
          <cell r="V228">
            <v>19.47075511111111</v>
          </cell>
          <cell r="W228">
            <v>18.675116666666664</v>
          </cell>
          <cell r="X228">
            <v>0</v>
          </cell>
          <cell r="Y228">
            <v>11.426477333333334</v>
          </cell>
          <cell r="Z228">
            <v>17.681866222222222</v>
          </cell>
          <cell r="AA228">
            <v>0</v>
          </cell>
          <cell r="AB228">
            <v>0</v>
          </cell>
          <cell r="AC228">
            <v>3.0406</v>
          </cell>
          <cell r="AD228">
            <v>2.8102999999999998</v>
          </cell>
          <cell r="AE228">
            <v>2.9253999999999998</v>
          </cell>
          <cell r="AF228">
            <v>3.0291000000000001</v>
          </cell>
          <cell r="AG228">
            <v>3.3860999999999999</v>
          </cell>
          <cell r="AH228">
            <v>2.6030000000000002</v>
          </cell>
          <cell r="AI228">
            <v>3.2479</v>
          </cell>
          <cell r="AJ228">
            <v>3.1206</v>
          </cell>
          <cell r="AK228">
            <v>3.282</v>
          </cell>
          <cell r="AL228">
            <v>3.1084999999999998</v>
          </cell>
          <cell r="AM228">
            <v>3.3319999999999999</v>
          </cell>
          <cell r="AN228">
            <v>3.1049000000000002</v>
          </cell>
          <cell r="AO228">
            <v>3.0440664209769257</v>
          </cell>
          <cell r="AP228">
            <v>3.0817353857852581</v>
          </cell>
          <cell r="AQ228">
            <v>2.9798179967858314</v>
          </cell>
          <cell r="AR228">
            <v>3.0868048372706074</v>
          </cell>
          <cell r="AS228">
            <v>3.1224323875857829</v>
          </cell>
          <cell r="AT228">
            <v>2.9656827461607951</v>
          </cell>
          <cell r="AU228">
            <v>3.0715964828145594</v>
          </cell>
          <cell r="AV228">
            <v>2.9403999999999999</v>
          </cell>
          <cell r="AW228">
            <v>2.8659062079479618</v>
          </cell>
          <cell r="AX228">
            <v>2.9712999999999998</v>
          </cell>
          <cell r="AZ228">
            <v>96</v>
          </cell>
        </row>
        <row r="229">
          <cell r="D229">
            <v>46143</v>
          </cell>
          <cell r="E229">
            <v>20.23818</v>
          </cell>
          <cell r="F229">
            <v>18.65483</v>
          </cell>
          <cell r="G229">
            <v>12.16394</v>
          </cell>
          <cell r="H229">
            <v>16.88654</v>
          </cell>
          <cell r="I229">
            <v>0</v>
          </cell>
          <cell r="J229">
            <v>16.65483</v>
          </cell>
          <cell r="K229">
            <v>16.40483</v>
          </cell>
          <cell r="L229">
            <v>7.9956300000000002</v>
          </cell>
          <cell r="M229">
            <v>18.384309999999999</v>
          </cell>
          <cell r="N229">
            <v>23.63327</v>
          </cell>
          <cell r="O229">
            <v>9.5801700000000007</v>
          </cell>
          <cell r="P229">
            <v>18.574870000000001</v>
          </cell>
          <cell r="Q229">
            <v>0</v>
          </cell>
          <cell r="R229">
            <v>22.63327</v>
          </cell>
          <cell r="S229">
            <v>21.63327</v>
          </cell>
          <cell r="T229">
            <v>14.965870000000001</v>
          </cell>
          <cell r="U229">
            <v>19.381014301075268</v>
          </cell>
          <cell r="V229">
            <v>20.956689354838709</v>
          </cell>
          <cell r="W229">
            <v>10.96929365591398</v>
          </cell>
          <cell r="X229">
            <v>0</v>
          </cell>
          <cell r="Y229">
            <v>11.218429139784947</v>
          </cell>
          <cell r="Z229">
            <v>19.419054946236557</v>
          </cell>
          <cell r="AA229">
            <v>0</v>
          </cell>
          <cell r="AB229">
            <v>0</v>
          </cell>
          <cell r="AC229">
            <v>3.0636999999999999</v>
          </cell>
          <cell r="AD229">
            <v>2.8794</v>
          </cell>
          <cell r="AE229">
            <v>2.9024000000000001</v>
          </cell>
          <cell r="AF229">
            <v>3.0406</v>
          </cell>
          <cell r="AG229">
            <v>3.4091999999999998</v>
          </cell>
          <cell r="AH229">
            <v>2.6720999999999999</v>
          </cell>
          <cell r="AI229">
            <v>3.2595000000000001</v>
          </cell>
          <cell r="AJ229">
            <v>3.1427</v>
          </cell>
          <cell r="AK229">
            <v>3.3039000000000001</v>
          </cell>
          <cell r="AL229">
            <v>3.1311</v>
          </cell>
          <cell r="AM229">
            <v>3.3538999999999999</v>
          </cell>
          <cell r="AN229">
            <v>3.1274000000000002</v>
          </cell>
          <cell r="AO229">
            <v>3.0672133455798272</v>
          </cell>
          <cell r="AP229">
            <v>3.1051562516475721</v>
          </cell>
          <cell r="AQ229">
            <v>3.003689117344527</v>
          </cell>
          <cell r="AR229">
            <v>3.110225703132921</v>
          </cell>
          <cell r="AS229">
            <v>3.1342115538256681</v>
          </cell>
          <cell r="AT229">
            <v>2.8846830472749172</v>
          </cell>
          <cell r="AU229">
            <v>3.0950173486768735</v>
          </cell>
          <cell r="AV229">
            <v>2.9174000000000002</v>
          </cell>
          <cell r="AW229">
            <v>2.9361369224514684</v>
          </cell>
          <cell r="AX229">
            <v>3.0324</v>
          </cell>
          <cell r="AZ229">
            <v>97</v>
          </cell>
        </row>
        <row r="230">
          <cell r="D230">
            <v>46174</v>
          </cell>
          <cell r="E230">
            <v>30.281279999999999</v>
          </cell>
          <cell r="F230">
            <v>30.377960000000002</v>
          </cell>
          <cell r="G230">
            <v>21.858720000000002</v>
          </cell>
          <cell r="H230">
            <v>27.33052</v>
          </cell>
          <cell r="I230">
            <v>0</v>
          </cell>
          <cell r="J230">
            <v>29.877960000000002</v>
          </cell>
          <cell r="K230">
            <v>29.877960000000002</v>
          </cell>
          <cell r="L230">
            <v>19.563659999999999</v>
          </cell>
          <cell r="M230">
            <v>24.85004</v>
          </cell>
          <cell r="N230">
            <v>30.472909999999999</v>
          </cell>
          <cell r="O230">
            <v>16.257539999999999</v>
          </cell>
          <cell r="P230">
            <v>27.620840000000001</v>
          </cell>
          <cell r="Q230">
            <v>0</v>
          </cell>
          <cell r="R230">
            <v>28.472909999999999</v>
          </cell>
          <cell r="S230">
            <v>28.972909999999999</v>
          </cell>
          <cell r="T230">
            <v>33.599110000000003</v>
          </cell>
          <cell r="U230">
            <v>27.988089777777777</v>
          </cell>
          <cell r="V230">
            <v>30.418050000000001</v>
          </cell>
          <cell r="W230">
            <v>19.493777333333334</v>
          </cell>
          <cell r="X230">
            <v>0</v>
          </cell>
          <cell r="Y230">
            <v>25.489738888888891</v>
          </cell>
          <cell r="Z230">
            <v>29.284716666666668</v>
          </cell>
          <cell r="AA230">
            <v>0</v>
          </cell>
          <cell r="AB230">
            <v>0</v>
          </cell>
          <cell r="AC230">
            <v>3.1328</v>
          </cell>
          <cell r="AD230">
            <v>2.9485000000000001</v>
          </cell>
          <cell r="AE230">
            <v>2.9138999999999999</v>
          </cell>
          <cell r="AF230">
            <v>3.0981999999999998</v>
          </cell>
          <cell r="AG230">
            <v>3.4321999999999999</v>
          </cell>
          <cell r="AH230">
            <v>2.7526999999999999</v>
          </cell>
          <cell r="AI230">
            <v>3.3515999999999999</v>
          </cell>
          <cell r="AJ230">
            <v>3.2138</v>
          </cell>
          <cell r="AK230">
            <v>3.3754</v>
          </cell>
          <cell r="AL230">
            <v>3.2010000000000001</v>
          </cell>
          <cell r="AM230">
            <v>3.4253999999999998</v>
          </cell>
          <cell r="AN230">
            <v>3.1976</v>
          </cell>
          <cell r="AO230">
            <v>3.1364537131149124</v>
          </cell>
          <cell r="AP230">
            <v>3.175216071175099</v>
          </cell>
          <cell r="AQ230">
            <v>3.0454247424428091</v>
          </cell>
          <cell r="AR230">
            <v>3.1802855226604483</v>
          </cell>
          <cell r="AS230">
            <v>3.1932098125576154</v>
          </cell>
          <cell r="AT230">
            <v>2.9741139415838602</v>
          </cell>
          <cell r="AU230">
            <v>3.1650771682044003</v>
          </cell>
          <cell r="AV230">
            <v>2.9289000000000001</v>
          </cell>
          <cell r="AW230">
            <v>3.006367636954975</v>
          </cell>
          <cell r="AX230">
            <v>3.1044999999999998</v>
          </cell>
          <cell r="AZ230">
            <v>98</v>
          </cell>
        </row>
        <row r="231">
          <cell r="D231">
            <v>46204</v>
          </cell>
          <cell r="E231">
            <v>38.798099999999998</v>
          </cell>
          <cell r="F231">
            <v>36.686360000000001</v>
          </cell>
          <cell r="G231">
            <v>30.858599999999999</v>
          </cell>
          <cell r="H231">
            <v>34.965400000000002</v>
          </cell>
          <cell r="I231">
            <v>0</v>
          </cell>
          <cell r="J231">
            <v>40.436360000000001</v>
          </cell>
          <cell r="K231">
            <v>41.186360000000001</v>
          </cell>
          <cell r="L231">
            <v>-39.110639999999997</v>
          </cell>
          <cell r="M231">
            <v>27.07432</v>
          </cell>
          <cell r="N231">
            <v>26.87227</v>
          </cell>
          <cell r="O231">
            <v>18.399439999999998</v>
          </cell>
          <cell r="P231">
            <v>30.858440000000002</v>
          </cell>
          <cell r="Q231">
            <v>0</v>
          </cell>
          <cell r="R231">
            <v>27.37227</v>
          </cell>
          <cell r="S231">
            <v>27.87227</v>
          </cell>
          <cell r="T231">
            <v>11.66987</v>
          </cell>
          <cell r="U231">
            <v>33.629551827956988</v>
          </cell>
          <cell r="V231">
            <v>32.35971817204301</v>
          </cell>
          <cell r="W231">
            <v>25.365852043010751</v>
          </cell>
          <cell r="X231">
            <v>0</v>
          </cell>
          <cell r="Y231">
            <v>-16.723533440860212</v>
          </cell>
          <cell r="Z231">
            <v>34.676922473118282</v>
          </cell>
          <cell r="AA231">
            <v>0</v>
          </cell>
          <cell r="AB231">
            <v>0</v>
          </cell>
          <cell r="AC231">
            <v>3.2248999999999999</v>
          </cell>
          <cell r="AD231">
            <v>2.9714999999999998</v>
          </cell>
          <cell r="AE231">
            <v>2.96</v>
          </cell>
          <cell r="AF231">
            <v>3.2134</v>
          </cell>
          <cell r="AG231">
            <v>3.5474000000000001</v>
          </cell>
          <cell r="AH231">
            <v>2.7757000000000001</v>
          </cell>
          <cell r="AI231">
            <v>3.5358999999999998</v>
          </cell>
          <cell r="AJ231">
            <v>3.3129</v>
          </cell>
          <cell r="AK231">
            <v>3.6088</v>
          </cell>
          <cell r="AL231">
            <v>3.2957999999999998</v>
          </cell>
          <cell r="AM231">
            <v>3.6587999999999998</v>
          </cell>
          <cell r="AN231">
            <v>3.2936000000000001</v>
          </cell>
          <cell r="AO231">
            <v>3.3616101615249518</v>
          </cell>
          <cell r="AP231">
            <v>3.4030372209266959</v>
          </cell>
          <cell r="AQ231">
            <v>3.0812055326945624</v>
          </cell>
          <cell r="AR231">
            <v>3.2736648190205817</v>
          </cell>
          <cell r="AS231">
            <v>3.3112063300215095</v>
          </cell>
          <cell r="AT231">
            <v>3.0685634045970089</v>
          </cell>
          <cell r="AU231">
            <v>3.3928983179559968</v>
          </cell>
          <cell r="AV231">
            <v>2.9750000000000001</v>
          </cell>
          <cell r="AW231">
            <v>3.0297439963410913</v>
          </cell>
          <cell r="AX231">
            <v>3.1583000000000001</v>
          </cell>
          <cell r="AZ231">
            <v>99</v>
          </cell>
        </row>
        <row r="232">
          <cell r="D232">
            <v>46235</v>
          </cell>
          <cell r="E232">
            <v>45.474980000000002</v>
          </cell>
          <cell r="F232">
            <v>38.741689999999998</v>
          </cell>
          <cell r="G232">
            <v>37.770760000000003</v>
          </cell>
          <cell r="H232">
            <v>41.394559999999998</v>
          </cell>
          <cell r="I232">
            <v>0</v>
          </cell>
          <cell r="J232">
            <v>42.741689999999998</v>
          </cell>
          <cell r="K232">
            <v>42.741689999999998</v>
          </cell>
          <cell r="L232">
            <v>-51.931310000000003</v>
          </cell>
          <cell r="M232">
            <v>33.720039999999997</v>
          </cell>
          <cell r="N232">
            <v>30.59882</v>
          </cell>
          <cell r="O232">
            <v>25.577819999999999</v>
          </cell>
          <cell r="P232">
            <v>35.274419999999999</v>
          </cell>
          <cell r="Q232">
            <v>0</v>
          </cell>
          <cell r="R232">
            <v>31.59882</v>
          </cell>
          <cell r="S232">
            <v>31.09882</v>
          </cell>
          <cell r="T232">
            <v>11.623519999999999</v>
          </cell>
          <cell r="U232">
            <v>40.292694623655912</v>
          </cell>
          <cell r="V232">
            <v>35.15182258064516</v>
          </cell>
          <cell r="W232">
            <v>32.395377849462363</v>
          </cell>
          <cell r="X232">
            <v>0</v>
          </cell>
          <cell r="Y232">
            <v>-23.912513978494623</v>
          </cell>
          <cell r="Z232">
            <v>37.829241935483871</v>
          </cell>
          <cell r="AA232">
            <v>0</v>
          </cell>
          <cell r="AB232">
            <v>0</v>
          </cell>
          <cell r="AC232">
            <v>3.294</v>
          </cell>
          <cell r="AD232">
            <v>2.96</v>
          </cell>
          <cell r="AE232">
            <v>3.0636999999999999</v>
          </cell>
          <cell r="AF232">
            <v>3.3054999999999999</v>
          </cell>
          <cell r="AG232">
            <v>3.6164999999999998</v>
          </cell>
          <cell r="AH232">
            <v>2.7526999999999999</v>
          </cell>
          <cell r="AI232">
            <v>3.6509999999999998</v>
          </cell>
          <cell r="AJ232">
            <v>3.3809999999999998</v>
          </cell>
          <cell r="AK232">
            <v>3.5451999999999999</v>
          </cell>
          <cell r="AL232">
            <v>3.3647999999999998</v>
          </cell>
          <cell r="AM232">
            <v>3.5952000000000002</v>
          </cell>
          <cell r="AN232">
            <v>3.3626</v>
          </cell>
          <cell r="AO232">
            <v>3.2979811696511758</v>
          </cell>
          <cell r="AP232">
            <v>3.3386551870627601</v>
          </cell>
          <cell r="AQ232">
            <v>3.1289477738119524</v>
          </cell>
          <cell r="AR232">
            <v>3.343724638548109</v>
          </cell>
          <cell r="AS232">
            <v>3.4055420874731124</v>
          </cell>
          <cell r="AT232">
            <v>3.1073067549934756</v>
          </cell>
          <cell r="AU232">
            <v>3.328516284092061</v>
          </cell>
          <cell r="AV232">
            <v>3.0787</v>
          </cell>
          <cell r="AW232">
            <v>3.0180558166480331</v>
          </cell>
          <cell r="AX232">
            <v>3.1541000000000001</v>
          </cell>
          <cell r="AZ232">
            <v>100</v>
          </cell>
        </row>
        <row r="233">
          <cell r="D233">
            <v>46266</v>
          </cell>
          <cell r="E233">
            <v>53.721969999999999</v>
          </cell>
          <cell r="F233">
            <v>50.250079999999997</v>
          </cell>
          <cell r="G233">
            <v>45.527340000000002</v>
          </cell>
          <cell r="H233">
            <v>53.698239999999998</v>
          </cell>
          <cell r="I233">
            <v>0</v>
          </cell>
          <cell r="J233">
            <v>53.250079999999997</v>
          </cell>
          <cell r="K233">
            <v>52.250079999999997</v>
          </cell>
          <cell r="L233">
            <v>-26.68572</v>
          </cell>
          <cell r="M233">
            <v>42.855829999999997</v>
          </cell>
          <cell r="N233">
            <v>41.565480000000001</v>
          </cell>
          <cell r="O233">
            <v>34.269570000000002</v>
          </cell>
          <cell r="P233">
            <v>45.719970000000004</v>
          </cell>
          <cell r="Q233">
            <v>0</v>
          </cell>
          <cell r="R233">
            <v>40.315480000000001</v>
          </cell>
          <cell r="S233">
            <v>40.565480000000001</v>
          </cell>
          <cell r="T233">
            <v>28.85258</v>
          </cell>
          <cell r="U233">
            <v>48.892574444444442</v>
          </cell>
          <cell r="V233">
            <v>46.390257777777776</v>
          </cell>
          <cell r="W233">
            <v>40.523886666666669</v>
          </cell>
          <cell r="X233">
            <v>0</v>
          </cell>
          <cell r="Y233">
            <v>-2.0020311111111115</v>
          </cell>
          <cell r="Z233">
            <v>47.501368888888884</v>
          </cell>
          <cell r="AA233">
            <v>0</v>
          </cell>
          <cell r="AB233">
            <v>0</v>
          </cell>
          <cell r="AC233">
            <v>3.2709999999999999</v>
          </cell>
          <cell r="AD233">
            <v>2.8332999999999999</v>
          </cell>
          <cell r="AE233">
            <v>3.0867</v>
          </cell>
          <cell r="AF233">
            <v>3.2479</v>
          </cell>
          <cell r="AG233">
            <v>3.4897999999999998</v>
          </cell>
          <cell r="AH233">
            <v>2.6145</v>
          </cell>
          <cell r="AI233">
            <v>3.5703999999999998</v>
          </cell>
          <cell r="AJ233">
            <v>3.3574999999999999</v>
          </cell>
          <cell r="AK233">
            <v>3.5213999999999999</v>
          </cell>
          <cell r="AL233">
            <v>3.3416000000000001</v>
          </cell>
          <cell r="AM233">
            <v>3.5714000000000001</v>
          </cell>
          <cell r="AN233">
            <v>3.3393000000000002</v>
          </cell>
          <cell r="AO233">
            <v>3.2749344481850833</v>
          </cell>
          <cell r="AP233">
            <v>3.3153357102301531</v>
          </cell>
          <cell r="AQ233">
            <v>3.0752506978480332</v>
          </cell>
          <cell r="AR233">
            <v>3.3204051617155024</v>
          </cell>
          <cell r="AS233">
            <v>3.3465438287411655</v>
          </cell>
          <cell r="AT233">
            <v>3.0992770450667466</v>
          </cell>
          <cell r="AU233">
            <v>3.3051968072594544</v>
          </cell>
          <cell r="AV233">
            <v>3.1017000000000001</v>
          </cell>
          <cell r="AW233">
            <v>2.8892825673340785</v>
          </cell>
          <cell r="AX233">
            <v>3.0272999999999999</v>
          </cell>
          <cell r="AZ233">
            <v>101</v>
          </cell>
        </row>
        <row r="234">
          <cell r="D234">
            <v>46296</v>
          </cell>
          <cell r="E234">
            <v>40.759799999999998</v>
          </cell>
          <cell r="F234">
            <v>26.581959999999999</v>
          </cell>
          <cell r="G234">
            <v>32.296810000000001</v>
          </cell>
          <cell r="H234">
            <v>39.096809999999998</v>
          </cell>
          <cell r="I234">
            <v>0</v>
          </cell>
          <cell r="J234">
            <v>25.331959999999999</v>
          </cell>
          <cell r="K234">
            <v>25.081959999999999</v>
          </cell>
          <cell r="L234">
            <v>17.76146</v>
          </cell>
          <cell r="M234">
            <v>38.066229999999997</v>
          </cell>
          <cell r="N234">
            <v>26.5624</v>
          </cell>
          <cell r="O234">
            <v>29.03125</v>
          </cell>
          <cell r="P234">
            <v>36.268050000000002</v>
          </cell>
          <cell r="Q234">
            <v>0</v>
          </cell>
          <cell r="R234">
            <v>25.3124</v>
          </cell>
          <cell r="S234">
            <v>25.3124</v>
          </cell>
          <cell r="T234">
            <v>19.9451</v>
          </cell>
          <cell r="U234">
            <v>39.630238387096767</v>
          </cell>
          <cell r="V234">
            <v>26.573757419354838</v>
          </cell>
          <cell r="W234">
            <v>30.927381612903222</v>
          </cell>
          <cell r="X234">
            <v>0</v>
          </cell>
          <cell r="Y234">
            <v>18.67718</v>
          </cell>
          <cell r="Z234">
            <v>25.323757419354834</v>
          </cell>
          <cell r="AA234">
            <v>0</v>
          </cell>
          <cell r="AB234">
            <v>0</v>
          </cell>
          <cell r="AC234">
            <v>3.294</v>
          </cell>
          <cell r="AD234">
            <v>2.9138999999999999</v>
          </cell>
          <cell r="AE234">
            <v>3.1787999999999998</v>
          </cell>
          <cell r="AF234">
            <v>3.2595000000000001</v>
          </cell>
          <cell r="AG234">
            <v>3.5244</v>
          </cell>
          <cell r="AH234">
            <v>2.6375000000000002</v>
          </cell>
          <cell r="AI234">
            <v>3.5244</v>
          </cell>
          <cell r="AJ234">
            <v>3.3786</v>
          </cell>
          <cell r="AK234">
            <v>3.5417000000000001</v>
          </cell>
          <cell r="AL234">
            <v>3.3637999999999999</v>
          </cell>
          <cell r="AM234">
            <v>3.5916999999999999</v>
          </cell>
          <cell r="AN234">
            <v>3.3611</v>
          </cell>
          <cell r="AO234">
            <v>3.2979811696511758</v>
          </cell>
          <cell r="AP234">
            <v>3.3386551870627601</v>
          </cell>
          <cell r="AQ234">
            <v>3.1646767828911271</v>
          </cell>
          <cell r="AR234">
            <v>3.343724638548109</v>
          </cell>
          <cell r="AS234">
            <v>3.3584254225135717</v>
          </cell>
          <cell r="AT234">
            <v>3.2026595603733816</v>
          </cell>
          <cell r="AU234">
            <v>3.328516284092061</v>
          </cell>
          <cell r="AV234">
            <v>3.1938</v>
          </cell>
          <cell r="AW234">
            <v>2.9712014615306432</v>
          </cell>
          <cell r="AX234">
            <v>3.1004999999999998</v>
          </cell>
          <cell r="AZ234">
            <v>102</v>
          </cell>
        </row>
        <row r="235">
          <cell r="D235">
            <v>46327</v>
          </cell>
          <cell r="E235">
            <v>41.64349</v>
          </cell>
          <cell r="F235">
            <v>31.5017</v>
          </cell>
          <cell r="G235">
            <v>32.530180000000001</v>
          </cell>
          <cell r="H235">
            <v>37.524380000000001</v>
          </cell>
          <cell r="I235">
            <v>0</v>
          </cell>
          <cell r="J235">
            <v>30.0017</v>
          </cell>
          <cell r="K235">
            <v>30.2517</v>
          </cell>
          <cell r="L235">
            <v>26.326599999999999</v>
          </cell>
          <cell r="M235">
            <v>34.301650000000002</v>
          </cell>
          <cell r="N235">
            <v>29.933060000000001</v>
          </cell>
          <cell r="O235">
            <v>25.239080000000001</v>
          </cell>
          <cell r="P235">
            <v>31.37388</v>
          </cell>
          <cell r="Q235">
            <v>0</v>
          </cell>
          <cell r="R235">
            <v>28.683060000000001</v>
          </cell>
          <cell r="S235">
            <v>28.683060000000001</v>
          </cell>
          <cell r="T235">
            <v>23.449059999999999</v>
          </cell>
          <cell r="U235">
            <v>38.211867142857145</v>
          </cell>
          <cell r="V235">
            <v>30.768507656033282</v>
          </cell>
          <cell r="W235">
            <v>29.122273342579753</v>
          </cell>
          <cell r="X235">
            <v>0</v>
          </cell>
          <cell r="Y235">
            <v>24.981619445214978</v>
          </cell>
          <cell r="Z235">
            <v>29.385359251040221</v>
          </cell>
          <cell r="AA235">
            <v>0</v>
          </cell>
          <cell r="AB235">
            <v>0</v>
          </cell>
          <cell r="AC235">
            <v>3.6164999999999998</v>
          </cell>
          <cell r="AD235">
            <v>3.3976999999999999</v>
          </cell>
          <cell r="AE235">
            <v>3.6509999999999998</v>
          </cell>
          <cell r="AF235">
            <v>3.5244</v>
          </cell>
          <cell r="AG235">
            <v>3.6625999999999999</v>
          </cell>
          <cell r="AH235">
            <v>2.7526999999999999</v>
          </cell>
          <cell r="AI235">
            <v>3.8814000000000002</v>
          </cell>
          <cell r="AJ235">
            <v>3.7113</v>
          </cell>
          <cell r="AK235">
            <v>3.8792</v>
          </cell>
          <cell r="AL235">
            <v>3.6907999999999999</v>
          </cell>
          <cell r="AM235">
            <v>3.9291999999999998</v>
          </cell>
          <cell r="AN235">
            <v>3.6901999999999999</v>
          </cell>
          <cell r="AO235">
            <v>3.6211362858605112</v>
          </cell>
          <cell r="AP235">
            <v>3.6656348078677889</v>
          </cell>
          <cell r="AQ235">
            <v>3.6597047927417217</v>
          </cell>
          <cell r="AR235">
            <v>3.6707042593531378</v>
          </cell>
          <cell r="AS235">
            <v>3.629755956161016</v>
          </cell>
          <cell r="AT235">
            <v>3.3055402188095955</v>
          </cell>
          <cell r="AU235">
            <v>3.6554959048970903</v>
          </cell>
          <cell r="AV235">
            <v>3.6659999999999999</v>
          </cell>
          <cell r="AW235">
            <v>3.4629180994003455</v>
          </cell>
          <cell r="AX235">
            <v>3.6362000000000001</v>
          </cell>
          <cell r="AZ235">
            <v>103</v>
          </cell>
        </row>
        <row r="236">
          <cell r="D236">
            <v>46357</v>
          </cell>
          <cell r="E236">
            <v>54.077460000000002</v>
          </cell>
          <cell r="F236">
            <v>37.223260000000003</v>
          </cell>
          <cell r="G236">
            <v>46.400550000000003</v>
          </cell>
          <cell r="H236">
            <v>49.268250000000002</v>
          </cell>
          <cell r="I236">
            <v>0</v>
          </cell>
          <cell r="J236">
            <v>35.723260000000003</v>
          </cell>
          <cell r="K236">
            <v>35.723260000000003</v>
          </cell>
          <cell r="L236">
            <v>33.057760000000002</v>
          </cell>
          <cell r="M236">
            <v>46.38364</v>
          </cell>
          <cell r="N236">
            <v>35.925490000000003</v>
          </cell>
          <cell r="O236">
            <v>37.457410000000003</v>
          </cell>
          <cell r="P236">
            <v>42.389009999999999</v>
          </cell>
          <cell r="Q236">
            <v>0</v>
          </cell>
          <cell r="R236">
            <v>33.925490000000003</v>
          </cell>
          <cell r="S236">
            <v>34.925490000000003</v>
          </cell>
          <cell r="T236">
            <v>30.27319</v>
          </cell>
          <cell r="U236">
            <v>50.685560860215055</v>
          </cell>
          <cell r="V236">
            <v>36.651124838709677</v>
          </cell>
          <cell r="W236">
            <v>42.457875376344084</v>
          </cell>
          <cell r="X236">
            <v>0</v>
          </cell>
          <cell r="Y236">
            <v>31.830153870967742</v>
          </cell>
          <cell r="Z236">
            <v>34.930694731182797</v>
          </cell>
          <cell r="AA236">
            <v>0</v>
          </cell>
          <cell r="AB236">
            <v>0</v>
          </cell>
          <cell r="AC236">
            <v>3.9159999999999999</v>
          </cell>
          <cell r="AD236">
            <v>3.8123</v>
          </cell>
          <cell r="AE236">
            <v>3.8123</v>
          </cell>
          <cell r="AF236">
            <v>3.9043999999999999</v>
          </cell>
          <cell r="AG236">
            <v>3.8237999999999999</v>
          </cell>
          <cell r="AH236">
            <v>2.8563000000000001</v>
          </cell>
          <cell r="AI236">
            <v>4.3997000000000002</v>
          </cell>
          <cell r="AJ236">
            <v>4.0166000000000004</v>
          </cell>
          <cell r="AK236">
            <v>4.1871999999999998</v>
          </cell>
          <cell r="AL236">
            <v>3.9929000000000001</v>
          </cell>
          <cell r="AM236">
            <v>4.2371999999999996</v>
          </cell>
          <cell r="AN236">
            <v>3.9933999999999998</v>
          </cell>
          <cell r="AO236">
            <v>3.9212446806037544</v>
          </cell>
          <cell r="AP236">
            <v>3.9692949518402112</v>
          </cell>
          <cell r="AQ236">
            <v>3.9579125656213847</v>
          </cell>
          <cell r="AR236">
            <v>3.9743644033255601</v>
          </cell>
          <cell r="AS236">
            <v>4.0189805797398339</v>
          </cell>
          <cell r="AT236">
            <v>3.5584760815015555</v>
          </cell>
          <cell r="AU236">
            <v>3.9591560488695121</v>
          </cell>
          <cell r="AV236">
            <v>3.8273000000000001</v>
          </cell>
          <cell r="AW236">
            <v>3.8843023864213841</v>
          </cell>
          <cell r="AX236">
            <v>4.0735999999999999</v>
          </cell>
          <cell r="AZ236">
            <v>104</v>
          </cell>
        </row>
        <row r="237">
          <cell r="D237">
            <v>46388</v>
          </cell>
          <cell r="E237">
            <v>52.947220000000002</v>
          </cell>
          <cell r="F237">
            <v>35.72598</v>
          </cell>
          <cell r="G237">
            <v>44.359540000000003</v>
          </cell>
          <cell r="H237">
            <v>47.472639999999998</v>
          </cell>
          <cell r="I237">
            <v>0</v>
          </cell>
          <cell r="J237">
            <v>34.22598</v>
          </cell>
          <cell r="K237">
            <v>34.22598</v>
          </cell>
          <cell r="L237">
            <v>33.616979999999998</v>
          </cell>
          <cell r="M237">
            <v>42.24295</v>
          </cell>
          <cell r="N237">
            <v>31.84967</v>
          </cell>
          <cell r="O237">
            <v>32.70393</v>
          </cell>
          <cell r="P237">
            <v>39.26323</v>
          </cell>
          <cell r="Q237">
            <v>0</v>
          </cell>
          <cell r="R237">
            <v>30.34967</v>
          </cell>
          <cell r="S237">
            <v>30.84967</v>
          </cell>
          <cell r="T237">
            <v>35.273069999999997</v>
          </cell>
          <cell r="U237">
            <v>47.997933870967749</v>
          </cell>
          <cell r="V237">
            <v>33.933707634408599</v>
          </cell>
          <cell r="W237">
            <v>38.970386989247316</v>
          </cell>
          <cell r="X237">
            <v>0</v>
          </cell>
          <cell r="Y237">
            <v>34.38269903225806</v>
          </cell>
          <cell r="Z237">
            <v>32.433707634408599</v>
          </cell>
          <cell r="AA237">
            <v>0</v>
          </cell>
          <cell r="AB237">
            <v>0</v>
          </cell>
          <cell r="AC237">
            <v>3.8645999999999998</v>
          </cell>
          <cell r="AD237">
            <v>3.9824999999999999</v>
          </cell>
          <cell r="AE237">
            <v>3.7585999999999999</v>
          </cell>
          <cell r="AF237">
            <v>3.9117999999999999</v>
          </cell>
          <cell r="AG237">
            <v>3.8763999999999998</v>
          </cell>
          <cell r="AH237">
            <v>2.8395999999999999</v>
          </cell>
          <cell r="AI237">
            <v>4.3476999999999997</v>
          </cell>
          <cell r="AJ237">
            <v>3.9661</v>
          </cell>
          <cell r="AK237">
            <v>4.1371000000000002</v>
          </cell>
          <cell r="AL237">
            <v>3.9420000000000002</v>
          </cell>
          <cell r="AM237">
            <v>4.1871</v>
          </cell>
          <cell r="AN237">
            <v>3.9426000000000001</v>
          </cell>
          <cell r="AO237">
            <v>3.8697402682838793</v>
          </cell>
          <cell r="AP237">
            <v>3.9171809905708206</v>
          </cell>
          <cell r="AQ237">
            <v>4.018237631675353</v>
          </cell>
          <cell r="AR237">
            <v>3.9222504420561695</v>
          </cell>
          <cell r="AS237">
            <v>4.0265602171463684</v>
          </cell>
          <cell r="AT237">
            <v>3.5931042055605737</v>
          </cell>
          <cell r="AU237">
            <v>3.9070420876001219</v>
          </cell>
          <cell r="AV237">
            <v>3.7736000000000001</v>
          </cell>
          <cell r="AW237">
            <v>4.0572874458786456</v>
          </cell>
          <cell r="AX237">
            <v>4.2492999999999999</v>
          </cell>
          <cell r="AZ237">
            <v>105</v>
          </cell>
        </row>
        <row r="238">
          <cell r="D238">
            <v>46419</v>
          </cell>
          <cell r="E238">
            <v>47.604019999999998</v>
          </cell>
          <cell r="F238">
            <v>31.857700000000001</v>
          </cell>
          <cell r="G238">
            <v>40.092030000000001</v>
          </cell>
          <cell r="H238">
            <v>45.284529999999997</v>
          </cell>
          <cell r="I238">
            <v>0</v>
          </cell>
          <cell r="J238">
            <v>30.357700000000001</v>
          </cell>
          <cell r="K238">
            <v>30.357700000000001</v>
          </cell>
          <cell r="L238">
            <v>27.4633</v>
          </cell>
          <cell r="M238">
            <v>46.555109999999999</v>
          </cell>
          <cell r="N238">
            <v>33.362319999999997</v>
          </cell>
          <cell r="O238">
            <v>37.813029999999998</v>
          </cell>
          <cell r="P238">
            <v>45.741430000000001</v>
          </cell>
          <cell r="Q238">
            <v>0</v>
          </cell>
          <cell r="R238">
            <v>31.86232</v>
          </cell>
          <cell r="S238">
            <v>32.112319999999997</v>
          </cell>
          <cell r="T238">
            <v>35.287619999999997</v>
          </cell>
          <cell r="U238">
            <v>47.154487142857135</v>
          </cell>
          <cell r="V238">
            <v>32.502537142857143</v>
          </cell>
          <cell r="W238">
            <v>39.115315714285714</v>
          </cell>
          <cell r="X238">
            <v>0</v>
          </cell>
          <cell r="Y238">
            <v>30.816579999999998</v>
          </cell>
          <cell r="Z238">
            <v>31.002537142857143</v>
          </cell>
          <cell r="AA238">
            <v>0</v>
          </cell>
          <cell r="AB238">
            <v>0</v>
          </cell>
          <cell r="AC238">
            <v>3.7704</v>
          </cell>
          <cell r="AD238">
            <v>3.8292999999999999</v>
          </cell>
          <cell r="AE238">
            <v>3.6172</v>
          </cell>
          <cell r="AF238">
            <v>3.6997</v>
          </cell>
          <cell r="AG238">
            <v>3.8645999999999998</v>
          </cell>
          <cell r="AH238">
            <v>2.8395999999999999</v>
          </cell>
          <cell r="AI238">
            <v>4.0766999999999998</v>
          </cell>
          <cell r="AJ238">
            <v>3.87</v>
          </cell>
          <cell r="AK238">
            <v>4.0401999999999996</v>
          </cell>
          <cell r="AL238">
            <v>3.8469000000000002</v>
          </cell>
          <cell r="AM238">
            <v>4.0902000000000003</v>
          </cell>
          <cell r="AN238">
            <v>3.8472</v>
          </cell>
          <cell r="AO238">
            <v>3.7753489134097102</v>
          </cell>
          <cell r="AP238">
            <v>3.8216725245868397</v>
          </cell>
          <cell r="AQ238">
            <v>3.8656902972590506</v>
          </cell>
          <cell r="AR238">
            <v>3.826741976072189</v>
          </cell>
          <cell r="AS238">
            <v>3.8093114206698759</v>
          </cell>
          <cell r="AT238">
            <v>3.5318776673692662</v>
          </cell>
          <cell r="AU238">
            <v>3.8115336216161411</v>
          </cell>
          <cell r="AV238">
            <v>3.6322000000000001</v>
          </cell>
          <cell r="AW238">
            <v>3.901580565098079</v>
          </cell>
          <cell r="AX238">
            <v>4.0823999999999998</v>
          </cell>
          <cell r="AZ238">
            <v>106</v>
          </cell>
        </row>
        <row r="239">
          <cell r="D239">
            <v>46447</v>
          </cell>
          <cell r="E239">
            <v>36.572049999999997</v>
          </cell>
          <cell r="F239">
            <v>25.221129999999999</v>
          </cell>
          <cell r="G239">
            <v>28.144539999999999</v>
          </cell>
          <cell r="H239">
            <v>34.461039999999997</v>
          </cell>
          <cell r="I239">
            <v>0</v>
          </cell>
          <cell r="J239">
            <v>23.221129999999999</v>
          </cell>
          <cell r="K239">
            <v>23.471129999999999</v>
          </cell>
          <cell r="L239">
            <v>17.023230000000002</v>
          </cell>
          <cell r="M239">
            <v>36.098950000000002</v>
          </cell>
          <cell r="N239">
            <v>29.57527</v>
          </cell>
          <cell r="O239">
            <v>26.4178</v>
          </cell>
          <cell r="P239">
            <v>34.883699999999997</v>
          </cell>
          <cell r="Q239">
            <v>0</v>
          </cell>
          <cell r="R239">
            <v>28.07527</v>
          </cell>
          <cell r="S239">
            <v>28.07527</v>
          </cell>
          <cell r="T239">
            <v>27.043970000000002</v>
          </cell>
          <cell r="U239">
            <v>36.374022947510092</v>
          </cell>
          <cell r="V239">
            <v>27.043656971736201</v>
          </cell>
          <cell r="W239">
            <v>27.421772651413189</v>
          </cell>
          <cell r="X239">
            <v>0</v>
          </cell>
          <cell r="Y239">
            <v>21.217644724091521</v>
          </cell>
          <cell r="Z239">
            <v>25.252943647375503</v>
          </cell>
          <cell r="AA239">
            <v>0</v>
          </cell>
          <cell r="AB239">
            <v>0</v>
          </cell>
          <cell r="AC239">
            <v>3.3698000000000001</v>
          </cell>
          <cell r="AD239">
            <v>3.4169</v>
          </cell>
          <cell r="AE239">
            <v>3.3226</v>
          </cell>
          <cell r="AF239">
            <v>3.3580000000000001</v>
          </cell>
          <cell r="AG239">
            <v>3.6997</v>
          </cell>
          <cell r="AH239">
            <v>2.6627999999999998</v>
          </cell>
          <cell r="AI239">
            <v>3.6172</v>
          </cell>
          <cell r="AJ239">
            <v>3.4607000000000001</v>
          </cell>
          <cell r="AK239">
            <v>3.4750999999999999</v>
          </cell>
          <cell r="AL239">
            <v>3.4424000000000001</v>
          </cell>
          <cell r="AM239">
            <v>3.5251000000000001</v>
          </cell>
          <cell r="AN239">
            <v>3.4409999999999998</v>
          </cell>
          <cell r="AO239">
            <v>3.2219269888130717</v>
          </cell>
          <cell r="AP239">
            <v>3.261700913515158</v>
          </cell>
          <cell r="AQ239">
            <v>3.499597407128956</v>
          </cell>
          <cell r="AR239">
            <v>3.4205775230660045</v>
          </cell>
          <cell r="AS239">
            <v>3.4593165420465022</v>
          </cell>
          <cell r="AT239">
            <v>3.0137606343470842</v>
          </cell>
          <cell r="AU239">
            <v>3.2515620105444594</v>
          </cell>
          <cell r="AV239">
            <v>3.3376000000000001</v>
          </cell>
          <cell r="AW239">
            <v>3.4824322776704948</v>
          </cell>
          <cell r="AX239">
            <v>3.6372</v>
          </cell>
          <cell r="AZ239">
            <v>107</v>
          </cell>
        </row>
        <row r="240">
          <cell r="D240">
            <v>46478</v>
          </cell>
          <cell r="E240">
            <v>26.956810000000001</v>
          </cell>
          <cell r="F240">
            <v>18.21895</v>
          </cell>
          <cell r="G240">
            <v>18.839690000000001</v>
          </cell>
          <cell r="H240">
            <v>22.21059</v>
          </cell>
          <cell r="I240">
            <v>0</v>
          </cell>
          <cell r="J240">
            <v>16.21895</v>
          </cell>
          <cell r="K240">
            <v>15.96895</v>
          </cell>
          <cell r="L240">
            <v>9.3420500000000004</v>
          </cell>
          <cell r="M240">
            <v>30.034970000000001</v>
          </cell>
          <cell r="N240">
            <v>25.133320000000001</v>
          </cell>
          <cell r="O240">
            <v>20.53388</v>
          </cell>
          <cell r="P240">
            <v>27.613980000000002</v>
          </cell>
          <cell r="Q240">
            <v>0</v>
          </cell>
          <cell r="R240">
            <v>23.633320000000001</v>
          </cell>
          <cell r="S240">
            <v>22.883320000000001</v>
          </cell>
          <cell r="T240">
            <v>18.22842</v>
          </cell>
          <cell r="U240">
            <v>28.256477555555559</v>
          </cell>
          <cell r="V240">
            <v>21.138350666666668</v>
          </cell>
          <cell r="W240">
            <v>19.555014666666665</v>
          </cell>
          <cell r="X240">
            <v>0</v>
          </cell>
          <cell r="Y240">
            <v>13.09407288888889</v>
          </cell>
          <cell r="Z240">
            <v>19.34946177777778</v>
          </cell>
          <cell r="AA240">
            <v>0</v>
          </cell>
          <cell r="AB240">
            <v>0</v>
          </cell>
          <cell r="AC240">
            <v>3.1341000000000001</v>
          </cell>
          <cell r="AD240">
            <v>3.1105999999999998</v>
          </cell>
          <cell r="AE240">
            <v>3.0045000000000002</v>
          </cell>
          <cell r="AF240">
            <v>3.1223000000000001</v>
          </cell>
          <cell r="AG240">
            <v>3.5347</v>
          </cell>
          <cell r="AH240">
            <v>2.6274999999999999</v>
          </cell>
          <cell r="AI240">
            <v>3.3344</v>
          </cell>
          <cell r="AJ240">
            <v>3.2141000000000002</v>
          </cell>
          <cell r="AK240">
            <v>3.3755000000000002</v>
          </cell>
          <cell r="AL240">
            <v>3.202</v>
          </cell>
          <cell r="AM240">
            <v>3.4255</v>
          </cell>
          <cell r="AN240">
            <v>3.1983999999999999</v>
          </cell>
          <cell r="AO240">
            <v>3.137756353893431</v>
          </cell>
          <cell r="AP240">
            <v>3.1765341285612898</v>
          </cell>
          <cell r="AQ240">
            <v>3.1762757655487146</v>
          </cell>
          <cell r="AR240">
            <v>3.1816035800466391</v>
          </cell>
          <cell r="AS240">
            <v>3.2178948478951144</v>
          </cell>
          <cell r="AT240">
            <v>3.0595299809294385</v>
          </cell>
          <cell r="AU240">
            <v>3.1663952255905912</v>
          </cell>
          <cell r="AV240">
            <v>3.0194999999999999</v>
          </cell>
          <cell r="AW240">
            <v>3.1711201524545176</v>
          </cell>
          <cell r="AX240">
            <v>3.2715999999999998</v>
          </cell>
          <cell r="AZ240">
            <v>108</v>
          </cell>
        </row>
        <row r="241">
          <cell r="D241">
            <v>46508</v>
          </cell>
          <cell r="E241">
            <v>20.291910000000001</v>
          </cell>
          <cell r="F241">
            <v>18.842130000000001</v>
          </cell>
          <cell r="G241">
            <v>11.754619999999999</v>
          </cell>
          <cell r="H241">
            <v>16.477219999999999</v>
          </cell>
          <cell r="I241">
            <v>0</v>
          </cell>
          <cell r="J241">
            <v>16.842130000000001</v>
          </cell>
          <cell r="K241">
            <v>16.592130000000001</v>
          </cell>
          <cell r="L241">
            <v>8.1829300000000007</v>
          </cell>
          <cell r="M241">
            <v>18.513480000000001</v>
          </cell>
          <cell r="N241">
            <v>24.63758</v>
          </cell>
          <cell r="O241">
            <v>9.0163399999999996</v>
          </cell>
          <cell r="P241">
            <v>18.011040000000001</v>
          </cell>
          <cell r="Q241">
            <v>0</v>
          </cell>
          <cell r="R241">
            <v>23.63758</v>
          </cell>
          <cell r="S241">
            <v>22.63758</v>
          </cell>
          <cell r="T241">
            <v>15.970179999999999</v>
          </cell>
          <cell r="U241">
            <v>19.469625161290324</v>
          </cell>
          <cell r="V241">
            <v>21.521746666666665</v>
          </cell>
          <cell r="W241">
            <v>10.488533548387096</v>
          </cell>
          <cell r="X241">
            <v>0</v>
          </cell>
          <cell r="Y241">
            <v>11.783486451612903</v>
          </cell>
          <cell r="Z241">
            <v>19.984112258064517</v>
          </cell>
          <cell r="AA241">
            <v>0</v>
          </cell>
          <cell r="AB241">
            <v>0</v>
          </cell>
          <cell r="AC241">
            <v>3.0870000000000002</v>
          </cell>
          <cell r="AD241">
            <v>2.9102999999999999</v>
          </cell>
          <cell r="AE241">
            <v>2.9338000000000002</v>
          </cell>
          <cell r="AF241">
            <v>3.0752000000000002</v>
          </cell>
          <cell r="AG241">
            <v>3.4758</v>
          </cell>
          <cell r="AH241">
            <v>2.6981999999999999</v>
          </cell>
          <cell r="AI241">
            <v>3.2755000000000001</v>
          </cell>
          <cell r="AJ241">
            <v>3.1659999999999999</v>
          </cell>
          <cell r="AK241">
            <v>3.3271999999999999</v>
          </cell>
          <cell r="AL241">
            <v>3.1545000000000001</v>
          </cell>
          <cell r="AM241">
            <v>3.3772000000000002</v>
          </cell>
          <cell r="AN241">
            <v>3.1507999999999998</v>
          </cell>
          <cell r="AO241">
            <v>3.0905606764563465</v>
          </cell>
          <cell r="AP241">
            <v>3.1287798955692998</v>
          </cell>
          <cell r="AQ241">
            <v>3.0359487878609412</v>
          </cell>
          <cell r="AR241">
            <v>3.1338493470546491</v>
          </cell>
          <cell r="AS241">
            <v>3.169651480077845</v>
          </cell>
          <cell r="AT241">
            <v>2.9080695774365153</v>
          </cell>
          <cell r="AU241">
            <v>3.1186409925986007</v>
          </cell>
          <cell r="AV241">
            <v>2.9487999999999999</v>
          </cell>
          <cell r="AW241">
            <v>2.9675425531049902</v>
          </cell>
          <cell r="AX241">
            <v>3.0632999999999999</v>
          </cell>
          <cell r="AZ241">
            <v>109</v>
          </cell>
        </row>
        <row r="242">
          <cell r="D242">
            <v>46539</v>
          </cell>
          <cell r="E242">
            <v>32.101669999999999</v>
          </cell>
          <cell r="F242">
            <v>32.829259999999998</v>
          </cell>
          <cell r="G242">
            <v>22.9696</v>
          </cell>
          <cell r="H242">
            <v>28.441400000000002</v>
          </cell>
          <cell r="I242">
            <v>0</v>
          </cell>
          <cell r="J242">
            <v>32.329259999999998</v>
          </cell>
          <cell r="K242">
            <v>32.329259999999998</v>
          </cell>
          <cell r="L242">
            <v>22.015059999999998</v>
          </cell>
          <cell r="M242">
            <v>25.447710000000001</v>
          </cell>
          <cell r="N242">
            <v>31.35248</v>
          </cell>
          <cell r="O242">
            <v>16.40738</v>
          </cell>
          <cell r="P242">
            <v>27.770679999999999</v>
          </cell>
          <cell r="Q242">
            <v>0</v>
          </cell>
          <cell r="R242">
            <v>29.35248</v>
          </cell>
          <cell r="S242">
            <v>29.85248</v>
          </cell>
          <cell r="T242">
            <v>34.478679999999997</v>
          </cell>
          <cell r="U242">
            <v>29.29222022222222</v>
          </cell>
          <cell r="V242">
            <v>32.205730666666668</v>
          </cell>
          <cell r="W242">
            <v>20.198884888888887</v>
          </cell>
          <cell r="X242">
            <v>0</v>
          </cell>
          <cell r="Y242">
            <v>27.27747733333333</v>
          </cell>
          <cell r="Z242">
            <v>31.072397333333335</v>
          </cell>
          <cell r="AA242">
            <v>0</v>
          </cell>
          <cell r="AB242">
            <v>0</v>
          </cell>
          <cell r="AC242">
            <v>3.1459000000000001</v>
          </cell>
          <cell r="AD242">
            <v>2.9927000000000001</v>
          </cell>
          <cell r="AE242">
            <v>2.9220000000000002</v>
          </cell>
          <cell r="AF242">
            <v>3.1105999999999998</v>
          </cell>
          <cell r="AG242">
            <v>3.4876</v>
          </cell>
          <cell r="AH242">
            <v>2.7688999999999999</v>
          </cell>
          <cell r="AI242">
            <v>3.3816000000000002</v>
          </cell>
          <cell r="AJ242">
            <v>3.2269000000000001</v>
          </cell>
          <cell r="AK242">
            <v>3.3885999999999998</v>
          </cell>
          <cell r="AL242">
            <v>3.2141000000000002</v>
          </cell>
          <cell r="AM242">
            <v>3.4386000000000001</v>
          </cell>
          <cell r="AN242">
            <v>3.2107999999999999</v>
          </cell>
          <cell r="AO242">
            <v>3.1495803240369042</v>
          </cell>
          <cell r="AP242">
            <v>3.1884980340667144</v>
          </cell>
          <cell r="AQ242">
            <v>3.0725062957013725</v>
          </cell>
          <cell r="AR242">
            <v>3.1935674855520633</v>
          </cell>
          <cell r="AS242">
            <v>3.2059108265901872</v>
          </cell>
          <cell r="AT242">
            <v>2.9872625915888791</v>
          </cell>
          <cell r="AU242">
            <v>3.1783591310960153</v>
          </cell>
          <cell r="AV242">
            <v>2.9369999999999998</v>
          </cell>
          <cell r="AW242">
            <v>3.0512909015143816</v>
          </cell>
          <cell r="AX242">
            <v>3.1486999999999998</v>
          </cell>
          <cell r="AZ242">
            <v>110</v>
          </cell>
        </row>
        <row r="243">
          <cell r="D243">
            <v>46569</v>
          </cell>
          <cell r="E243">
            <v>44.413269999999997</v>
          </cell>
          <cell r="F243">
            <v>42.30115</v>
          </cell>
          <cell r="G243">
            <v>36.0426</v>
          </cell>
          <cell r="H243">
            <v>40.1494</v>
          </cell>
          <cell r="I243">
            <v>0</v>
          </cell>
          <cell r="J243">
            <v>46.05115</v>
          </cell>
          <cell r="K243">
            <v>46.80115</v>
          </cell>
          <cell r="L243">
            <v>-33.495849999999997</v>
          </cell>
          <cell r="M243">
            <v>29.794820000000001</v>
          </cell>
          <cell r="N243">
            <v>30.448090000000001</v>
          </cell>
          <cell r="O243">
            <v>20.427019999999999</v>
          </cell>
          <cell r="P243">
            <v>32.886020000000002</v>
          </cell>
          <cell r="Q243">
            <v>0</v>
          </cell>
          <cell r="R243">
            <v>30.948090000000001</v>
          </cell>
          <cell r="S243">
            <v>31.448090000000001</v>
          </cell>
          <cell r="T243">
            <v>15.24569</v>
          </cell>
          <cell r="U243">
            <v>37.96857698924731</v>
          </cell>
          <cell r="V243">
            <v>37.075607419354839</v>
          </cell>
          <cell r="W243">
            <v>29.158312043010753</v>
          </cell>
          <cell r="X243">
            <v>0</v>
          </cell>
          <cell r="Y243">
            <v>-12.007644193548385</v>
          </cell>
          <cell r="Z243">
            <v>39.39281172043011</v>
          </cell>
          <cell r="AA243">
            <v>0</v>
          </cell>
          <cell r="AB243">
            <v>0</v>
          </cell>
          <cell r="AC243">
            <v>3.2755000000000001</v>
          </cell>
          <cell r="AD243">
            <v>3.0045000000000002</v>
          </cell>
          <cell r="AE243">
            <v>2.9691999999999998</v>
          </cell>
          <cell r="AF243">
            <v>3.2402000000000002</v>
          </cell>
          <cell r="AG243">
            <v>3.5465</v>
          </cell>
          <cell r="AH243">
            <v>2.7924000000000002</v>
          </cell>
          <cell r="AI243">
            <v>3.5935999999999999</v>
          </cell>
          <cell r="AJ243">
            <v>3.3635000000000002</v>
          </cell>
          <cell r="AK243">
            <v>3.6594000000000002</v>
          </cell>
          <cell r="AL243">
            <v>3.3464</v>
          </cell>
          <cell r="AM243">
            <v>3.7094</v>
          </cell>
          <cell r="AN243">
            <v>3.3441999999999998</v>
          </cell>
          <cell r="AO243">
            <v>3.4123129487503547</v>
          </cell>
          <cell r="AP243">
            <v>3.4543400699584308</v>
          </cell>
          <cell r="AQ243">
            <v>3.1030571875226953</v>
          </cell>
          <cell r="AR243">
            <v>3.324967668052317</v>
          </cell>
          <cell r="AS243">
            <v>3.3386569087370686</v>
          </cell>
          <cell r="AT243">
            <v>3.119351319883569</v>
          </cell>
          <cell r="AU243">
            <v>3.4442011669877322</v>
          </cell>
          <cell r="AV243">
            <v>2.9842</v>
          </cell>
          <cell r="AW243">
            <v>3.063283990242911</v>
          </cell>
          <cell r="AX243">
            <v>3.1913</v>
          </cell>
          <cell r="AZ243">
            <v>111</v>
          </cell>
        </row>
        <row r="244">
          <cell r="D244">
            <v>46600</v>
          </cell>
          <cell r="E244">
            <v>53.003639999999997</v>
          </cell>
          <cell r="F244">
            <v>46.296729999999997</v>
          </cell>
          <cell r="G244">
            <v>44.898240000000001</v>
          </cell>
          <cell r="H244">
            <v>48.522039999999997</v>
          </cell>
          <cell r="I244">
            <v>0</v>
          </cell>
          <cell r="J244">
            <v>50.296729999999997</v>
          </cell>
          <cell r="K244">
            <v>50.296729999999997</v>
          </cell>
          <cell r="L244">
            <v>-44.376269999999998</v>
          </cell>
          <cell r="M244">
            <v>35.476570000000002</v>
          </cell>
          <cell r="N244">
            <v>33.795189999999998</v>
          </cell>
          <cell r="O244">
            <v>26.63513</v>
          </cell>
          <cell r="P244">
            <v>36.33173</v>
          </cell>
          <cell r="Q244">
            <v>0</v>
          </cell>
          <cell r="R244">
            <v>34.795189999999998</v>
          </cell>
          <cell r="S244">
            <v>34.295189999999998</v>
          </cell>
          <cell r="T244">
            <v>14.819889999999999</v>
          </cell>
          <cell r="U244">
            <v>45.276652150537636</v>
          </cell>
          <cell r="V244">
            <v>40.785298387096773</v>
          </cell>
          <cell r="W244">
            <v>36.846761397849463</v>
          </cell>
          <cell r="X244">
            <v>0</v>
          </cell>
          <cell r="Y244">
            <v>-18.279038172043009</v>
          </cell>
          <cell r="Z244">
            <v>43.462717741935478</v>
          </cell>
          <cell r="AA244">
            <v>0</v>
          </cell>
          <cell r="AB244">
            <v>0</v>
          </cell>
          <cell r="AC244">
            <v>3.3933</v>
          </cell>
          <cell r="AD244">
            <v>3.0398999999999998</v>
          </cell>
          <cell r="AE244">
            <v>3.0988000000000002</v>
          </cell>
          <cell r="AF244">
            <v>3.3933</v>
          </cell>
          <cell r="AG244">
            <v>3.6172</v>
          </cell>
          <cell r="AH244">
            <v>2.8159999999999998</v>
          </cell>
          <cell r="AI244">
            <v>3.7585999999999999</v>
          </cell>
          <cell r="AJ244">
            <v>3.4803000000000002</v>
          </cell>
          <cell r="AK244">
            <v>3.6444999999999999</v>
          </cell>
          <cell r="AL244">
            <v>3.4641999999999999</v>
          </cell>
          <cell r="AM244">
            <v>3.6945000000000001</v>
          </cell>
          <cell r="AN244">
            <v>3.4619</v>
          </cell>
          <cell r="AO244">
            <v>3.3974828845026082</v>
          </cell>
          <cell r="AP244">
            <v>3.4393344935617969</v>
          </cell>
          <cell r="AQ244">
            <v>3.1884961222772441</v>
          </cell>
          <cell r="AR244">
            <v>3.4444039450471458</v>
          </cell>
          <cell r="AS244">
            <v>3.4954734610263238</v>
          </cell>
          <cell r="AT244">
            <v>3.2069755294589979</v>
          </cell>
          <cell r="AU244">
            <v>3.4291955905910978</v>
          </cell>
          <cell r="AV244">
            <v>3.1137999999999999</v>
          </cell>
          <cell r="AW244">
            <v>3.0992632564284985</v>
          </cell>
          <cell r="AX244">
            <v>3.234</v>
          </cell>
          <cell r="AZ244">
            <v>112</v>
          </cell>
        </row>
        <row r="245">
          <cell r="D245">
            <v>46631</v>
          </cell>
          <cell r="E245">
            <v>54.69408</v>
          </cell>
          <cell r="F245">
            <v>52.027709999999999</v>
          </cell>
          <cell r="G245">
            <v>45.561900000000001</v>
          </cell>
          <cell r="H245">
            <v>53.732799999999997</v>
          </cell>
          <cell r="I245">
            <v>0</v>
          </cell>
          <cell r="J245">
            <v>55.027709999999999</v>
          </cell>
          <cell r="K245">
            <v>54.027709999999999</v>
          </cell>
          <cell r="L245">
            <v>-24.908090000000001</v>
          </cell>
          <cell r="M245">
            <v>42.858280000000001</v>
          </cell>
          <cell r="N245">
            <v>44.027709999999999</v>
          </cell>
          <cell r="O245">
            <v>33.5169</v>
          </cell>
          <cell r="P245">
            <v>44.967300000000002</v>
          </cell>
          <cell r="Q245">
            <v>0</v>
          </cell>
          <cell r="R245">
            <v>42.777709999999999</v>
          </cell>
          <cell r="S245">
            <v>43.027709999999999</v>
          </cell>
          <cell r="T245">
            <v>31.314810000000001</v>
          </cell>
          <cell r="U245">
            <v>49.433724444444444</v>
          </cell>
          <cell r="V245">
            <v>48.472154444444449</v>
          </cell>
          <cell r="W245">
            <v>40.20856666666667</v>
          </cell>
          <cell r="X245">
            <v>0</v>
          </cell>
          <cell r="Y245">
            <v>7.9865555555554441E-2</v>
          </cell>
          <cell r="Z245">
            <v>49.583265555555549</v>
          </cell>
          <cell r="AA245">
            <v>0</v>
          </cell>
          <cell r="AB245">
            <v>0</v>
          </cell>
          <cell r="AC245">
            <v>3.4051</v>
          </cell>
          <cell r="AD245">
            <v>2.8984999999999999</v>
          </cell>
          <cell r="AE245">
            <v>3.1812999999999998</v>
          </cell>
          <cell r="AF245">
            <v>3.3580000000000001</v>
          </cell>
          <cell r="AG245">
            <v>3.5701000000000001</v>
          </cell>
          <cell r="AH245">
            <v>2.6393</v>
          </cell>
          <cell r="AI245">
            <v>3.6997</v>
          </cell>
          <cell r="AJ245">
            <v>3.4916</v>
          </cell>
          <cell r="AK245">
            <v>3.6556000000000002</v>
          </cell>
          <cell r="AL245">
            <v>3.4756999999999998</v>
          </cell>
          <cell r="AM245">
            <v>3.7056</v>
          </cell>
          <cell r="AN245">
            <v>3.4733999999999998</v>
          </cell>
          <cell r="AO245">
            <v>3.4093068546460819</v>
          </cell>
          <cell r="AP245">
            <v>3.451298399067221</v>
          </cell>
          <cell r="AQ245">
            <v>3.1579970116284986</v>
          </cell>
          <cell r="AR245">
            <v>3.4563678505525703</v>
          </cell>
          <cell r="AS245">
            <v>3.4593165420465022</v>
          </cell>
          <cell r="AT245">
            <v>3.23387505771354</v>
          </cell>
          <cell r="AU245">
            <v>3.4411594960965224</v>
          </cell>
          <cell r="AV245">
            <v>3.1962999999999999</v>
          </cell>
          <cell r="AW245">
            <v>2.9555494643764608</v>
          </cell>
          <cell r="AX245">
            <v>3.0924999999999998</v>
          </cell>
          <cell r="AZ245">
            <v>113</v>
          </cell>
        </row>
        <row r="246">
          <cell r="D246">
            <v>46661</v>
          </cell>
          <cell r="E246">
            <v>42.64799</v>
          </cell>
          <cell r="F246">
            <v>27.625019999999999</v>
          </cell>
          <cell r="G246">
            <v>33.683689999999999</v>
          </cell>
          <cell r="H246">
            <v>40.483690000000003</v>
          </cell>
          <cell r="I246">
            <v>0</v>
          </cell>
          <cell r="J246">
            <v>26.375019999999999</v>
          </cell>
          <cell r="K246">
            <v>26.125019999999999</v>
          </cell>
          <cell r="L246">
            <v>18.80452</v>
          </cell>
          <cell r="M246">
            <v>38.6111</v>
          </cell>
          <cell r="N246">
            <v>28.082709999999999</v>
          </cell>
          <cell r="O246">
            <v>28.88109</v>
          </cell>
          <cell r="P246">
            <v>36.117890000000003</v>
          </cell>
          <cell r="Q246">
            <v>0</v>
          </cell>
          <cell r="R246">
            <v>26.832709999999999</v>
          </cell>
          <cell r="S246">
            <v>26.832709999999999</v>
          </cell>
          <cell r="T246">
            <v>21.465409999999999</v>
          </cell>
          <cell r="U246">
            <v>40.86828580645161</v>
          </cell>
          <cell r="V246">
            <v>27.826797311827956</v>
          </cell>
          <cell r="W246">
            <v>31.566414731182793</v>
          </cell>
          <cell r="X246">
            <v>0</v>
          </cell>
          <cell r="Y246">
            <v>19.977600537634405</v>
          </cell>
          <cell r="Z246">
            <v>26.576797311827956</v>
          </cell>
          <cell r="AA246">
            <v>0</v>
          </cell>
          <cell r="AB246">
            <v>0</v>
          </cell>
          <cell r="AC246">
            <v>3.3698000000000001</v>
          </cell>
          <cell r="AD246">
            <v>3.3462000000000001</v>
          </cell>
          <cell r="AE246">
            <v>3.2166000000000001</v>
          </cell>
          <cell r="AF246">
            <v>3.3344</v>
          </cell>
          <cell r="AG246">
            <v>3.6053999999999999</v>
          </cell>
          <cell r="AH246">
            <v>2.6627999999999998</v>
          </cell>
          <cell r="AI246">
            <v>3.6172</v>
          </cell>
          <cell r="AJ246">
            <v>3.4544000000000001</v>
          </cell>
          <cell r="AK246">
            <v>3.6175000000000002</v>
          </cell>
          <cell r="AL246">
            <v>3.4394999999999998</v>
          </cell>
          <cell r="AM246">
            <v>3.6675</v>
          </cell>
          <cell r="AN246">
            <v>3.4367999999999999</v>
          </cell>
          <cell r="AO246">
            <v>3.373935147352471</v>
          </cell>
          <cell r="AP246">
            <v>3.4155080715806552</v>
          </cell>
          <cell r="AQ246">
            <v>3.408100075182722</v>
          </cell>
          <cell r="AR246">
            <v>3.4205775230660045</v>
          </cell>
          <cell r="AS246">
            <v>3.4351436443716068</v>
          </cell>
          <cell r="AT246">
            <v>3.2787410619291379</v>
          </cell>
          <cell r="AU246">
            <v>3.4053691686099565</v>
          </cell>
          <cell r="AV246">
            <v>3.2315999999999998</v>
          </cell>
          <cell r="AW246">
            <v>3.4105753816444762</v>
          </cell>
          <cell r="AX246">
            <v>3.5327999999999999</v>
          </cell>
          <cell r="AZ246">
            <v>114</v>
          </cell>
        </row>
        <row r="247">
          <cell r="D247">
            <v>46692</v>
          </cell>
          <cell r="E247">
            <v>43.73301</v>
          </cell>
          <cell r="F247">
            <v>31.540240000000001</v>
          </cell>
          <cell r="G247">
            <v>33.899389999999997</v>
          </cell>
          <cell r="H247">
            <v>38.893590000000003</v>
          </cell>
          <cell r="I247">
            <v>0</v>
          </cell>
          <cell r="J247">
            <v>30.040240000000001</v>
          </cell>
          <cell r="K247">
            <v>30.290240000000001</v>
          </cell>
          <cell r="L247">
            <v>26.36514</v>
          </cell>
          <cell r="M247">
            <v>36.663649999999997</v>
          </cell>
          <cell r="N247">
            <v>31.48734</v>
          </cell>
          <cell r="O247">
            <v>26.798749999999998</v>
          </cell>
          <cell r="P247">
            <v>32.933549999999997</v>
          </cell>
          <cell r="Q247">
            <v>0</v>
          </cell>
          <cell r="R247">
            <v>30.23734</v>
          </cell>
          <cell r="S247">
            <v>30.23734</v>
          </cell>
          <cell r="T247">
            <v>25.003340000000001</v>
          </cell>
          <cell r="U247">
            <v>40.585625034674067</v>
          </cell>
          <cell r="V247">
            <v>31.516688127600556</v>
          </cell>
          <cell r="W247">
            <v>30.738078710124825</v>
          </cell>
          <cell r="X247">
            <v>0</v>
          </cell>
          <cell r="Y247">
            <v>25.758846241331486</v>
          </cell>
          <cell r="Z247">
            <v>30.127991872399441</v>
          </cell>
          <cell r="AA247">
            <v>0</v>
          </cell>
          <cell r="AB247">
            <v>0</v>
          </cell>
          <cell r="AC247">
            <v>3.7585999999999999</v>
          </cell>
          <cell r="AD247">
            <v>3.8411</v>
          </cell>
          <cell r="AE247">
            <v>3.7938999999999998</v>
          </cell>
          <cell r="AF247">
            <v>3.6997</v>
          </cell>
          <cell r="AG247">
            <v>3.8645999999999998</v>
          </cell>
          <cell r="AH247">
            <v>3.0045000000000002</v>
          </cell>
          <cell r="AI247">
            <v>4.0766999999999998</v>
          </cell>
          <cell r="AJ247">
            <v>3.8534000000000002</v>
          </cell>
          <cell r="AK247">
            <v>4.0213000000000001</v>
          </cell>
          <cell r="AL247">
            <v>3.8329</v>
          </cell>
          <cell r="AM247">
            <v>4.0712999999999999</v>
          </cell>
          <cell r="AN247">
            <v>3.8323</v>
          </cell>
          <cell r="AO247">
            <v>3.763524943266237</v>
          </cell>
          <cell r="AP247">
            <v>3.8097086190814156</v>
          </cell>
          <cell r="AQ247">
            <v>3.9632978075695497</v>
          </cell>
          <cell r="AR247">
            <v>3.8147780705667649</v>
          </cell>
          <cell r="AS247">
            <v>3.8093114206698759</v>
          </cell>
          <cell r="AT247">
            <v>3.4481679413831174</v>
          </cell>
          <cell r="AU247">
            <v>3.7995697161107169</v>
          </cell>
          <cell r="AV247">
            <v>3.8089</v>
          </cell>
          <cell r="AW247">
            <v>3.9135736538266084</v>
          </cell>
          <cell r="AX247">
            <v>4.0796000000000001</v>
          </cell>
          <cell r="AZ247">
            <v>115</v>
          </cell>
        </row>
        <row r="248">
          <cell r="D248">
            <v>46722</v>
          </cell>
          <cell r="E248">
            <v>61.427120000000002</v>
          </cell>
          <cell r="F248">
            <v>42.531860000000002</v>
          </cell>
          <cell r="G248">
            <v>53.460560000000001</v>
          </cell>
          <cell r="H248">
            <v>56.32826</v>
          </cell>
          <cell r="I248">
            <v>0</v>
          </cell>
          <cell r="J248">
            <v>41.031860000000002</v>
          </cell>
          <cell r="K248">
            <v>41.031860000000002</v>
          </cell>
          <cell r="L248">
            <v>38.36636</v>
          </cell>
          <cell r="M248">
            <v>51.811120000000003</v>
          </cell>
          <cell r="N248">
            <v>39.385919999999999</v>
          </cell>
          <cell r="O248">
            <v>42.184510000000003</v>
          </cell>
          <cell r="P248">
            <v>47.116109999999999</v>
          </cell>
          <cell r="Q248">
            <v>0</v>
          </cell>
          <cell r="R248">
            <v>37.385919999999999</v>
          </cell>
          <cell r="S248">
            <v>38.385919999999999</v>
          </cell>
          <cell r="T248">
            <v>33.733620000000002</v>
          </cell>
          <cell r="U248">
            <v>57.187808172043013</v>
          </cell>
          <cell r="V248">
            <v>41.144940215053765</v>
          </cell>
          <cell r="W248">
            <v>48.489398172043018</v>
          </cell>
          <cell r="X248">
            <v>0</v>
          </cell>
          <cell r="Y248">
            <v>36.32396924731183</v>
          </cell>
          <cell r="Z248">
            <v>39.424510107526885</v>
          </cell>
          <cell r="AA248">
            <v>0</v>
          </cell>
          <cell r="AB248">
            <v>0</v>
          </cell>
          <cell r="AC248">
            <v>4.2062999999999997</v>
          </cell>
          <cell r="AD248">
            <v>4.3476999999999997</v>
          </cell>
          <cell r="AE248">
            <v>4.0648999999999997</v>
          </cell>
          <cell r="AF248">
            <v>4.2652000000000001</v>
          </cell>
          <cell r="AG248">
            <v>4.0060000000000002</v>
          </cell>
          <cell r="AH248">
            <v>3.0634000000000001</v>
          </cell>
          <cell r="AI248">
            <v>4.819</v>
          </cell>
          <cell r="AJ248">
            <v>4.3068999999999997</v>
          </cell>
          <cell r="AK248">
            <v>4.4775999999999998</v>
          </cell>
          <cell r="AL248">
            <v>4.2832999999999997</v>
          </cell>
          <cell r="AM248">
            <v>4.5275999999999996</v>
          </cell>
          <cell r="AN248">
            <v>4.2838000000000003</v>
          </cell>
          <cell r="AO248">
            <v>4.2121343867605603</v>
          </cell>
          <cell r="AP248">
            <v>4.2636273050795905</v>
          </cell>
          <cell r="AQ248">
            <v>4.3659482055400751</v>
          </cell>
          <cell r="AR248">
            <v>4.2686967565649399</v>
          </cell>
          <cell r="AS248">
            <v>4.3885391170746697</v>
          </cell>
          <cell r="AT248">
            <v>3.8498541804677306</v>
          </cell>
          <cell r="AU248">
            <v>4.2534884021088919</v>
          </cell>
          <cell r="AV248">
            <v>4.0799000000000003</v>
          </cell>
          <cell r="AW248">
            <v>4.428463378392113</v>
          </cell>
          <cell r="AX248">
            <v>4.609</v>
          </cell>
          <cell r="AZ248">
            <v>116</v>
          </cell>
        </row>
        <row r="249">
          <cell r="D249">
            <v>46753</v>
          </cell>
          <cell r="E249">
            <v>61.198410000000003</v>
          </cell>
          <cell r="F249">
            <v>41.96181</v>
          </cell>
          <cell r="G249">
            <v>52.091180000000001</v>
          </cell>
          <cell r="H249">
            <v>55.204279999999997</v>
          </cell>
          <cell r="I249">
            <v>0</v>
          </cell>
          <cell r="J249">
            <v>40.46181</v>
          </cell>
          <cell r="K249">
            <v>40.46181</v>
          </cell>
          <cell r="L249">
            <v>39.852809999999998</v>
          </cell>
          <cell r="M249">
            <v>49.952680000000001</v>
          </cell>
          <cell r="N249">
            <v>37.758450000000003</v>
          </cell>
          <cell r="O249">
            <v>39.584539999999997</v>
          </cell>
          <cell r="P249">
            <v>46.143839999999997</v>
          </cell>
          <cell r="Q249">
            <v>0</v>
          </cell>
          <cell r="R249">
            <v>36.258450000000003</v>
          </cell>
          <cell r="S249">
            <v>36.758450000000003</v>
          </cell>
          <cell r="T249">
            <v>41.181849999999997</v>
          </cell>
          <cell r="U249">
            <v>55.998771397849467</v>
          </cell>
          <cell r="V249">
            <v>40.018320967741936</v>
          </cell>
          <cell r="W249">
            <v>46.308539999999994</v>
          </cell>
          <cell r="X249">
            <v>0</v>
          </cell>
          <cell r="Y249">
            <v>40.46731236559139</v>
          </cell>
          <cell r="Z249">
            <v>38.518320967741936</v>
          </cell>
          <cell r="AA249">
            <v>0</v>
          </cell>
          <cell r="AB249">
            <v>0</v>
          </cell>
          <cell r="AC249">
            <v>4.1946000000000003</v>
          </cell>
          <cell r="AD249">
            <v>4.3754</v>
          </cell>
          <cell r="AE249">
            <v>4.0620000000000003</v>
          </cell>
          <cell r="AF249">
            <v>4.3272000000000004</v>
          </cell>
          <cell r="AG249">
            <v>4.0499000000000001</v>
          </cell>
          <cell r="AH249">
            <v>2.9771999999999998</v>
          </cell>
          <cell r="AI249">
            <v>4.8213999999999997</v>
          </cell>
          <cell r="AJ249">
            <v>4.2960000000000003</v>
          </cell>
          <cell r="AK249">
            <v>4.4669999999999996</v>
          </cell>
          <cell r="AL249">
            <v>4.2718999999999996</v>
          </cell>
          <cell r="AM249">
            <v>4.5170000000000003</v>
          </cell>
          <cell r="AN249">
            <v>4.2725999999999997</v>
          </cell>
          <cell r="AO249">
            <v>4.200410619753896</v>
          </cell>
          <cell r="AP249">
            <v>4.2517647886038725</v>
          </cell>
          <cell r="AQ249">
            <v>4.3787899363395475</v>
          </cell>
          <cell r="AR249">
            <v>4.2568342400892227</v>
          </cell>
          <cell r="AS249">
            <v>4.4520441872375294</v>
          </cell>
          <cell r="AT249">
            <v>3.924229368664057</v>
          </cell>
          <cell r="AU249">
            <v>4.2416258856331748</v>
          </cell>
          <cell r="AV249">
            <v>4.077</v>
          </cell>
          <cell r="AW249">
            <v>4.4566166460006098</v>
          </cell>
          <cell r="AX249">
            <v>4.6421999999999999</v>
          </cell>
          <cell r="AZ249">
            <v>117</v>
          </cell>
        </row>
        <row r="250">
          <cell r="D250">
            <v>46784</v>
          </cell>
          <cell r="E250">
            <v>53.426459999999999</v>
          </cell>
          <cell r="F250">
            <v>36.452959999999997</v>
          </cell>
          <cell r="G250">
            <v>45.682259999999999</v>
          </cell>
          <cell r="H250">
            <v>50.874760000000002</v>
          </cell>
          <cell r="I250">
            <v>0</v>
          </cell>
          <cell r="J250">
            <v>34.952959999999997</v>
          </cell>
          <cell r="K250">
            <v>34.952959999999997</v>
          </cell>
          <cell r="L250">
            <v>32.05856</v>
          </cell>
          <cell r="M250">
            <v>52.256979999999999</v>
          </cell>
          <cell r="N250">
            <v>36.911360000000002</v>
          </cell>
          <cell r="O250">
            <v>42.659410000000001</v>
          </cell>
          <cell r="P250">
            <v>50.587809999999998</v>
          </cell>
          <cell r="Q250">
            <v>0</v>
          </cell>
          <cell r="R250">
            <v>35.411360000000002</v>
          </cell>
          <cell r="S250">
            <v>35.661360000000002</v>
          </cell>
          <cell r="T250">
            <v>38.836660000000002</v>
          </cell>
          <cell r="U250">
            <v>52.929094942528735</v>
          </cell>
          <cell r="V250">
            <v>36.647911724137934</v>
          </cell>
          <cell r="W250">
            <v>44.396680114942527</v>
          </cell>
          <cell r="X250">
            <v>0</v>
          </cell>
          <cell r="Y250">
            <v>34.941200229885062</v>
          </cell>
          <cell r="Z250">
            <v>35.147911724137927</v>
          </cell>
          <cell r="AA250">
            <v>0</v>
          </cell>
          <cell r="AB250">
            <v>0</v>
          </cell>
          <cell r="AC250">
            <v>3.9775999999999998</v>
          </cell>
          <cell r="AD250">
            <v>4.0378999999999996</v>
          </cell>
          <cell r="AE250">
            <v>3.8330000000000002</v>
          </cell>
          <cell r="AF250">
            <v>3.9174000000000002</v>
          </cell>
          <cell r="AG250">
            <v>4.0378999999999996</v>
          </cell>
          <cell r="AH250">
            <v>3.0013000000000001</v>
          </cell>
          <cell r="AI250">
            <v>4.3030999999999997</v>
          </cell>
          <cell r="AJ250">
            <v>4.0773000000000001</v>
          </cell>
          <cell r="AK250">
            <v>4.2473999999999998</v>
          </cell>
          <cell r="AL250">
            <v>4.0541999999999998</v>
          </cell>
          <cell r="AM250">
            <v>4.2973999999999997</v>
          </cell>
          <cell r="AN250">
            <v>4.0544000000000002</v>
          </cell>
          <cell r="AO250">
            <v>3.9829698128781579</v>
          </cell>
          <cell r="AP250">
            <v>4.0317505941397149</v>
          </cell>
          <cell r="AQ250">
            <v>4.0854495936822648</v>
          </cell>
          <cell r="AR250">
            <v>4.0368200456250634</v>
          </cell>
          <cell r="AS250">
            <v>4.0322961589675304</v>
          </cell>
          <cell r="AT250">
            <v>3.7399475258456287</v>
          </cell>
          <cell r="AU250">
            <v>4.0216116911690154</v>
          </cell>
          <cell r="AV250">
            <v>3.8479999999999999</v>
          </cell>
          <cell r="AW250">
            <v>4.1135939810956392</v>
          </cell>
          <cell r="AX250">
            <v>4.2910000000000004</v>
          </cell>
          <cell r="AZ250">
            <v>118</v>
          </cell>
        </row>
        <row r="251">
          <cell r="D251">
            <v>46813</v>
          </cell>
          <cell r="E251">
            <v>37.311639999999997</v>
          </cell>
          <cell r="F251">
            <v>26.364190000000001</v>
          </cell>
          <cell r="G251">
            <v>28.831759999999999</v>
          </cell>
          <cell r="H251">
            <v>35.148260000000001</v>
          </cell>
          <cell r="I251">
            <v>0</v>
          </cell>
          <cell r="J251">
            <v>24.364190000000001</v>
          </cell>
          <cell r="K251">
            <v>24.614190000000001</v>
          </cell>
          <cell r="L251">
            <v>18.16629</v>
          </cell>
          <cell r="M251">
            <v>40.283439999999999</v>
          </cell>
          <cell r="N251">
            <v>31.71236</v>
          </cell>
          <cell r="O251">
            <v>29.962019999999999</v>
          </cell>
          <cell r="P251">
            <v>38.42792</v>
          </cell>
          <cell r="Q251">
            <v>0</v>
          </cell>
          <cell r="R251">
            <v>30.21236</v>
          </cell>
          <cell r="S251">
            <v>30.21236</v>
          </cell>
          <cell r="T251">
            <v>29.181059999999999</v>
          </cell>
          <cell r="U251">
            <v>38.555556285329743</v>
          </cell>
          <cell r="V251">
            <v>28.602791440107673</v>
          </cell>
          <cell r="W251">
            <v>29.30485671601615</v>
          </cell>
          <cell r="X251">
            <v>0</v>
          </cell>
          <cell r="Y251">
            <v>22.776779192462989</v>
          </cell>
          <cell r="Z251">
            <v>26.812078115746974</v>
          </cell>
          <cell r="AA251">
            <v>0</v>
          </cell>
          <cell r="AB251">
            <v>0</v>
          </cell>
          <cell r="AC251">
            <v>3.6882999999999999</v>
          </cell>
          <cell r="AD251">
            <v>3.6762999999999999</v>
          </cell>
          <cell r="AE251">
            <v>3.6160000000000001</v>
          </cell>
          <cell r="AF251">
            <v>3.6642000000000001</v>
          </cell>
          <cell r="AG251">
            <v>3.9535</v>
          </cell>
          <cell r="AH251">
            <v>2.8205</v>
          </cell>
          <cell r="AI251">
            <v>3.9415</v>
          </cell>
          <cell r="AJ251">
            <v>3.7791999999999999</v>
          </cell>
          <cell r="AK251">
            <v>3.7936999999999999</v>
          </cell>
          <cell r="AL251">
            <v>3.7610000000000001</v>
          </cell>
          <cell r="AM251">
            <v>3.8437000000000001</v>
          </cell>
          <cell r="AN251">
            <v>3.7595000000000001</v>
          </cell>
          <cell r="AO251">
            <v>3.5410739795500432</v>
          </cell>
          <cell r="AP251">
            <v>3.5846249731319073</v>
          </cell>
          <cell r="AQ251">
            <v>3.7858437291429823</v>
          </cell>
          <cell r="AR251">
            <v>3.7435015826827538</v>
          </cell>
          <cell r="AS251">
            <v>3.7729496466250128</v>
          </cell>
          <cell r="AT251">
            <v>3.3334434608049786</v>
          </cell>
          <cell r="AU251">
            <v>3.5744860701612087</v>
          </cell>
          <cell r="AV251">
            <v>3.6309999999999998</v>
          </cell>
          <cell r="AW251">
            <v>3.7460769570078258</v>
          </cell>
          <cell r="AX251">
            <v>3.8965999999999998</v>
          </cell>
          <cell r="AZ251">
            <v>119</v>
          </cell>
        </row>
        <row r="252">
          <cell r="D252">
            <v>46844</v>
          </cell>
          <cell r="E252">
            <v>27.875499999999999</v>
          </cell>
          <cell r="F252">
            <v>18.86064</v>
          </cell>
          <cell r="G252">
            <v>19.71322</v>
          </cell>
          <cell r="H252">
            <v>23.084119999999999</v>
          </cell>
          <cell r="I252">
            <v>0</v>
          </cell>
          <cell r="J252">
            <v>16.86064</v>
          </cell>
          <cell r="K252">
            <v>16.61064</v>
          </cell>
          <cell r="L252">
            <v>9.9837399999999992</v>
          </cell>
          <cell r="M252">
            <v>32.708660000000002</v>
          </cell>
          <cell r="N252">
            <v>26.06578</v>
          </cell>
          <cell r="O252">
            <v>22.861830000000001</v>
          </cell>
          <cell r="P252">
            <v>29.941929999999999</v>
          </cell>
          <cell r="Q252">
            <v>0</v>
          </cell>
          <cell r="R252">
            <v>24.56578</v>
          </cell>
          <cell r="S252">
            <v>23.81578</v>
          </cell>
          <cell r="T252">
            <v>19.160879999999999</v>
          </cell>
          <cell r="U252">
            <v>30.02357111111111</v>
          </cell>
          <cell r="V252">
            <v>22.062924444444448</v>
          </cell>
          <cell r="W252">
            <v>21.112602222222222</v>
          </cell>
          <cell r="X252">
            <v>0</v>
          </cell>
          <cell r="Y252">
            <v>14.062468888888889</v>
          </cell>
          <cell r="Z252">
            <v>20.285146666666666</v>
          </cell>
          <cell r="AA252">
            <v>0</v>
          </cell>
          <cell r="AB252">
            <v>0</v>
          </cell>
          <cell r="AC252">
            <v>3.2906</v>
          </cell>
          <cell r="AD252">
            <v>3.3267000000000002</v>
          </cell>
          <cell r="AE252">
            <v>3.1339000000000001</v>
          </cell>
          <cell r="AF252">
            <v>3.2785000000000002</v>
          </cell>
          <cell r="AG252">
            <v>3.5918999999999999</v>
          </cell>
          <cell r="AH252">
            <v>2.7843</v>
          </cell>
          <cell r="AI252">
            <v>3.5074999999999998</v>
          </cell>
          <cell r="AJ252">
            <v>3.3704999999999998</v>
          </cell>
          <cell r="AK252">
            <v>3.532</v>
          </cell>
          <cell r="AL252">
            <v>3.3584000000000001</v>
          </cell>
          <cell r="AM252">
            <v>3.5819999999999999</v>
          </cell>
          <cell r="AN252">
            <v>3.3549000000000002</v>
          </cell>
          <cell r="AO252">
            <v>3.2945742629996664</v>
          </cell>
          <cell r="AP252">
            <v>3.3352079600527222</v>
          </cell>
          <cell r="AQ252">
            <v>3.3551797168074806</v>
          </cell>
          <cell r="AR252">
            <v>3.3402774115380716</v>
          </cell>
          <cell r="AS252">
            <v>3.3778866536925127</v>
          </cell>
          <cell r="AT252">
            <v>3.2166111813710732</v>
          </cell>
          <cell r="AU252">
            <v>3.3250690570820236</v>
          </cell>
          <cell r="AV252">
            <v>3.1488999999999998</v>
          </cell>
          <cell r="AW252">
            <v>3.3907562943388556</v>
          </cell>
          <cell r="AX252">
            <v>3.4878</v>
          </cell>
          <cell r="AZ252">
            <v>120</v>
          </cell>
        </row>
        <row r="253">
          <cell r="D253">
            <v>46874</v>
          </cell>
          <cell r="E253">
            <v>23.569469999999999</v>
          </cell>
          <cell r="F253">
            <v>21.007999999999999</v>
          </cell>
          <cell r="G253">
            <v>14.388870000000001</v>
          </cell>
          <cell r="H253">
            <v>19.111470000000001</v>
          </cell>
          <cell r="I253">
            <v>0</v>
          </cell>
          <cell r="J253">
            <v>19.007999999999999</v>
          </cell>
          <cell r="K253">
            <v>18.757999999999999</v>
          </cell>
          <cell r="L253">
            <v>10.348800000000001</v>
          </cell>
          <cell r="M253">
            <v>24.646740000000001</v>
          </cell>
          <cell r="N253">
            <v>27.778939999999999</v>
          </cell>
          <cell r="O253">
            <v>14.26507</v>
          </cell>
          <cell r="P253">
            <v>23.25977</v>
          </cell>
          <cell r="Q253">
            <v>0</v>
          </cell>
          <cell r="R253">
            <v>26.778939999999999</v>
          </cell>
          <cell r="S253">
            <v>25.778939999999999</v>
          </cell>
          <cell r="T253">
            <v>19.111540000000002</v>
          </cell>
          <cell r="U253">
            <v>24.044395483870968</v>
          </cell>
          <cell r="V253">
            <v>23.993038064516131</v>
          </cell>
          <cell r="W253">
            <v>14.334291505376344</v>
          </cell>
          <cell r="X253">
            <v>0</v>
          </cell>
          <cell r="Y253">
            <v>14.211943440860216</v>
          </cell>
          <cell r="Z253">
            <v>22.433898279569892</v>
          </cell>
          <cell r="AA253">
            <v>0</v>
          </cell>
          <cell r="AB253">
            <v>0</v>
          </cell>
          <cell r="AC253">
            <v>3.2785000000000002</v>
          </cell>
          <cell r="AD253">
            <v>3.0253999999999999</v>
          </cell>
          <cell r="AE253">
            <v>3.0857000000000001</v>
          </cell>
          <cell r="AF253">
            <v>3.2665000000000002</v>
          </cell>
          <cell r="AG253">
            <v>3.5918999999999999</v>
          </cell>
          <cell r="AH253">
            <v>2.8083999999999998</v>
          </cell>
          <cell r="AI253">
            <v>3.4954999999999998</v>
          </cell>
          <cell r="AJ253">
            <v>3.3574999999999999</v>
          </cell>
          <cell r="AK253">
            <v>3.5186999999999999</v>
          </cell>
          <cell r="AL253">
            <v>3.3460000000000001</v>
          </cell>
          <cell r="AM253">
            <v>3.5687000000000002</v>
          </cell>
          <cell r="AN253">
            <v>3.3422999999999998</v>
          </cell>
          <cell r="AO253">
            <v>3.2824496834457659</v>
          </cell>
          <cell r="AP253">
            <v>3.3229398874581775</v>
          </cell>
          <cell r="AQ253">
            <v>3.1742045186455741</v>
          </cell>
          <cell r="AR253">
            <v>3.3280093389435264</v>
          </cell>
          <cell r="AS253">
            <v>3.3655953497900235</v>
          </cell>
          <cell r="AT253">
            <v>3.1003811301816722</v>
          </cell>
          <cell r="AU253">
            <v>3.3128009844874784</v>
          </cell>
          <cell r="AV253">
            <v>3.1006999999999998</v>
          </cell>
          <cell r="AW253">
            <v>3.0845259863807297</v>
          </cell>
          <cell r="AX253">
            <v>3.1785000000000001</v>
          </cell>
          <cell r="AZ253">
            <v>121</v>
          </cell>
        </row>
        <row r="254">
          <cell r="D254">
            <v>46905</v>
          </cell>
          <cell r="E254">
            <v>35.027970000000003</v>
          </cell>
          <cell r="F254">
            <v>35.88635</v>
          </cell>
          <cell r="G254">
            <v>25.379480000000001</v>
          </cell>
          <cell r="H254">
            <v>30.851279999999999</v>
          </cell>
          <cell r="I254">
            <v>0</v>
          </cell>
          <cell r="J254">
            <v>35.38635</v>
          </cell>
          <cell r="K254">
            <v>35.38635</v>
          </cell>
          <cell r="L254">
            <v>25.072050000000001</v>
          </cell>
          <cell r="M254">
            <v>27.299420000000001</v>
          </cell>
          <cell r="N254">
            <v>34.101680000000002</v>
          </cell>
          <cell r="O254">
            <v>17.556709999999999</v>
          </cell>
          <cell r="P254">
            <v>28.920010000000001</v>
          </cell>
          <cell r="Q254">
            <v>0</v>
          </cell>
          <cell r="R254">
            <v>32.101680000000002</v>
          </cell>
          <cell r="S254">
            <v>32.601680000000002</v>
          </cell>
          <cell r="T254">
            <v>37.227780000000003</v>
          </cell>
          <cell r="U254">
            <v>31.764804444444447</v>
          </cell>
          <cell r="V254">
            <v>35.132822666666669</v>
          </cell>
          <cell r="W254">
            <v>22.076532666666665</v>
          </cell>
          <cell r="X254">
            <v>0</v>
          </cell>
          <cell r="Y254">
            <v>30.204469333333336</v>
          </cell>
          <cell r="Z254">
            <v>33.999489333333337</v>
          </cell>
          <cell r="AA254">
            <v>0</v>
          </cell>
          <cell r="AB254">
            <v>0</v>
          </cell>
          <cell r="AC254">
            <v>3.3388</v>
          </cell>
          <cell r="AD254">
            <v>3.0977000000000001</v>
          </cell>
          <cell r="AE254">
            <v>3.0857000000000001</v>
          </cell>
          <cell r="AF254">
            <v>3.3026</v>
          </cell>
          <cell r="AG254">
            <v>3.6040000000000001</v>
          </cell>
          <cell r="AH254">
            <v>2.8807999999999998</v>
          </cell>
          <cell r="AI254">
            <v>3.5918999999999999</v>
          </cell>
          <cell r="AJ254">
            <v>3.4198</v>
          </cell>
          <cell r="AK254">
            <v>3.5815000000000001</v>
          </cell>
          <cell r="AL254">
            <v>3.407</v>
          </cell>
          <cell r="AM254">
            <v>3.6315</v>
          </cell>
          <cell r="AN254">
            <v>3.4036</v>
          </cell>
          <cell r="AO254">
            <v>3.3428721749416508</v>
          </cell>
          <cell r="AP254">
            <v>3.3840774723714895</v>
          </cell>
          <cell r="AQ254">
            <v>3.2116423064198396</v>
          </cell>
          <cell r="AR254">
            <v>3.3891469238568388</v>
          </cell>
          <cell r="AS254">
            <v>3.4025716890300113</v>
          </cell>
          <cell r="AT254">
            <v>3.1808789721971293</v>
          </cell>
          <cell r="AU254">
            <v>3.3739385694007908</v>
          </cell>
          <cell r="AV254">
            <v>3.1006999999999998</v>
          </cell>
          <cell r="AW254">
            <v>3.1580090639292613</v>
          </cell>
          <cell r="AX254">
            <v>3.2536999999999998</v>
          </cell>
          <cell r="AZ254">
            <v>122</v>
          </cell>
        </row>
        <row r="255">
          <cell r="D255">
            <v>46935</v>
          </cell>
          <cell r="E255">
            <v>51.344119999999997</v>
          </cell>
          <cell r="F255">
            <v>48.95561</v>
          </cell>
          <cell r="G255">
            <v>42.586320000000001</v>
          </cell>
          <cell r="H255">
            <v>46.69312</v>
          </cell>
          <cell r="I255">
            <v>0</v>
          </cell>
          <cell r="J255">
            <v>52.70561</v>
          </cell>
          <cell r="K255">
            <v>53.45561</v>
          </cell>
          <cell r="L255">
            <v>-26.841390000000001</v>
          </cell>
          <cell r="M255">
            <v>31.258780000000002</v>
          </cell>
          <cell r="N255">
            <v>31.376809999999999</v>
          </cell>
          <cell r="O255">
            <v>21.326440000000002</v>
          </cell>
          <cell r="P255">
            <v>33.785339999999998</v>
          </cell>
          <cell r="Q255">
            <v>0</v>
          </cell>
          <cell r="R255">
            <v>31.876809999999999</v>
          </cell>
          <cell r="S255">
            <v>32.376809999999999</v>
          </cell>
          <cell r="T255">
            <v>16.174410000000002</v>
          </cell>
          <cell r="U255">
            <v>42.05734989247312</v>
          </cell>
          <cell r="V255">
            <v>40.827777741935492</v>
          </cell>
          <cell r="W255">
            <v>32.756483010752689</v>
          </cell>
          <cell r="X255">
            <v>0</v>
          </cell>
          <cell r="Y255">
            <v>-6.9523641935483864</v>
          </cell>
          <cell r="Z255">
            <v>43.075089569892477</v>
          </cell>
          <cell r="AA255">
            <v>0</v>
          </cell>
          <cell r="AB255">
            <v>0</v>
          </cell>
          <cell r="AC255">
            <v>3.5074999999999998</v>
          </cell>
          <cell r="AD255">
            <v>3.1217999999999999</v>
          </cell>
          <cell r="AE255">
            <v>3.1579999999999999</v>
          </cell>
          <cell r="AF255">
            <v>3.4834000000000001</v>
          </cell>
          <cell r="AG255">
            <v>3.6882999999999999</v>
          </cell>
          <cell r="AH255">
            <v>2.9049</v>
          </cell>
          <cell r="AI255">
            <v>3.8571</v>
          </cell>
          <cell r="AJ255">
            <v>3.5956000000000001</v>
          </cell>
          <cell r="AK255">
            <v>3.8915000000000002</v>
          </cell>
          <cell r="AL255">
            <v>3.5783999999999998</v>
          </cell>
          <cell r="AM255">
            <v>3.9415</v>
          </cell>
          <cell r="AN255">
            <v>3.5762</v>
          </cell>
          <cell r="AO255">
            <v>3.6447842261474581</v>
          </cell>
          <cell r="AP255">
            <v>3.6895626188786377</v>
          </cell>
          <cell r="AQ255">
            <v>3.261559356785527</v>
          </cell>
          <cell r="AR255">
            <v>3.5601902169725235</v>
          </cell>
          <cell r="AS255">
            <v>3.5877606678275118</v>
          </cell>
          <cell r="AT255">
            <v>3.3522129077587071</v>
          </cell>
          <cell r="AU255">
            <v>3.679423715907939</v>
          </cell>
          <cell r="AV255">
            <v>3.173</v>
          </cell>
          <cell r="AW255">
            <v>3.1825034231121045</v>
          </cell>
          <cell r="AX255">
            <v>3.3086000000000002</v>
          </cell>
          <cell r="AZ255">
            <v>123</v>
          </cell>
        </row>
        <row r="256">
          <cell r="D256">
            <v>46966</v>
          </cell>
          <cell r="E256">
            <v>53.245609999999999</v>
          </cell>
          <cell r="F256">
            <v>46.188000000000002</v>
          </cell>
          <cell r="G256">
            <v>44.878309999999999</v>
          </cell>
          <cell r="H256">
            <v>48.502209999999998</v>
          </cell>
          <cell r="I256">
            <v>0</v>
          </cell>
          <cell r="J256">
            <v>50.188000000000002</v>
          </cell>
          <cell r="K256">
            <v>50.188000000000002</v>
          </cell>
          <cell r="L256">
            <v>-44.484999999999999</v>
          </cell>
          <cell r="M256">
            <v>37.348370000000003</v>
          </cell>
          <cell r="N256">
            <v>33.53454</v>
          </cell>
          <cell r="O256">
            <v>28.299510000000001</v>
          </cell>
          <cell r="P256">
            <v>37.996110000000002</v>
          </cell>
          <cell r="Q256">
            <v>0</v>
          </cell>
          <cell r="R256">
            <v>34.53454</v>
          </cell>
          <cell r="S256">
            <v>34.03454</v>
          </cell>
          <cell r="T256">
            <v>14.559240000000001</v>
          </cell>
          <cell r="U256">
            <v>46.579025483870964</v>
          </cell>
          <cell r="V256">
            <v>40.881710322580652</v>
          </cell>
          <cell r="W256">
            <v>37.925910000000002</v>
          </cell>
          <cell r="X256">
            <v>0</v>
          </cell>
          <cell r="Y256">
            <v>-19.724512258064514</v>
          </cell>
          <cell r="Z256">
            <v>43.62364580645162</v>
          </cell>
          <cell r="AA256">
            <v>0</v>
          </cell>
          <cell r="AB256">
            <v>0</v>
          </cell>
          <cell r="AC256">
            <v>3.5918999999999999</v>
          </cell>
          <cell r="AD256">
            <v>3.1459000000000001</v>
          </cell>
          <cell r="AE256">
            <v>3.2785000000000002</v>
          </cell>
          <cell r="AF256">
            <v>3.6160000000000001</v>
          </cell>
          <cell r="AG256">
            <v>3.7366000000000001</v>
          </cell>
          <cell r="AH256">
            <v>2.9289999999999998</v>
          </cell>
          <cell r="AI256">
            <v>3.9897</v>
          </cell>
          <cell r="AJ256">
            <v>3.6789000000000001</v>
          </cell>
          <cell r="AK256">
            <v>3.8431000000000002</v>
          </cell>
          <cell r="AL256">
            <v>3.6627000000000001</v>
          </cell>
          <cell r="AM256">
            <v>3.8931</v>
          </cell>
          <cell r="AN256">
            <v>3.6604999999999999</v>
          </cell>
          <cell r="AO256">
            <v>3.5964863142054737</v>
          </cell>
          <cell r="AP256">
            <v>3.6406931065598709</v>
          </cell>
          <cell r="AQ256">
            <v>3.3364349323340585</v>
          </cell>
          <cell r="AR256">
            <v>3.6457625580452193</v>
          </cell>
          <cell r="AS256">
            <v>3.7235795759500152</v>
          </cell>
          <cell r="AT256">
            <v>3.4063130783900433</v>
          </cell>
          <cell r="AU256">
            <v>3.6305542035891718</v>
          </cell>
          <cell r="AV256">
            <v>3.2934999999999999</v>
          </cell>
          <cell r="AW256">
            <v>3.2069977822949487</v>
          </cell>
          <cell r="AX256">
            <v>3.3401000000000001</v>
          </cell>
          <cell r="AZ256">
            <v>124</v>
          </cell>
        </row>
        <row r="257">
          <cell r="D257">
            <v>46997</v>
          </cell>
          <cell r="E257">
            <v>54.992649999999998</v>
          </cell>
          <cell r="F257">
            <v>51.26238</v>
          </cell>
          <cell r="G257">
            <v>45.592770000000002</v>
          </cell>
          <cell r="H257">
            <v>53.763669999999998</v>
          </cell>
          <cell r="I257">
            <v>0</v>
          </cell>
          <cell r="J257">
            <v>54.26238</v>
          </cell>
          <cell r="K257">
            <v>53.26238</v>
          </cell>
          <cell r="L257">
            <v>-25.67342</v>
          </cell>
          <cell r="M257">
            <v>45.485329999999998</v>
          </cell>
          <cell r="N257">
            <v>46.887999999999998</v>
          </cell>
          <cell r="O257">
            <v>35.7806</v>
          </cell>
          <cell r="P257">
            <v>47.231000000000002</v>
          </cell>
          <cell r="Q257">
            <v>0</v>
          </cell>
          <cell r="R257">
            <v>45.637999999999998</v>
          </cell>
          <cell r="S257">
            <v>45.887999999999998</v>
          </cell>
          <cell r="T257">
            <v>34.1751</v>
          </cell>
          <cell r="U257">
            <v>50.767174444444443</v>
          </cell>
          <cell r="V257">
            <v>49.318211111111104</v>
          </cell>
          <cell r="W257">
            <v>41.23180555555556</v>
          </cell>
          <cell r="X257">
            <v>0</v>
          </cell>
          <cell r="Y257">
            <v>0.9259222222222232</v>
          </cell>
          <cell r="Z257">
            <v>50.429322222222218</v>
          </cell>
          <cell r="AA257">
            <v>0</v>
          </cell>
          <cell r="AB257">
            <v>0</v>
          </cell>
          <cell r="AC257">
            <v>3.5918999999999999</v>
          </cell>
          <cell r="AD257">
            <v>3.0375000000000001</v>
          </cell>
          <cell r="AE257">
            <v>3.3628999999999998</v>
          </cell>
          <cell r="AF257">
            <v>3.6040000000000001</v>
          </cell>
          <cell r="AG257">
            <v>3.7366000000000001</v>
          </cell>
          <cell r="AH257">
            <v>2.7482000000000002</v>
          </cell>
          <cell r="AI257">
            <v>3.9775999999999998</v>
          </cell>
          <cell r="AJ257">
            <v>3.6783999999999999</v>
          </cell>
          <cell r="AK257">
            <v>3.8424</v>
          </cell>
          <cell r="AL257">
            <v>3.6625000000000001</v>
          </cell>
          <cell r="AM257">
            <v>3.8923999999999999</v>
          </cell>
          <cell r="AN257">
            <v>3.6602000000000001</v>
          </cell>
          <cell r="AO257">
            <v>3.5964863142054737</v>
          </cell>
          <cell r="AP257">
            <v>3.6406931065598709</v>
          </cell>
          <cell r="AQ257">
            <v>3.3240074509152153</v>
          </cell>
          <cell r="AR257">
            <v>3.6457625580452193</v>
          </cell>
          <cell r="AS257">
            <v>3.7112882720475264</v>
          </cell>
          <cell r="AT257">
            <v>3.4213687845026595</v>
          </cell>
          <cell r="AU257">
            <v>3.6305542035891718</v>
          </cell>
          <cell r="AV257">
            <v>3.3778999999999999</v>
          </cell>
          <cell r="AW257">
            <v>3.0968239841447303</v>
          </cell>
          <cell r="AX257">
            <v>3.2315</v>
          </cell>
          <cell r="AZ257">
            <v>125</v>
          </cell>
        </row>
        <row r="258">
          <cell r="D258">
            <v>47027</v>
          </cell>
          <cell r="E258">
            <v>46.394660000000002</v>
          </cell>
          <cell r="F258">
            <v>30.726220000000001</v>
          </cell>
          <cell r="G258">
            <v>36.740639999999999</v>
          </cell>
          <cell r="H258">
            <v>43.540640000000003</v>
          </cell>
          <cell r="I258">
            <v>0</v>
          </cell>
          <cell r="J258">
            <v>29.476220000000001</v>
          </cell>
          <cell r="K258">
            <v>29.226220000000001</v>
          </cell>
          <cell r="L258">
            <v>21.905719999999999</v>
          </cell>
          <cell r="M258">
            <v>43.531820000000003</v>
          </cell>
          <cell r="N258">
            <v>31.598569999999999</v>
          </cell>
          <cell r="O258">
            <v>33.048250000000003</v>
          </cell>
          <cell r="P258">
            <v>40.285049999999998</v>
          </cell>
          <cell r="Q258">
            <v>0</v>
          </cell>
          <cell r="R258">
            <v>30.348569999999999</v>
          </cell>
          <cell r="S258">
            <v>30.348569999999999</v>
          </cell>
          <cell r="T258">
            <v>24.981269999999999</v>
          </cell>
          <cell r="U258">
            <v>45.13254774193549</v>
          </cell>
          <cell r="V258">
            <v>31.110804408602153</v>
          </cell>
          <cell r="W258">
            <v>35.112812150537636</v>
          </cell>
          <cell r="X258">
            <v>0</v>
          </cell>
          <cell r="Y258">
            <v>23.261607634408602</v>
          </cell>
          <cell r="Z258">
            <v>29.860804408602153</v>
          </cell>
          <cell r="AA258">
            <v>0</v>
          </cell>
          <cell r="AB258">
            <v>0</v>
          </cell>
          <cell r="AC258">
            <v>3.5558000000000001</v>
          </cell>
          <cell r="AD258">
            <v>3.5316000000000001</v>
          </cell>
          <cell r="AE258">
            <v>3.387</v>
          </cell>
          <cell r="AF258">
            <v>3.5436999999999999</v>
          </cell>
          <cell r="AG258">
            <v>3.7726999999999999</v>
          </cell>
          <cell r="AH258">
            <v>2.7723</v>
          </cell>
          <cell r="AI258">
            <v>3.8691</v>
          </cell>
          <cell r="AJ258">
            <v>3.6404000000000001</v>
          </cell>
          <cell r="AK258">
            <v>3.8035000000000001</v>
          </cell>
          <cell r="AL258">
            <v>3.6255000000000002</v>
          </cell>
          <cell r="AM258">
            <v>3.8534999999999999</v>
          </cell>
          <cell r="AN258">
            <v>3.6227999999999998</v>
          </cell>
          <cell r="AO258">
            <v>3.5603129818173898</v>
          </cell>
          <cell r="AP258">
            <v>3.6040916668356489</v>
          </cell>
          <cell r="AQ258">
            <v>3.5923374872170748</v>
          </cell>
          <cell r="AR258">
            <v>3.6091611183209977</v>
          </cell>
          <cell r="AS258">
            <v>3.6495244699375191</v>
          </cell>
          <cell r="AT258">
            <v>3.4654318177255847</v>
          </cell>
          <cell r="AU258">
            <v>3.5939527638649498</v>
          </cell>
          <cell r="AV258">
            <v>3.4020000000000001</v>
          </cell>
          <cell r="AW258">
            <v>3.5990091655656062</v>
          </cell>
          <cell r="AX258">
            <v>3.7181999999999999</v>
          </cell>
          <cell r="AZ258">
            <v>126</v>
          </cell>
        </row>
        <row r="259">
          <cell r="D259">
            <v>47058</v>
          </cell>
          <cell r="E259">
            <v>49.651009999999999</v>
          </cell>
          <cell r="F259">
            <v>36.742730000000002</v>
          </cell>
          <cell r="G259">
            <v>39.027500000000003</v>
          </cell>
          <cell r="H259">
            <v>44.021700000000003</v>
          </cell>
          <cell r="I259">
            <v>0</v>
          </cell>
          <cell r="J259">
            <v>35.242730000000002</v>
          </cell>
          <cell r="K259">
            <v>35.492730000000002</v>
          </cell>
          <cell r="L259">
            <v>31.567630000000001</v>
          </cell>
          <cell r="M259">
            <v>40.502130000000001</v>
          </cell>
          <cell r="N259">
            <v>34.940069999999999</v>
          </cell>
          <cell r="O259">
            <v>29.844059999999999</v>
          </cell>
          <cell r="P259">
            <v>35.978859999999997</v>
          </cell>
          <cell r="Q259">
            <v>0</v>
          </cell>
          <cell r="R259">
            <v>33.690069999999999</v>
          </cell>
          <cell r="S259">
            <v>33.690069999999999</v>
          </cell>
          <cell r="T259">
            <v>28.45607</v>
          </cell>
          <cell r="U259">
            <v>45.577791581137305</v>
          </cell>
          <cell r="V259">
            <v>35.940158765603329</v>
          </cell>
          <cell r="W259">
            <v>34.938894951456312</v>
          </cell>
          <cell r="X259">
            <v>0</v>
          </cell>
          <cell r="Y259">
            <v>30.182316879334259</v>
          </cell>
          <cell r="Z259">
            <v>34.551462510402217</v>
          </cell>
          <cell r="AA259">
            <v>0</v>
          </cell>
          <cell r="AB259">
            <v>0</v>
          </cell>
          <cell r="AC259">
            <v>4.1342999999999996</v>
          </cell>
          <cell r="AD259">
            <v>4.2549000000000001</v>
          </cell>
          <cell r="AE259">
            <v>4.1463999999999999</v>
          </cell>
          <cell r="AF259">
            <v>4.0982000000000003</v>
          </cell>
          <cell r="AG259">
            <v>4.0016999999999996</v>
          </cell>
          <cell r="AH259">
            <v>3.1339000000000001</v>
          </cell>
          <cell r="AI259">
            <v>4.5199999999999996</v>
          </cell>
          <cell r="AJ259">
            <v>4.2290999999999999</v>
          </cell>
          <cell r="AK259">
            <v>4.3970000000000002</v>
          </cell>
          <cell r="AL259">
            <v>4.2087000000000003</v>
          </cell>
          <cell r="AM259">
            <v>4.4470000000000001</v>
          </cell>
          <cell r="AN259">
            <v>4.2080000000000002</v>
          </cell>
          <cell r="AO259">
            <v>4.1399881282580111</v>
          </cell>
          <cell r="AP259">
            <v>4.1906272036905605</v>
          </cell>
          <cell r="AQ259">
            <v>4.3600969330387036</v>
          </cell>
          <cell r="AR259">
            <v>4.1956966551759098</v>
          </cell>
          <cell r="AS259">
            <v>4.2174851377650313</v>
          </cell>
          <cell r="AT259">
            <v>3.8252631938171233</v>
          </cell>
          <cell r="AU259">
            <v>4.1804883007198619</v>
          </cell>
          <cell r="AV259">
            <v>4.1614000000000004</v>
          </cell>
          <cell r="AW259">
            <v>4.3341448500863908</v>
          </cell>
          <cell r="AX259">
            <v>4.4934000000000003</v>
          </cell>
          <cell r="AZ259">
            <v>127</v>
          </cell>
        </row>
        <row r="260">
          <cell r="D260">
            <v>47088</v>
          </cell>
          <cell r="E260">
            <v>61.631740000000001</v>
          </cell>
          <cell r="F260">
            <v>42.271450000000002</v>
          </cell>
          <cell r="G260">
            <v>53.826889999999999</v>
          </cell>
          <cell r="H260">
            <v>56.694589999999998</v>
          </cell>
          <cell r="I260">
            <v>0</v>
          </cell>
          <cell r="J260">
            <v>40.771450000000002</v>
          </cell>
          <cell r="K260">
            <v>40.771450000000002</v>
          </cell>
          <cell r="L260">
            <v>38.10595</v>
          </cell>
          <cell r="M260">
            <v>57.370899999999999</v>
          </cell>
          <cell r="N260">
            <v>42.534680000000002</v>
          </cell>
          <cell r="O260">
            <v>47.845489999999998</v>
          </cell>
          <cell r="P260">
            <v>52.777090000000001</v>
          </cell>
          <cell r="Q260">
            <v>0</v>
          </cell>
          <cell r="R260">
            <v>40.534680000000002</v>
          </cell>
          <cell r="S260">
            <v>41.534680000000002</v>
          </cell>
          <cell r="T260">
            <v>36.882379999999998</v>
          </cell>
          <cell r="U260">
            <v>59.661674193548386</v>
          </cell>
          <cell r="V260">
            <v>42.393158494623648</v>
          </cell>
          <cell r="W260">
            <v>51.061296451612897</v>
          </cell>
          <cell r="X260">
            <v>0</v>
          </cell>
          <cell r="Y260">
            <v>37.540213333333327</v>
          </cell>
          <cell r="Z260">
            <v>40.661975698924742</v>
          </cell>
          <cell r="AA260">
            <v>0</v>
          </cell>
          <cell r="AB260">
            <v>0</v>
          </cell>
          <cell r="AC260">
            <v>4.5320999999999998</v>
          </cell>
          <cell r="AD260">
            <v>4.6887999999999996</v>
          </cell>
          <cell r="AE260">
            <v>4.3874000000000004</v>
          </cell>
          <cell r="AF260">
            <v>4.5922999999999998</v>
          </cell>
          <cell r="AG260">
            <v>4.2306999999999997</v>
          </cell>
          <cell r="AH260">
            <v>3.2544</v>
          </cell>
          <cell r="AI260">
            <v>5.1589</v>
          </cell>
          <cell r="AJ260">
            <v>4.6326999999999998</v>
          </cell>
          <cell r="AK260">
            <v>4.8033000000000001</v>
          </cell>
          <cell r="AL260">
            <v>4.6090999999999998</v>
          </cell>
          <cell r="AM260">
            <v>4.8532999999999999</v>
          </cell>
          <cell r="AN260">
            <v>4.6094999999999997</v>
          </cell>
          <cell r="AO260">
            <v>4.5385962064845966</v>
          </cell>
          <cell r="AP260">
            <v>4.5939527638649498</v>
          </cell>
          <cell r="AQ260">
            <v>4.7095680667710944</v>
          </cell>
          <cell r="AR260">
            <v>4.5990222153502991</v>
          </cell>
          <cell r="AS260">
            <v>4.7235795759500148</v>
          </cell>
          <cell r="AT260">
            <v>4.1768641172337651</v>
          </cell>
          <cell r="AU260">
            <v>4.5838138608942511</v>
          </cell>
          <cell r="AV260">
            <v>4.4024000000000001</v>
          </cell>
          <cell r="AW260">
            <v>4.7751449517227353</v>
          </cell>
          <cell r="AX260">
            <v>4.95</v>
          </cell>
          <cell r="AZ260">
            <v>128</v>
          </cell>
        </row>
        <row r="261">
          <cell r="D261">
            <v>47119</v>
          </cell>
          <cell r="E261">
            <v>59.861550000000001</v>
          </cell>
          <cell r="F261">
            <v>40.900379999999998</v>
          </cell>
          <cell r="G261">
            <v>51.178649999999998</v>
          </cell>
          <cell r="H261">
            <v>54.291849999999997</v>
          </cell>
          <cell r="I261">
            <v>0</v>
          </cell>
          <cell r="J261">
            <v>39.400379999999998</v>
          </cell>
          <cell r="K261">
            <v>39.400379999999998</v>
          </cell>
          <cell r="L261">
            <v>38.791379999999997</v>
          </cell>
          <cell r="M261">
            <v>53.271099999999997</v>
          </cell>
          <cell r="N261">
            <v>39.781350000000003</v>
          </cell>
          <cell r="O261">
            <v>42.434060000000002</v>
          </cell>
          <cell r="P261">
            <v>48.993360000000003</v>
          </cell>
          <cell r="Q261">
            <v>0</v>
          </cell>
          <cell r="R261">
            <v>38.281350000000003</v>
          </cell>
          <cell r="S261">
            <v>38.781350000000003</v>
          </cell>
          <cell r="T261">
            <v>43.204749999999997</v>
          </cell>
          <cell r="U261">
            <v>56.956082795698926</v>
          </cell>
          <cell r="V261">
            <v>40.407044193548387</v>
          </cell>
          <cell r="W261">
            <v>47.323508172043013</v>
          </cell>
          <cell r="X261">
            <v>0</v>
          </cell>
          <cell r="Y261">
            <v>40.737059247311826</v>
          </cell>
          <cell r="Z261">
            <v>38.907044193548387</v>
          </cell>
          <cell r="AA261">
            <v>0</v>
          </cell>
          <cell r="AB261">
            <v>0</v>
          </cell>
          <cell r="AC261">
            <v>4.5420999999999996</v>
          </cell>
          <cell r="AD261">
            <v>4.7271999999999998</v>
          </cell>
          <cell r="AE261">
            <v>4.4187000000000003</v>
          </cell>
          <cell r="AF261">
            <v>4.6779000000000002</v>
          </cell>
          <cell r="AG261">
            <v>4.2706</v>
          </cell>
          <cell r="AH261">
            <v>3.1474000000000002</v>
          </cell>
          <cell r="AI261">
            <v>5.1962999999999999</v>
          </cell>
          <cell r="AJ261">
            <v>4.6435000000000004</v>
          </cell>
          <cell r="AK261">
            <v>4.8144999999999998</v>
          </cell>
          <cell r="AL261">
            <v>4.6193999999999997</v>
          </cell>
          <cell r="AM261">
            <v>4.8644999999999996</v>
          </cell>
          <cell r="AN261">
            <v>4.6200999999999999</v>
          </cell>
          <cell r="AO261">
            <v>4.5486165201655053</v>
          </cell>
          <cell r="AP261">
            <v>4.6040916668356484</v>
          </cell>
          <cell r="AQ261">
            <v>4.7456595440583191</v>
          </cell>
          <cell r="AR261">
            <v>4.6091611183209977</v>
          </cell>
          <cell r="AS261">
            <v>4.8112575437877698</v>
          </cell>
          <cell r="AT261">
            <v>4.2730198936063433</v>
          </cell>
          <cell r="AU261">
            <v>4.5939527638649498</v>
          </cell>
          <cell r="AV261">
            <v>4.4337</v>
          </cell>
          <cell r="AW261">
            <v>4.8141733082630349</v>
          </cell>
          <cell r="AX261">
            <v>4.9941000000000004</v>
          </cell>
          <cell r="AZ261">
            <v>129</v>
          </cell>
        </row>
        <row r="262">
          <cell r="D262">
            <v>47150</v>
          </cell>
          <cell r="E262">
            <v>53.362000000000002</v>
          </cell>
          <cell r="F262">
            <v>35.525860000000002</v>
          </cell>
          <cell r="G262">
            <v>45.29562</v>
          </cell>
          <cell r="H262">
            <v>50.488120000000002</v>
          </cell>
          <cell r="I262">
            <v>0</v>
          </cell>
          <cell r="J262">
            <v>34.025860000000002</v>
          </cell>
          <cell r="K262">
            <v>34.025860000000002</v>
          </cell>
          <cell r="L262">
            <v>31.131460000000001</v>
          </cell>
          <cell r="M262">
            <v>52.400599999999997</v>
          </cell>
          <cell r="N262">
            <v>37.384399999999999</v>
          </cell>
          <cell r="O262">
            <v>42.643450000000001</v>
          </cell>
          <cell r="P262">
            <v>50.571849999999998</v>
          </cell>
          <cell r="Q262">
            <v>0</v>
          </cell>
          <cell r="R262">
            <v>35.884399999999999</v>
          </cell>
          <cell r="S262">
            <v>36.134399999999999</v>
          </cell>
          <cell r="T262">
            <v>39.309699999999999</v>
          </cell>
          <cell r="U262">
            <v>52.949971428571423</v>
          </cell>
          <cell r="V262">
            <v>36.322377142857142</v>
          </cell>
          <cell r="W262">
            <v>44.15897571428571</v>
          </cell>
          <cell r="X262">
            <v>0</v>
          </cell>
          <cell r="Y262">
            <v>34.636420000000001</v>
          </cell>
          <cell r="Z262">
            <v>34.822377142857142</v>
          </cell>
          <cell r="AA262">
            <v>0</v>
          </cell>
          <cell r="AB262">
            <v>0</v>
          </cell>
          <cell r="AC262">
            <v>4.2088999999999999</v>
          </cell>
          <cell r="AD262">
            <v>4.2953000000000001</v>
          </cell>
          <cell r="AE262">
            <v>4.0606999999999998</v>
          </cell>
          <cell r="AF262">
            <v>4.1348000000000003</v>
          </cell>
          <cell r="AG262">
            <v>4.2953000000000001</v>
          </cell>
          <cell r="AH262">
            <v>3.1720999999999999</v>
          </cell>
          <cell r="AI262">
            <v>4.5297999999999998</v>
          </cell>
          <cell r="AJ262">
            <v>4.3085000000000004</v>
          </cell>
          <cell r="AK262">
            <v>4.4786999999999999</v>
          </cell>
          <cell r="AL262">
            <v>4.2854000000000001</v>
          </cell>
          <cell r="AM262">
            <v>4.5286999999999997</v>
          </cell>
          <cell r="AN262">
            <v>4.2857000000000003</v>
          </cell>
          <cell r="AO262">
            <v>4.2147396683175975</v>
          </cell>
          <cell r="AP262">
            <v>4.2662634198519722</v>
          </cell>
          <cell r="AQ262">
            <v>4.3366400618606367</v>
          </cell>
          <cell r="AR262">
            <v>4.2713328713373215</v>
          </cell>
          <cell r="AS262">
            <v>4.2549736146676231</v>
          </cell>
          <cell r="AT262">
            <v>3.9720061427280937</v>
          </cell>
          <cell r="AU262">
            <v>4.2561245168812736</v>
          </cell>
          <cell r="AV262">
            <v>4.0757000000000003</v>
          </cell>
          <cell r="AW262">
            <v>4.3752059335298306</v>
          </cell>
          <cell r="AX262">
            <v>4.5484</v>
          </cell>
          <cell r="AZ262">
            <v>130</v>
          </cell>
        </row>
        <row r="263">
          <cell r="D263">
            <v>47178</v>
          </cell>
          <cell r="E263">
            <v>39.79992</v>
          </cell>
          <cell r="F263">
            <v>27.833359999999999</v>
          </cell>
          <cell r="G263">
            <v>30.92896</v>
          </cell>
          <cell r="H263">
            <v>37.245460000000001</v>
          </cell>
          <cell r="I263">
            <v>0</v>
          </cell>
          <cell r="J263">
            <v>25.833359999999999</v>
          </cell>
          <cell r="K263">
            <v>26.083359999999999</v>
          </cell>
          <cell r="L263">
            <v>19.635459999999998</v>
          </cell>
          <cell r="M263">
            <v>43.312809999999999</v>
          </cell>
          <cell r="N263">
            <v>34.961019999999998</v>
          </cell>
          <cell r="O263">
            <v>32.178620000000002</v>
          </cell>
          <cell r="P263">
            <v>40.64452</v>
          </cell>
          <cell r="Q263">
            <v>0</v>
          </cell>
          <cell r="R263">
            <v>33.461019999999998</v>
          </cell>
          <cell r="S263">
            <v>33.461019999999998</v>
          </cell>
          <cell r="T263">
            <v>32.429720000000003</v>
          </cell>
          <cell r="U263">
            <v>41.270322139973075</v>
          </cell>
          <cell r="V263">
            <v>30.816808532974424</v>
          </cell>
          <cell r="W263">
            <v>31.452034374158817</v>
          </cell>
          <cell r="X263">
            <v>0</v>
          </cell>
          <cell r="Y263">
            <v>24.990796285329743</v>
          </cell>
          <cell r="Z263">
            <v>29.026095208613725</v>
          </cell>
          <cell r="AA263">
            <v>0</v>
          </cell>
          <cell r="AB263">
            <v>0</v>
          </cell>
          <cell r="AC263">
            <v>3.9373</v>
          </cell>
          <cell r="AD263">
            <v>3.9742999999999999</v>
          </cell>
          <cell r="AE263">
            <v>3.8633000000000002</v>
          </cell>
          <cell r="AF263">
            <v>3.9003000000000001</v>
          </cell>
          <cell r="AG263">
            <v>4.1841999999999997</v>
          </cell>
          <cell r="AH263">
            <v>3.0486</v>
          </cell>
          <cell r="AI263">
            <v>4.1841999999999997</v>
          </cell>
          <cell r="AJ263">
            <v>4.0282</v>
          </cell>
          <cell r="AK263">
            <v>4.0427</v>
          </cell>
          <cell r="AL263">
            <v>4.0099</v>
          </cell>
          <cell r="AM263">
            <v>4.0926999999999998</v>
          </cell>
          <cell r="AN263">
            <v>4.0084999999999997</v>
          </cell>
          <cell r="AO263">
            <v>3.7905797902046929</v>
          </cell>
          <cell r="AP263">
            <v>3.8370836571023017</v>
          </cell>
          <cell r="AQ263">
            <v>4.0682064632136195</v>
          </cell>
          <cell r="AR263">
            <v>3.9959602666531482</v>
          </cell>
          <cell r="AS263">
            <v>4.0147810509064836</v>
          </cell>
          <cell r="AT263">
            <v>3.5833681822744152</v>
          </cell>
          <cell r="AU263">
            <v>3.8269447541316031</v>
          </cell>
          <cell r="AV263">
            <v>3.8782999999999999</v>
          </cell>
          <cell r="AW263">
            <v>4.0489532655757694</v>
          </cell>
          <cell r="AX263">
            <v>4.1947000000000001</v>
          </cell>
          <cell r="AZ263">
            <v>131</v>
          </cell>
        </row>
        <row r="264">
          <cell r="D264">
            <v>47209</v>
          </cell>
          <cell r="E264">
            <v>27.191040000000001</v>
          </cell>
          <cell r="F264">
            <v>18.3949</v>
          </cell>
          <cell r="G264">
            <v>18.479970000000002</v>
          </cell>
          <cell r="H264">
            <v>21.850770000000001</v>
          </cell>
          <cell r="I264">
            <v>0</v>
          </cell>
          <cell r="J264">
            <v>16.3949</v>
          </cell>
          <cell r="K264">
            <v>16.1449</v>
          </cell>
          <cell r="L264">
            <v>9.5180000000000007</v>
          </cell>
          <cell r="M264">
            <v>32.93233</v>
          </cell>
          <cell r="N264">
            <v>26.6282</v>
          </cell>
          <cell r="O264">
            <v>22.146930000000001</v>
          </cell>
          <cell r="P264">
            <v>29.227029999999999</v>
          </cell>
          <cell r="Q264">
            <v>0</v>
          </cell>
          <cell r="R264">
            <v>25.1282</v>
          </cell>
          <cell r="S264">
            <v>24.3782</v>
          </cell>
          <cell r="T264">
            <v>19.723299999999998</v>
          </cell>
          <cell r="U264">
            <v>29.742724444444445</v>
          </cell>
          <cell r="V264">
            <v>22.054144444444443</v>
          </cell>
          <cell r="W264">
            <v>20.109730000000003</v>
          </cell>
          <cell r="X264">
            <v>0</v>
          </cell>
          <cell r="Y264">
            <v>14.053688888888887</v>
          </cell>
          <cell r="Z264">
            <v>20.276366666666668</v>
          </cell>
          <cell r="AA264">
            <v>0</v>
          </cell>
          <cell r="AB264">
            <v>0</v>
          </cell>
          <cell r="AC264">
            <v>3.6040999999999999</v>
          </cell>
          <cell r="AD264">
            <v>3.5916999999999999</v>
          </cell>
          <cell r="AE264">
            <v>3.4436</v>
          </cell>
          <cell r="AF264">
            <v>3.5916999999999999</v>
          </cell>
          <cell r="AG264">
            <v>3.9497</v>
          </cell>
          <cell r="AH264">
            <v>3.024</v>
          </cell>
          <cell r="AI264">
            <v>3.8386</v>
          </cell>
          <cell r="AJ264">
            <v>3.6840000000000002</v>
          </cell>
          <cell r="AK264">
            <v>3.8454999999999999</v>
          </cell>
          <cell r="AL264">
            <v>3.6718999999999999</v>
          </cell>
          <cell r="AM264">
            <v>3.8955000000000002</v>
          </cell>
          <cell r="AN264">
            <v>3.6684000000000001</v>
          </cell>
          <cell r="AO264">
            <v>3.6087110968961835</v>
          </cell>
          <cell r="AP264">
            <v>3.6530625681841231</v>
          </cell>
          <cell r="AQ264">
            <v>3.6527661156162012</v>
          </cell>
          <cell r="AR264">
            <v>3.6581320196694715</v>
          </cell>
          <cell r="AS264">
            <v>3.6986896855474751</v>
          </cell>
          <cell r="AT264">
            <v>3.5312754391247614</v>
          </cell>
          <cell r="AU264">
            <v>3.642923665213424</v>
          </cell>
          <cell r="AV264">
            <v>3.4586000000000001</v>
          </cell>
          <cell r="AW264">
            <v>3.6600926090049799</v>
          </cell>
          <cell r="AX264">
            <v>3.7526999999999999</v>
          </cell>
          <cell r="AZ264">
            <v>132</v>
          </cell>
        </row>
        <row r="265">
          <cell r="D265">
            <v>47239</v>
          </cell>
          <cell r="E265">
            <v>22.69988</v>
          </cell>
          <cell r="F265">
            <v>20.280280000000001</v>
          </cell>
          <cell r="G265">
            <v>13.005100000000001</v>
          </cell>
          <cell r="H265">
            <v>17.727699999999999</v>
          </cell>
          <cell r="I265">
            <v>0</v>
          </cell>
          <cell r="J265">
            <v>18.280280000000001</v>
          </cell>
          <cell r="K265">
            <v>18.030280000000001</v>
          </cell>
          <cell r="L265">
            <v>9.6210799999999992</v>
          </cell>
          <cell r="M265">
            <v>21.33577</v>
          </cell>
          <cell r="N265">
            <v>28.130220000000001</v>
          </cell>
          <cell r="O265">
            <v>10.1188</v>
          </cell>
          <cell r="P265">
            <v>19.113499999999998</v>
          </cell>
          <cell r="Q265">
            <v>0</v>
          </cell>
          <cell r="R265">
            <v>27.130220000000001</v>
          </cell>
          <cell r="S265">
            <v>26.130220000000001</v>
          </cell>
          <cell r="T265">
            <v>19.462820000000001</v>
          </cell>
          <cell r="U265">
            <v>22.098498172043008</v>
          </cell>
          <cell r="V265">
            <v>23.741006236559141</v>
          </cell>
          <cell r="W265">
            <v>11.732645161290321</v>
          </cell>
          <cell r="X265">
            <v>0</v>
          </cell>
          <cell r="Y265">
            <v>13.959911612903227</v>
          </cell>
          <cell r="Z265">
            <v>22.181866451612901</v>
          </cell>
          <cell r="AA265">
            <v>0</v>
          </cell>
          <cell r="AB265">
            <v>0</v>
          </cell>
          <cell r="AC265">
            <v>3.6288</v>
          </cell>
          <cell r="AD265">
            <v>3.2955000000000001</v>
          </cell>
          <cell r="AE265">
            <v>3.4188999999999998</v>
          </cell>
          <cell r="AF265">
            <v>3.6164000000000001</v>
          </cell>
          <cell r="AG265">
            <v>3.9742999999999999</v>
          </cell>
          <cell r="AH265">
            <v>3.0857000000000001</v>
          </cell>
          <cell r="AI265">
            <v>3.8386</v>
          </cell>
          <cell r="AJ265">
            <v>3.7078000000000002</v>
          </cell>
          <cell r="AK265">
            <v>3.8689</v>
          </cell>
          <cell r="AL265">
            <v>3.6962000000000002</v>
          </cell>
          <cell r="AM265">
            <v>3.9188999999999998</v>
          </cell>
          <cell r="AN265">
            <v>3.6924999999999999</v>
          </cell>
          <cell r="AO265">
            <v>3.6334612716880299</v>
          </cell>
          <cell r="AP265">
            <v>3.6781056585217482</v>
          </cell>
          <cell r="AQ265">
            <v>3.4866003328117494</v>
          </cell>
          <cell r="AR265">
            <v>3.6831751100070975</v>
          </cell>
          <cell r="AS265">
            <v>3.7239892860800983</v>
          </cell>
          <cell r="AT265">
            <v>3.4518816822242298</v>
          </cell>
          <cell r="AU265">
            <v>3.6679667555510496</v>
          </cell>
          <cell r="AV265">
            <v>3.4339</v>
          </cell>
          <cell r="AW265">
            <v>3.3590457546498627</v>
          </cell>
          <cell r="AX265">
            <v>3.4485999999999999</v>
          </cell>
          <cell r="AZ265">
            <v>133</v>
          </cell>
        </row>
        <row r="266">
          <cell r="D266">
            <v>47270</v>
          </cell>
          <cell r="E266">
            <v>28.124230000000001</v>
          </cell>
          <cell r="F266">
            <v>30.512070000000001</v>
          </cell>
          <cell r="G266">
            <v>18.654039999999998</v>
          </cell>
          <cell r="H266">
            <v>24.12584</v>
          </cell>
          <cell r="I266">
            <v>0</v>
          </cell>
          <cell r="J266">
            <v>30.012070000000001</v>
          </cell>
          <cell r="K266">
            <v>30.012070000000001</v>
          </cell>
          <cell r="L266">
            <v>19.697769999999998</v>
          </cell>
          <cell r="M266">
            <v>20.51098</v>
          </cell>
          <cell r="N266">
            <v>34.92051</v>
          </cell>
          <cell r="O266">
            <v>11.147779999999999</v>
          </cell>
          <cell r="P266">
            <v>22.51108</v>
          </cell>
          <cell r="Q266">
            <v>0</v>
          </cell>
          <cell r="R266">
            <v>32.92051</v>
          </cell>
          <cell r="S266">
            <v>33.42051</v>
          </cell>
          <cell r="T266">
            <v>38.046709999999997</v>
          </cell>
          <cell r="U266">
            <v>24.909746666666667</v>
          </cell>
          <cell r="V266">
            <v>32.37341133333333</v>
          </cell>
          <cell r="W266">
            <v>15.484730222222222</v>
          </cell>
          <cell r="X266">
            <v>0</v>
          </cell>
          <cell r="Y266">
            <v>27.445100222222219</v>
          </cell>
          <cell r="Z266">
            <v>31.240078</v>
          </cell>
          <cell r="AA266">
            <v>0</v>
          </cell>
          <cell r="AB266">
            <v>0</v>
          </cell>
          <cell r="AC266">
            <v>3.6905000000000001</v>
          </cell>
          <cell r="AD266">
            <v>3.4188999999999998</v>
          </cell>
          <cell r="AE266">
            <v>3.4312999999999998</v>
          </cell>
          <cell r="AF266">
            <v>3.6534</v>
          </cell>
          <cell r="AG266">
            <v>4.0114000000000001</v>
          </cell>
          <cell r="AH266">
            <v>3.2090999999999998</v>
          </cell>
          <cell r="AI266">
            <v>3.9620000000000002</v>
          </cell>
          <cell r="AJ266">
            <v>3.7715000000000001</v>
          </cell>
          <cell r="AK266">
            <v>3.9331</v>
          </cell>
          <cell r="AL266">
            <v>3.7587000000000002</v>
          </cell>
          <cell r="AM266">
            <v>3.9830999999999999</v>
          </cell>
          <cell r="AN266">
            <v>3.7553000000000001</v>
          </cell>
          <cell r="AO266">
            <v>3.6952866070992423</v>
          </cell>
          <cell r="AP266">
            <v>3.7406626898509585</v>
          </cell>
          <cell r="AQ266">
            <v>3.5569191651733716</v>
          </cell>
          <cell r="AR266">
            <v>3.7457321413363078</v>
          </cell>
          <cell r="AS266">
            <v>3.7618874731127727</v>
          </cell>
          <cell r="AT266">
            <v>3.5338850948509486</v>
          </cell>
          <cell r="AU266">
            <v>3.7305237868802594</v>
          </cell>
          <cell r="AV266">
            <v>3.4462999999999999</v>
          </cell>
          <cell r="AW266">
            <v>3.4844650045736354</v>
          </cell>
          <cell r="AX266">
            <v>3.5749</v>
          </cell>
          <cell r="AZ266">
            <v>134</v>
          </cell>
        </row>
        <row r="267">
          <cell r="D267">
            <v>47300</v>
          </cell>
          <cell r="E267">
            <v>49.376359999999998</v>
          </cell>
          <cell r="F267">
            <v>48.578650000000003</v>
          </cell>
          <cell r="G267">
            <v>39.654820000000001</v>
          </cell>
          <cell r="H267">
            <v>43.761620000000001</v>
          </cell>
          <cell r="I267">
            <v>0</v>
          </cell>
          <cell r="J267">
            <v>52.328650000000003</v>
          </cell>
          <cell r="K267">
            <v>53.078650000000003</v>
          </cell>
          <cell r="L267">
            <v>-27.218350000000001</v>
          </cell>
          <cell r="M267">
            <v>32.591839999999998</v>
          </cell>
          <cell r="N267">
            <v>33.656880000000001</v>
          </cell>
          <cell r="O267">
            <v>21.962060000000001</v>
          </cell>
          <cell r="P267">
            <v>34.421059999999997</v>
          </cell>
          <cell r="Q267">
            <v>0</v>
          </cell>
          <cell r="R267">
            <v>34.156880000000001</v>
          </cell>
          <cell r="S267">
            <v>34.656880000000001</v>
          </cell>
          <cell r="T267">
            <v>18.45438</v>
          </cell>
          <cell r="U267">
            <v>41.615775483870962</v>
          </cell>
          <cell r="V267">
            <v>41.679336989247311</v>
          </cell>
          <cell r="W267">
            <v>31.474296559139788</v>
          </cell>
          <cell r="X267">
            <v>0</v>
          </cell>
          <cell r="Y267">
            <v>-6.1008511827956982</v>
          </cell>
          <cell r="Z267">
            <v>43.926648817204303</v>
          </cell>
          <cell r="AA267">
            <v>0</v>
          </cell>
          <cell r="AB267">
            <v>0</v>
          </cell>
          <cell r="AC267">
            <v>3.9497</v>
          </cell>
          <cell r="AD267">
            <v>3.4436</v>
          </cell>
          <cell r="AE267">
            <v>3.5670000000000002</v>
          </cell>
          <cell r="AF267">
            <v>3.9003000000000001</v>
          </cell>
          <cell r="AG267">
            <v>4.1471</v>
          </cell>
          <cell r="AH267">
            <v>3.2338</v>
          </cell>
          <cell r="AI267">
            <v>4.2582000000000004</v>
          </cell>
          <cell r="AJ267">
            <v>4.0377000000000001</v>
          </cell>
          <cell r="AK267">
            <v>4.3335999999999997</v>
          </cell>
          <cell r="AL267">
            <v>4.0205000000000002</v>
          </cell>
          <cell r="AM267">
            <v>4.3836000000000004</v>
          </cell>
          <cell r="AN267">
            <v>4.0183</v>
          </cell>
          <cell r="AO267">
            <v>4.0877822939804718</v>
          </cell>
          <cell r="AP267">
            <v>4.1378035192132208</v>
          </cell>
          <cell r="AQ267">
            <v>3.6399761659893084</v>
          </cell>
          <cell r="AR267">
            <v>4.008532506336814</v>
          </cell>
          <cell r="AS267">
            <v>4.0147810509064836</v>
          </cell>
          <cell r="AT267">
            <v>3.7960551239586469</v>
          </cell>
          <cell r="AU267">
            <v>4.1276646162425221</v>
          </cell>
          <cell r="AV267">
            <v>3.5819999999999999</v>
          </cell>
          <cell r="AW267">
            <v>3.5095691818274215</v>
          </cell>
          <cell r="AX267">
            <v>3.6303999999999998</v>
          </cell>
          <cell r="AZ267">
            <v>135</v>
          </cell>
        </row>
        <row r="268">
          <cell r="D268">
            <v>47331</v>
          </cell>
          <cell r="E268">
            <v>72.544700000000006</v>
          </cell>
          <cell r="F268">
            <v>66.434970000000007</v>
          </cell>
          <cell r="G268">
            <v>63.585059999999999</v>
          </cell>
          <cell r="H268">
            <v>67.208960000000005</v>
          </cell>
          <cell r="I268">
            <v>0</v>
          </cell>
          <cell r="J268">
            <v>70.434970000000007</v>
          </cell>
          <cell r="K268">
            <v>70.434970000000007</v>
          </cell>
          <cell r="L268">
            <v>-24.238029999999998</v>
          </cell>
          <cell r="M268">
            <v>44.407299999999999</v>
          </cell>
          <cell r="N268">
            <v>40.022979999999997</v>
          </cell>
          <cell r="O268">
            <v>34.944890000000001</v>
          </cell>
          <cell r="P268">
            <v>44.641489999999997</v>
          </cell>
          <cell r="Q268">
            <v>0</v>
          </cell>
          <cell r="R268">
            <v>41.022979999999997</v>
          </cell>
          <cell r="S268">
            <v>40.522979999999997</v>
          </cell>
          <cell r="T268">
            <v>21.04768</v>
          </cell>
          <cell r="U268">
            <v>60.745145161290324</v>
          </cell>
          <cell r="V268">
            <v>55.358974193548391</v>
          </cell>
          <cell r="W268">
            <v>51.574666129032259</v>
          </cell>
          <cell r="X268">
            <v>0</v>
          </cell>
          <cell r="Y268">
            <v>-5.2472483870967759</v>
          </cell>
          <cell r="Z268">
            <v>58.100909677419367</v>
          </cell>
          <cell r="AA268">
            <v>0</v>
          </cell>
          <cell r="AB268">
            <v>0</v>
          </cell>
          <cell r="AC268">
            <v>4.0484</v>
          </cell>
          <cell r="AD268">
            <v>3.4805999999999999</v>
          </cell>
          <cell r="AE268">
            <v>3.6781000000000001</v>
          </cell>
          <cell r="AF268">
            <v>4.0484</v>
          </cell>
          <cell r="AG268">
            <v>4.2458999999999998</v>
          </cell>
          <cell r="AH268">
            <v>3.2585000000000002</v>
          </cell>
          <cell r="AI268">
            <v>4.4433999999999996</v>
          </cell>
          <cell r="AJ268">
            <v>4.1353999999999997</v>
          </cell>
          <cell r="AK268">
            <v>4.2995999999999999</v>
          </cell>
          <cell r="AL268">
            <v>4.1192000000000002</v>
          </cell>
          <cell r="AM268">
            <v>4.3495999999999997</v>
          </cell>
          <cell r="AN268">
            <v>4.117</v>
          </cell>
          <cell r="AO268">
            <v>4.0539136337389978</v>
          </cell>
          <cell r="AP268">
            <v>4.1035340271722598</v>
          </cell>
          <cell r="AQ268">
            <v>3.7166640825780872</v>
          </cell>
          <cell r="AR268">
            <v>4.1086034786576091</v>
          </cell>
          <cell r="AS268">
            <v>4.166476226569702</v>
          </cell>
          <cell r="AT268">
            <v>3.8645084010840107</v>
          </cell>
          <cell r="AU268">
            <v>4.093395124201562</v>
          </cell>
          <cell r="AV268">
            <v>3.6930999999999998</v>
          </cell>
          <cell r="AW268">
            <v>3.5471746295355215</v>
          </cell>
          <cell r="AX268">
            <v>3.6747999999999998</v>
          </cell>
          <cell r="AZ268">
            <v>136</v>
          </cell>
        </row>
        <row r="269">
          <cell r="D269">
            <v>47362</v>
          </cell>
          <cell r="E269">
            <v>66.175960000000003</v>
          </cell>
          <cell r="F269">
            <v>63.469059999999999</v>
          </cell>
          <cell r="G269">
            <v>56.344920000000002</v>
          </cell>
          <cell r="H269">
            <v>64.515919999999994</v>
          </cell>
          <cell r="I269">
            <v>0</v>
          </cell>
          <cell r="J269">
            <v>66.469059999999999</v>
          </cell>
          <cell r="K269">
            <v>65.469059999999999</v>
          </cell>
          <cell r="L269">
            <v>-13.46674</v>
          </cell>
          <cell r="M269">
            <v>53.767719999999997</v>
          </cell>
          <cell r="N269">
            <v>53.423789999999997</v>
          </cell>
          <cell r="O269">
            <v>43.619100000000003</v>
          </cell>
          <cell r="P269">
            <v>55.069499999999998</v>
          </cell>
          <cell r="Q269">
            <v>0</v>
          </cell>
          <cell r="R269">
            <v>52.173789999999997</v>
          </cell>
          <cell r="S269">
            <v>52.423789999999997</v>
          </cell>
          <cell r="T269">
            <v>40.710889999999999</v>
          </cell>
          <cell r="U269">
            <v>60.385448000000004</v>
          </cell>
          <cell r="V269">
            <v>58.781267333333325</v>
          </cell>
          <cell r="W269">
            <v>50.40620400000001</v>
          </cell>
          <cell r="X269">
            <v>0</v>
          </cell>
          <cell r="Y269">
            <v>11.816153999999999</v>
          </cell>
          <cell r="Z269">
            <v>59.797933999999998</v>
          </cell>
          <cell r="AA269">
            <v>0</v>
          </cell>
          <cell r="AB269">
            <v>0</v>
          </cell>
          <cell r="AC269">
            <v>4.0484</v>
          </cell>
          <cell r="AD269">
            <v>3.3818999999999999</v>
          </cell>
          <cell r="AE269">
            <v>3.7768999999999999</v>
          </cell>
          <cell r="AF269">
            <v>4.0606999999999998</v>
          </cell>
          <cell r="AG269">
            <v>4.1841999999999997</v>
          </cell>
          <cell r="AH269">
            <v>3.0857000000000001</v>
          </cell>
          <cell r="AI269">
            <v>4.4433999999999996</v>
          </cell>
          <cell r="AJ269">
            <v>4.1349</v>
          </cell>
          <cell r="AK269">
            <v>4.2988999999999997</v>
          </cell>
          <cell r="AL269">
            <v>4.1189999999999998</v>
          </cell>
          <cell r="AM269">
            <v>4.3489000000000004</v>
          </cell>
          <cell r="AN269">
            <v>4.1166999999999998</v>
          </cell>
          <cell r="AO269">
            <v>4.0539136337389978</v>
          </cell>
          <cell r="AP269">
            <v>4.1035340271722598</v>
          </cell>
          <cell r="AQ269">
            <v>3.7167158637506654</v>
          </cell>
          <cell r="AR269">
            <v>4.1086034786576091</v>
          </cell>
          <cell r="AS269">
            <v>4.1790748130697528</v>
          </cell>
          <cell r="AT269">
            <v>3.8795641071966274</v>
          </cell>
          <cell r="AU269">
            <v>4.093395124201562</v>
          </cell>
          <cell r="AV269">
            <v>3.7919</v>
          </cell>
          <cell r="AW269">
            <v>3.4468595568655349</v>
          </cell>
          <cell r="AX269">
            <v>3.5758999999999999</v>
          </cell>
          <cell r="AZ269">
            <v>137</v>
          </cell>
        </row>
        <row r="270">
          <cell r="D270">
            <v>47392</v>
          </cell>
          <cell r="E270">
            <v>49.719880000000003</v>
          </cell>
          <cell r="F270">
            <v>32.54457</v>
          </cell>
          <cell r="G270">
            <v>39.726750000000003</v>
          </cell>
          <cell r="H270">
            <v>46.52675</v>
          </cell>
          <cell r="I270">
            <v>0</v>
          </cell>
          <cell r="J270">
            <v>31.29457</v>
          </cell>
          <cell r="K270">
            <v>31.04457</v>
          </cell>
          <cell r="L270">
            <v>23.724070000000001</v>
          </cell>
          <cell r="M270">
            <v>48.11215</v>
          </cell>
          <cell r="N270">
            <v>33.859879999999997</v>
          </cell>
          <cell r="O270">
            <v>36.647300000000001</v>
          </cell>
          <cell r="P270">
            <v>43.884099999999997</v>
          </cell>
          <cell r="Q270">
            <v>0</v>
          </cell>
          <cell r="R270">
            <v>32.609879999999997</v>
          </cell>
          <cell r="S270">
            <v>32.609879999999997</v>
          </cell>
          <cell r="T270">
            <v>27.24258</v>
          </cell>
          <cell r="U270">
            <v>49.045670645161287</v>
          </cell>
          <cell r="V270">
            <v>33.09615161290322</v>
          </cell>
          <cell r="W270">
            <v>38.43536774193548</v>
          </cell>
          <cell r="X270">
            <v>0</v>
          </cell>
          <cell r="Y270">
            <v>25.199574193548386</v>
          </cell>
          <cell r="Z270">
            <v>31.846151612903224</v>
          </cell>
          <cell r="AA270">
            <v>0</v>
          </cell>
          <cell r="AB270">
            <v>0</v>
          </cell>
          <cell r="AC270">
            <v>3.9990000000000001</v>
          </cell>
          <cell r="AD270">
            <v>3.9373</v>
          </cell>
          <cell r="AE270">
            <v>3.8014999999999999</v>
          </cell>
          <cell r="AF270">
            <v>3.9620000000000002</v>
          </cell>
          <cell r="AG270">
            <v>4.2211999999999996</v>
          </cell>
          <cell r="AH270">
            <v>3.0609999999999999</v>
          </cell>
          <cell r="AI270">
            <v>4.2953000000000001</v>
          </cell>
          <cell r="AJ270">
            <v>4.0837000000000003</v>
          </cell>
          <cell r="AK270">
            <v>4.2466999999999997</v>
          </cell>
          <cell r="AL270">
            <v>4.0688000000000004</v>
          </cell>
          <cell r="AM270">
            <v>4.2967000000000004</v>
          </cell>
          <cell r="AN270">
            <v>4.0660999999999996</v>
          </cell>
          <cell r="AO270">
            <v>4.0044132841553042</v>
          </cell>
          <cell r="AP270">
            <v>4.0534478464970096</v>
          </cell>
          <cell r="AQ270">
            <v>4.0170466647060472</v>
          </cell>
          <cell r="AR270">
            <v>4.0585172979823589</v>
          </cell>
          <cell r="AS270">
            <v>4.0779788384717817</v>
          </cell>
          <cell r="AT270">
            <v>3.9102777476663655</v>
          </cell>
          <cell r="AU270">
            <v>4.043308943526311</v>
          </cell>
          <cell r="AV270">
            <v>3.8165</v>
          </cell>
          <cell r="AW270">
            <v>4.0113478178676694</v>
          </cell>
          <cell r="AX270">
            <v>4.1238999999999999</v>
          </cell>
          <cell r="AZ270">
            <v>138</v>
          </cell>
        </row>
        <row r="271">
          <cell r="D271">
            <v>47423</v>
          </cell>
          <cell r="E271">
            <v>46.164340000000003</v>
          </cell>
          <cell r="F271">
            <v>34.945070000000001</v>
          </cell>
          <cell r="G271">
            <v>34.532380000000003</v>
          </cell>
          <cell r="H271">
            <v>39.526580000000003</v>
          </cell>
          <cell r="I271">
            <v>0</v>
          </cell>
          <cell r="J271">
            <v>33.445070000000001</v>
          </cell>
          <cell r="K271">
            <v>33.695070000000001</v>
          </cell>
          <cell r="L271">
            <v>29.769970000000001</v>
          </cell>
          <cell r="M271">
            <v>39.834789999999998</v>
          </cell>
          <cell r="N271">
            <v>35.68524</v>
          </cell>
          <cell r="O271">
            <v>28.27383</v>
          </cell>
          <cell r="P271">
            <v>34.408630000000002</v>
          </cell>
          <cell r="Q271">
            <v>0</v>
          </cell>
          <cell r="R271">
            <v>34.43524</v>
          </cell>
          <cell r="S271">
            <v>34.43524</v>
          </cell>
          <cell r="T271">
            <v>29.201239999999999</v>
          </cell>
          <cell r="U271">
            <v>43.346329528432733</v>
          </cell>
          <cell r="V271">
            <v>35.274604771151182</v>
          </cell>
          <cell r="W271">
            <v>31.745979791955619</v>
          </cell>
          <cell r="X271">
            <v>0</v>
          </cell>
          <cell r="Y271">
            <v>29.516762884882109</v>
          </cell>
          <cell r="Z271">
            <v>33.885908515950071</v>
          </cell>
          <cell r="AA271">
            <v>0</v>
          </cell>
          <cell r="AB271">
            <v>0</v>
          </cell>
          <cell r="AC271">
            <v>4.4927000000000001</v>
          </cell>
          <cell r="AD271">
            <v>4.4433999999999996</v>
          </cell>
          <cell r="AE271">
            <v>4.4927000000000001</v>
          </cell>
          <cell r="AF271">
            <v>4.4433999999999996</v>
          </cell>
          <cell r="AG271">
            <v>4.3693</v>
          </cell>
          <cell r="AH271">
            <v>3.3325</v>
          </cell>
          <cell r="AI271">
            <v>4.8630000000000004</v>
          </cell>
          <cell r="AJ271">
            <v>4.5875000000000004</v>
          </cell>
          <cell r="AK271">
            <v>4.7553999999999998</v>
          </cell>
          <cell r="AL271">
            <v>4.5670999999999999</v>
          </cell>
          <cell r="AM271">
            <v>4.8053999999999997</v>
          </cell>
          <cell r="AN271">
            <v>4.5663999999999998</v>
          </cell>
          <cell r="AO271">
            <v>4.4991161705818117</v>
          </cell>
          <cell r="AP271">
            <v>4.5540054861603974</v>
          </cell>
          <cell r="AQ271">
            <v>4.6370226439885966</v>
          </cell>
          <cell r="AR271">
            <v>4.5590749376457467</v>
          </cell>
          <cell r="AS271">
            <v>4.5710649800266303</v>
          </cell>
          <cell r="AT271">
            <v>4.1849941985345778</v>
          </cell>
          <cell r="AU271">
            <v>4.5438665831896987</v>
          </cell>
          <cell r="AV271">
            <v>4.5076999999999998</v>
          </cell>
          <cell r="AW271">
            <v>4.5257293607073885</v>
          </cell>
          <cell r="AX271">
            <v>4.6818999999999997</v>
          </cell>
          <cell r="AZ271">
            <v>139</v>
          </cell>
        </row>
        <row r="272">
          <cell r="D272">
            <v>47453</v>
          </cell>
          <cell r="E272">
            <v>60.554259999999999</v>
          </cell>
          <cell r="F272">
            <v>41.406489999999998</v>
          </cell>
          <cell r="G272">
            <v>52.176490000000001</v>
          </cell>
          <cell r="H272">
            <v>55.04419</v>
          </cell>
          <cell r="I272">
            <v>0</v>
          </cell>
          <cell r="J272">
            <v>39.906489999999998</v>
          </cell>
          <cell r="K272">
            <v>39.906489999999998</v>
          </cell>
          <cell r="L272">
            <v>37.240989999999996</v>
          </cell>
          <cell r="M272">
            <v>57.277909999999999</v>
          </cell>
          <cell r="N272">
            <v>43.208829999999999</v>
          </cell>
          <cell r="O272">
            <v>46.618160000000003</v>
          </cell>
          <cell r="P272">
            <v>51.549759999999999</v>
          </cell>
          <cell r="Q272">
            <v>0</v>
          </cell>
          <cell r="R272">
            <v>41.208829999999999</v>
          </cell>
          <cell r="S272">
            <v>42.208829999999999</v>
          </cell>
          <cell r="T272">
            <v>37.556530000000002</v>
          </cell>
          <cell r="U272">
            <v>59.039388494623658</v>
          </cell>
          <cell r="V272">
            <v>42.239829999999991</v>
          </cell>
          <cell r="W272">
            <v>49.606509462365594</v>
          </cell>
          <cell r="X272">
            <v>0</v>
          </cell>
          <cell r="Y272">
            <v>37.386884838709676</v>
          </cell>
          <cell r="Z272">
            <v>40.508647204301077</v>
          </cell>
          <cell r="AA272">
            <v>0</v>
          </cell>
          <cell r="AB272">
            <v>0</v>
          </cell>
          <cell r="AC272">
            <v>4.7519</v>
          </cell>
          <cell r="AD272">
            <v>4.7889999999999997</v>
          </cell>
          <cell r="AE272">
            <v>4.5791000000000004</v>
          </cell>
          <cell r="AF272">
            <v>4.7519</v>
          </cell>
          <cell r="AG272">
            <v>4.4804000000000004</v>
          </cell>
          <cell r="AH272">
            <v>3.3572000000000002</v>
          </cell>
          <cell r="AI272">
            <v>5.2949999999999999</v>
          </cell>
          <cell r="AJ272">
            <v>4.8525999999999998</v>
          </cell>
          <cell r="AK272">
            <v>5.0232000000000001</v>
          </cell>
          <cell r="AL272">
            <v>4.8289</v>
          </cell>
          <cell r="AM272">
            <v>5.0731999999999999</v>
          </cell>
          <cell r="AN272">
            <v>4.8293999999999997</v>
          </cell>
          <cell r="AO272">
            <v>4.7588427011909902</v>
          </cell>
          <cell r="AP272">
            <v>4.8168058511609049</v>
          </cell>
          <cell r="AQ272">
            <v>4.8607173095277769</v>
          </cell>
          <cell r="AR272">
            <v>4.8218753026462542</v>
          </cell>
          <cell r="AS272">
            <v>4.8870539178531187</v>
          </cell>
          <cell r="AT272">
            <v>4.397480397470642</v>
          </cell>
          <cell r="AU272">
            <v>4.8066669481902062</v>
          </cell>
          <cell r="AV272">
            <v>4.5941000000000001</v>
          </cell>
          <cell r="AW272">
            <v>4.8769845695700775</v>
          </cell>
          <cell r="AX272">
            <v>5.0502000000000002</v>
          </cell>
          <cell r="AZ272">
            <v>140</v>
          </cell>
        </row>
        <row r="273">
          <cell r="D273">
            <v>47484</v>
          </cell>
          <cell r="E273">
            <v>61.463470000000001</v>
          </cell>
          <cell r="F273">
            <v>41.102370000000001</v>
          </cell>
          <cell r="G273">
            <v>52.440420000000003</v>
          </cell>
          <cell r="H273">
            <v>55.553519999999999</v>
          </cell>
          <cell r="I273">
            <v>0</v>
          </cell>
          <cell r="J273">
            <v>39.602370000000001</v>
          </cell>
          <cell r="K273">
            <v>39.602370000000001</v>
          </cell>
          <cell r="L273">
            <v>38.993369999999999</v>
          </cell>
          <cell r="M273">
            <v>54.825200000000002</v>
          </cell>
          <cell r="N273">
            <v>42.044409999999999</v>
          </cell>
          <cell r="O273">
            <v>43.227809999999998</v>
          </cell>
          <cell r="P273">
            <v>49.787109999999998</v>
          </cell>
          <cell r="Q273">
            <v>0</v>
          </cell>
          <cell r="R273">
            <v>40.544409999999999</v>
          </cell>
          <cell r="S273">
            <v>41.044409999999999</v>
          </cell>
          <cell r="T273">
            <v>45.467910000000003</v>
          </cell>
          <cell r="U273">
            <v>58.536920860215055</v>
          </cell>
          <cell r="V273">
            <v>41.517677956989246</v>
          </cell>
          <cell r="W273">
            <v>48.378946774193544</v>
          </cell>
          <cell r="X273">
            <v>0</v>
          </cell>
          <cell r="Y273">
            <v>41.847737096774196</v>
          </cell>
          <cell r="Z273">
            <v>40.017677956989246</v>
          </cell>
          <cell r="AA273">
            <v>0</v>
          </cell>
          <cell r="AB273">
            <v>0</v>
          </cell>
          <cell r="AC273">
            <v>4.6592000000000002</v>
          </cell>
          <cell r="AD273">
            <v>4.9244000000000003</v>
          </cell>
          <cell r="AE273">
            <v>4.3814000000000002</v>
          </cell>
          <cell r="AF273">
            <v>4.7350000000000003</v>
          </cell>
          <cell r="AG273">
            <v>4.5456000000000003</v>
          </cell>
          <cell r="AH273">
            <v>3.3965000000000001</v>
          </cell>
          <cell r="AI273">
            <v>5.2904999999999998</v>
          </cell>
          <cell r="AJ273">
            <v>4.7606000000000002</v>
          </cell>
          <cell r="AK273">
            <v>4.9316000000000004</v>
          </cell>
          <cell r="AL273">
            <v>4.7365000000000004</v>
          </cell>
          <cell r="AM273">
            <v>4.9816000000000003</v>
          </cell>
          <cell r="AN273">
            <v>4.7371999999999996</v>
          </cell>
          <cell r="AO273">
            <v>4.6659543933689571</v>
          </cell>
          <cell r="AP273">
            <v>4.7228182206225284</v>
          </cell>
          <cell r="AQ273">
            <v>4.8284576390113632</v>
          </cell>
          <cell r="AR273">
            <v>4.7278876721078786</v>
          </cell>
          <cell r="AS273">
            <v>4.869743664857114</v>
          </cell>
          <cell r="AT273">
            <v>4.3905547726588372</v>
          </cell>
          <cell r="AU273">
            <v>4.7126793176518298</v>
          </cell>
          <cell r="AV273">
            <v>4.3963999999999999</v>
          </cell>
          <cell r="AW273">
            <v>5.0146001809126943</v>
          </cell>
          <cell r="AX273">
            <v>5.1912000000000003</v>
          </cell>
          <cell r="AZ273">
            <v>141</v>
          </cell>
        </row>
        <row r="274">
          <cell r="D274">
            <v>47515</v>
          </cell>
          <cell r="E274">
            <v>55.070610000000002</v>
          </cell>
          <cell r="F274">
            <v>37.561039999999998</v>
          </cell>
          <cell r="G274">
            <v>46.960209999999996</v>
          </cell>
          <cell r="H274">
            <v>52.152709999999999</v>
          </cell>
          <cell r="I274">
            <v>0</v>
          </cell>
          <cell r="J274">
            <v>36.061039999999998</v>
          </cell>
          <cell r="K274">
            <v>36.061039999999998</v>
          </cell>
          <cell r="L274">
            <v>33.166640000000001</v>
          </cell>
          <cell r="M274">
            <v>54.701999999999998</v>
          </cell>
          <cell r="N274">
            <v>41.01397</v>
          </cell>
          <cell r="O274">
            <v>44.693069999999999</v>
          </cell>
          <cell r="P274">
            <v>52.621470000000002</v>
          </cell>
          <cell r="Q274">
            <v>0</v>
          </cell>
          <cell r="R274">
            <v>39.51397</v>
          </cell>
          <cell r="S274">
            <v>39.76397</v>
          </cell>
          <cell r="T274">
            <v>42.93927</v>
          </cell>
          <cell r="U274">
            <v>54.912634285714283</v>
          </cell>
          <cell r="V274">
            <v>39.040867142857138</v>
          </cell>
          <cell r="W274">
            <v>45.988578571428569</v>
          </cell>
          <cell r="X274">
            <v>0</v>
          </cell>
          <cell r="Y274">
            <v>37.354909999999997</v>
          </cell>
          <cell r="Z274">
            <v>37.540867142857138</v>
          </cell>
          <cell r="AA274">
            <v>0</v>
          </cell>
          <cell r="AB274">
            <v>0</v>
          </cell>
          <cell r="AC274">
            <v>4.4192999999999998</v>
          </cell>
          <cell r="AD274">
            <v>4.4824000000000002</v>
          </cell>
          <cell r="AE274">
            <v>4.1794000000000002</v>
          </cell>
          <cell r="AF274">
            <v>4.3814000000000002</v>
          </cell>
          <cell r="AG274">
            <v>4.5582000000000003</v>
          </cell>
          <cell r="AH274">
            <v>3.3713000000000002</v>
          </cell>
          <cell r="AI274">
            <v>4.7602000000000002</v>
          </cell>
          <cell r="AJ274">
            <v>4.5189000000000004</v>
          </cell>
          <cell r="AK274">
            <v>4.6890999999999998</v>
          </cell>
          <cell r="AL274">
            <v>4.4958</v>
          </cell>
          <cell r="AM274">
            <v>4.7390999999999996</v>
          </cell>
          <cell r="AN274">
            <v>4.4961000000000002</v>
          </cell>
          <cell r="AO274">
            <v>4.4255670681639359</v>
          </cell>
          <cell r="AP274">
            <v>4.4795859383554699</v>
          </cell>
          <cell r="AQ274">
            <v>4.4949868876057328</v>
          </cell>
          <cell r="AR274">
            <v>4.4846553898408192</v>
          </cell>
          <cell r="AS274">
            <v>4.5075599098637715</v>
          </cell>
          <cell r="AT274">
            <v>4.1832878851751483</v>
          </cell>
          <cell r="AU274">
            <v>4.4694470353847713</v>
          </cell>
          <cell r="AV274">
            <v>4.1943999999999999</v>
          </cell>
          <cell r="AW274">
            <v>4.5653675353186296</v>
          </cell>
          <cell r="AX274">
            <v>4.7355</v>
          </cell>
          <cell r="AZ274">
            <v>142</v>
          </cell>
        </row>
        <row r="275">
          <cell r="D275">
            <v>47543</v>
          </cell>
          <cell r="E275">
            <v>41.633299999999998</v>
          </cell>
          <cell r="F275">
            <v>29.534079999999999</v>
          </cell>
          <cell r="G275">
            <v>32.343179999999997</v>
          </cell>
          <cell r="H275">
            <v>38.659680000000002</v>
          </cell>
          <cell r="I275">
            <v>0</v>
          </cell>
          <cell r="J275">
            <v>27.534079999999999</v>
          </cell>
          <cell r="K275">
            <v>27.784079999999999</v>
          </cell>
          <cell r="L275">
            <v>21.336179999999999</v>
          </cell>
          <cell r="M275">
            <v>44.185420000000001</v>
          </cell>
          <cell r="N275">
            <v>36.143549999999998</v>
          </cell>
          <cell r="O275">
            <v>31.987490000000001</v>
          </cell>
          <cell r="P275">
            <v>40.453389999999999</v>
          </cell>
          <cell r="Q275">
            <v>0</v>
          </cell>
          <cell r="R275">
            <v>34.643549999999998</v>
          </cell>
          <cell r="S275">
            <v>34.643549999999998</v>
          </cell>
          <cell r="T275">
            <v>33.612250000000003</v>
          </cell>
          <cell r="U275">
            <v>42.75650759084791</v>
          </cell>
          <cell r="V275">
            <v>32.442958452220722</v>
          </cell>
          <cell r="W275">
            <v>32.186638102288022</v>
          </cell>
          <cell r="X275">
            <v>0</v>
          </cell>
          <cell r="Y275">
            <v>26.738972584118439</v>
          </cell>
          <cell r="Z275">
            <v>30.663012288021534</v>
          </cell>
          <cell r="AA275">
            <v>0</v>
          </cell>
          <cell r="AB275">
            <v>0</v>
          </cell>
          <cell r="AC275">
            <v>4.2046000000000001</v>
          </cell>
          <cell r="AD275">
            <v>4.1794000000000002</v>
          </cell>
          <cell r="AE275">
            <v>4.0784000000000002</v>
          </cell>
          <cell r="AF275">
            <v>4.1540999999999997</v>
          </cell>
          <cell r="AG275">
            <v>4.4572000000000003</v>
          </cell>
          <cell r="AH275">
            <v>3.2450000000000001</v>
          </cell>
          <cell r="AI275">
            <v>4.4950999999999999</v>
          </cell>
          <cell r="AJ275">
            <v>4.2954999999999997</v>
          </cell>
          <cell r="AK275">
            <v>4.3099999999999996</v>
          </cell>
          <cell r="AL275">
            <v>4.2773000000000003</v>
          </cell>
          <cell r="AM275">
            <v>4.3600000000000003</v>
          </cell>
          <cell r="AN275">
            <v>4.2758000000000003</v>
          </cell>
          <cell r="AO275">
            <v>4.0584227748954067</v>
          </cell>
          <cell r="AP275">
            <v>4.108096533509074</v>
          </cell>
          <cell r="AQ275">
            <v>4.2857909503885363</v>
          </cell>
          <cell r="AR275">
            <v>4.2669731430599214</v>
          </cell>
          <cell r="AS275">
            <v>4.2747421284441254</v>
          </cell>
          <cell r="AT275">
            <v>3.8516608652012443</v>
          </cell>
          <cell r="AU275">
            <v>4.0979576305383754</v>
          </cell>
          <cell r="AV275">
            <v>4.0933999999999999</v>
          </cell>
          <cell r="AW275">
            <v>4.2574094094928352</v>
          </cell>
          <cell r="AX275">
            <v>4.3997000000000002</v>
          </cell>
          <cell r="AZ275">
            <v>143</v>
          </cell>
        </row>
        <row r="276">
          <cell r="D276">
            <v>47574</v>
          </cell>
          <cell r="E276">
            <v>28.825030000000002</v>
          </cell>
          <cell r="F276">
            <v>20.205919999999999</v>
          </cell>
          <cell r="G276">
            <v>19.82864</v>
          </cell>
          <cell r="H276">
            <v>23.199539999999999</v>
          </cell>
          <cell r="I276">
            <v>0</v>
          </cell>
          <cell r="J276">
            <v>18.205919999999999</v>
          </cell>
          <cell r="K276">
            <v>17.955919999999999</v>
          </cell>
          <cell r="L276">
            <v>11.32902</v>
          </cell>
          <cell r="M276">
            <v>34.787199999999999</v>
          </cell>
          <cell r="N276">
            <v>31.216059999999999</v>
          </cell>
          <cell r="O276">
            <v>23.06165</v>
          </cell>
          <cell r="P276">
            <v>30.141749999999998</v>
          </cell>
          <cell r="Q276">
            <v>0</v>
          </cell>
          <cell r="R276">
            <v>29.716059999999999</v>
          </cell>
          <cell r="S276">
            <v>28.966059999999999</v>
          </cell>
          <cell r="T276">
            <v>24.311160000000001</v>
          </cell>
          <cell r="U276">
            <v>31.34239066666667</v>
          </cell>
          <cell r="V276">
            <v>24.85464577777778</v>
          </cell>
          <cell r="W276">
            <v>21.193688666666667</v>
          </cell>
          <cell r="X276">
            <v>0</v>
          </cell>
          <cell r="Y276">
            <v>16.810368</v>
          </cell>
          <cell r="Z276">
            <v>23.065756888888888</v>
          </cell>
          <cell r="AA276">
            <v>0</v>
          </cell>
          <cell r="AB276">
            <v>0</v>
          </cell>
          <cell r="AC276">
            <v>3.8637000000000001</v>
          </cell>
          <cell r="AD276">
            <v>3.7501000000000002</v>
          </cell>
          <cell r="AE276">
            <v>3.6996000000000002</v>
          </cell>
          <cell r="AF276">
            <v>3.8006000000000002</v>
          </cell>
          <cell r="AG276">
            <v>4.2172999999999998</v>
          </cell>
          <cell r="AH276">
            <v>3.2198000000000002</v>
          </cell>
          <cell r="AI276">
            <v>4.0910000000000002</v>
          </cell>
          <cell r="AJ276">
            <v>3.9437000000000002</v>
          </cell>
          <cell r="AK276">
            <v>4.1051000000000002</v>
          </cell>
          <cell r="AL276">
            <v>3.9316</v>
          </cell>
          <cell r="AM276">
            <v>4.1551</v>
          </cell>
          <cell r="AN276">
            <v>3.9279999999999999</v>
          </cell>
          <cell r="AO276">
            <v>3.8688384400525972</v>
          </cell>
          <cell r="AP276">
            <v>3.9162684893034578</v>
          </cell>
          <cell r="AQ276">
            <v>3.8673472947815632</v>
          </cell>
          <cell r="AR276">
            <v>3.9213379407888067</v>
          </cell>
          <cell r="AS276">
            <v>3.9126608009833044</v>
          </cell>
          <cell r="AT276">
            <v>3.7918395262471138</v>
          </cell>
          <cell r="AU276">
            <v>3.9061295863327588</v>
          </cell>
          <cell r="AV276">
            <v>3.7145999999999999</v>
          </cell>
          <cell r="AW276">
            <v>3.821084579733713</v>
          </cell>
          <cell r="AX276">
            <v>3.9110999999999998</v>
          </cell>
          <cell r="AZ276">
            <v>144</v>
          </cell>
        </row>
        <row r="277">
          <cell r="D277">
            <v>47604</v>
          </cell>
          <cell r="E277">
            <v>21.29269</v>
          </cell>
          <cell r="F277">
            <v>21.406310000000001</v>
          </cell>
          <cell r="G277">
            <v>11.03856</v>
          </cell>
          <cell r="H277">
            <v>15.76116</v>
          </cell>
          <cell r="I277">
            <v>0</v>
          </cell>
          <cell r="J277">
            <v>19.406310000000001</v>
          </cell>
          <cell r="K277">
            <v>19.156310000000001</v>
          </cell>
          <cell r="L277">
            <v>10.747109999999999</v>
          </cell>
          <cell r="M277">
            <v>21.001300000000001</v>
          </cell>
          <cell r="N277">
            <v>30.429749999999999</v>
          </cell>
          <cell r="O277">
            <v>9.0195150000000002</v>
          </cell>
          <cell r="P277">
            <v>18.014215</v>
          </cell>
          <cell r="Q277">
            <v>0</v>
          </cell>
          <cell r="R277">
            <v>29.429749999999999</v>
          </cell>
          <cell r="S277">
            <v>28.429749999999999</v>
          </cell>
          <cell r="T277">
            <v>21.762350000000001</v>
          </cell>
          <cell r="U277">
            <v>21.164227741935484</v>
          </cell>
          <cell r="V277">
            <v>25.384385698924731</v>
          </cell>
          <cell r="W277">
            <v>10.148443387096773</v>
          </cell>
          <cell r="X277">
            <v>0</v>
          </cell>
          <cell r="Y277">
            <v>15.603291075268817</v>
          </cell>
          <cell r="Z277">
            <v>23.825245913978492</v>
          </cell>
          <cell r="AA277">
            <v>0</v>
          </cell>
          <cell r="AB277">
            <v>0</v>
          </cell>
          <cell r="AC277">
            <v>3.8763999999999998</v>
          </cell>
          <cell r="AD277">
            <v>3.5354000000000001</v>
          </cell>
          <cell r="AE277">
            <v>3.6617000000000002</v>
          </cell>
          <cell r="AF277">
            <v>3.8132000000000001</v>
          </cell>
          <cell r="AG277">
            <v>4.2552000000000003</v>
          </cell>
          <cell r="AH277">
            <v>3.3334000000000001</v>
          </cell>
          <cell r="AI277">
            <v>4.0910000000000002</v>
          </cell>
          <cell r="AJ277">
            <v>3.9554</v>
          </cell>
          <cell r="AK277">
            <v>4.1166</v>
          </cell>
          <cell r="AL277">
            <v>3.9438</v>
          </cell>
          <cell r="AM277">
            <v>4.1665999999999999</v>
          </cell>
          <cell r="AN277">
            <v>3.9401000000000002</v>
          </cell>
          <cell r="AO277">
            <v>3.8815642384273525</v>
          </cell>
          <cell r="AP277">
            <v>3.9291448960762452</v>
          </cell>
          <cell r="AQ277">
            <v>3.7365480528482364</v>
          </cell>
          <cell r="AR277">
            <v>3.9342143475615936</v>
          </cell>
          <cell r="AS277">
            <v>3.9255666700809178</v>
          </cell>
          <cell r="AT277">
            <v>3.7004012044564889</v>
          </cell>
          <cell r="AU277">
            <v>3.9190059931055461</v>
          </cell>
          <cell r="AV277">
            <v>3.6766999999999999</v>
          </cell>
          <cell r="AW277">
            <v>3.6028713466815732</v>
          </cell>
          <cell r="AX277">
            <v>3.6884999999999999</v>
          </cell>
          <cell r="AZ277">
            <v>145</v>
          </cell>
        </row>
        <row r="278">
          <cell r="D278">
            <v>47635</v>
          </cell>
          <cell r="E278">
            <v>30.516729999999999</v>
          </cell>
          <cell r="F278">
            <v>31.40118</v>
          </cell>
          <cell r="G278">
            <v>20.108499999999999</v>
          </cell>
          <cell r="H278">
            <v>25.580300000000001</v>
          </cell>
          <cell r="I278">
            <v>0</v>
          </cell>
          <cell r="J278">
            <v>30.90118</v>
          </cell>
          <cell r="K278">
            <v>30.90118</v>
          </cell>
          <cell r="L278">
            <v>20.586880000000001</v>
          </cell>
          <cell r="M278">
            <v>23.230399999999999</v>
          </cell>
          <cell r="N278">
            <v>37.523479999999999</v>
          </cell>
          <cell r="O278">
            <v>12.6875</v>
          </cell>
          <cell r="P278">
            <v>24.050799999999999</v>
          </cell>
          <cell r="Q278">
            <v>0</v>
          </cell>
          <cell r="R278">
            <v>35.523479999999999</v>
          </cell>
          <cell r="S278">
            <v>36.023479999999999</v>
          </cell>
          <cell r="T278">
            <v>40.649679999999996</v>
          </cell>
          <cell r="U278">
            <v>27.27836111111111</v>
          </cell>
          <cell r="V278">
            <v>34.122202222222228</v>
          </cell>
          <cell r="W278">
            <v>16.810277777777777</v>
          </cell>
          <cell r="X278">
            <v>0</v>
          </cell>
          <cell r="Y278">
            <v>29.503679999999999</v>
          </cell>
          <cell r="Z278">
            <v>32.955535555555556</v>
          </cell>
          <cell r="AA278">
            <v>0</v>
          </cell>
          <cell r="AB278">
            <v>0</v>
          </cell>
          <cell r="AC278">
            <v>3.8763999999999998</v>
          </cell>
          <cell r="AD278">
            <v>3.5733000000000001</v>
          </cell>
          <cell r="AE278">
            <v>3.5985999999999998</v>
          </cell>
          <cell r="AF278">
            <v>3.8258999999999999</v>
          </cell>
          <cell r="AG278">
            <v>4.2930000000000001</v>
          </cell>
          <cell r="AH278">
            <v>3.3586999999999998</v>
          </cell>
          <cell r="AI278">
            <v>4.1540999999999997</v>
          </cell>
          <cell r="AJ278">
            <v>3.9573999999999998</v>
          </cell>
          <cell r="AK278">
            <v>4.1189999999999998</v>
          </cell>
          <cell r="AL278">
            <v>3.9445999999999999</v>
          </cell>
          <cell r="AM278">
            <v>4.1689999999999996</v>
          </cell>
          <cell r="AN278">
            <v>3.9411999999999998</v>
          </cell>
          <cell r="AO278">
            <v>3.8815642384273525</v>
          </cell>
          <cell r="AP278">
            <v>3.9291448960762452</v>
          </cell>
          <cell r="AQ278">
            <v>3.7234991973584513</v>
          </cell>
          <cell r="AR278">
            <v>3.9342143475615936</v>
          </cell>
          <cell r="AS278">
            <v>3.9385749667110517</v>
          </cell>
          <cell r="AT278">
            <v>3.7204754792733112</v>
          </cell>
          <cell r="AU278">
            <v>3.9190059931055461</v>
          </cell>
          <cell r="AV278">
            <v>3.6135999999999999</v>
          </cell>
          <cell r="AW278">
            <v>3.6413915214960872</v>
          </cell>
          <cell r="AX278">
            <v>3.7292999999999998</v>
          </cell>
          <cell r="AZ278">
            <v>146</v>
          </cell>
        </row>
        <row r="279">
          <cell r="D279">
            <v>47665</v>
          </cell>
          <cell r="E279">
            <v>51.573839999999997</v>
          </cell>
          <cell r="F279">
            <v>50.425620000000002</v>
          </cell>
          <cell r="G279">
            <v>41.885660000000001</v>
          </cell>
          <cell r="H279">
            <v>45.992460000000001</v>
          </cell>
          <cell r="I279">
            <v>0</v>
          </cell>
          <cell r="J279">
            <v>54.175620000000002</v>
          </cell>
          <cell r="K279">
            <v>54.925620000000002</v>
          </cell>
          <cell r="L279">
            <v>-25.371379999999998</v>
          </cell>
          <cell r="M279">
            <v>34.17192</v>
          </cell>
          <cell r="N279">
            <v>34.733449999999998</v>
          </cell>
          <cell r="O279">
            <v>22.458729999999999</v>
          </cell>
          <cell r="P279">
            <v>34.917630000000003</v>
          </cell>
          <cell r="Q279">
            <v>0</v>
          </cell>
          <cell r="R279">
            <v>35.233449999999998</v>
          </cell>
          <cell r="S279">
            <v>35.733449999999998</v>
          </cell>
          <cell r="T279">
            <v>19.53105</v>
          </cell>
          <cell r="U279">
            <v>43.902025806451611</v>
          </cell>
          <cell r="V279">
            <v>43.507566559139789</v>
          </cell>
          <cell r="W279">
            <v>33.321099462365595</v>
          </cell>
          <cell r="X279">
            <v>0</v>
          </cell>
          <cell r="Y279">
            <v>-5.5756850537634399</v>
          </cell>
          <cell r="Z279">
            <v>45.824770860215054</v>
          </cell>
          <cell r="AA279">
            <v>0</v>
          </cell>
          <cell r="AB279">
            <v>0</v>
          </cell>
          <cell r="AC279">
            <v>4.0658000000000003</v>
          </cell>
          <cell r="AD279">
            <v>3.6364999999999998</v>
          </cell>
          <cell r="AE279">
            <v>3.6364999999999998</v>
          </cell>
          <cell r="AF279">
            <v>4.0278999999999998</v>
          </cell>
          <cell r="AG279">
            <v>4.4698000000000002</v>
          </cell>
          <cell r="AH279">
            <v>3.3586999999999998</v>
          </cell>
          <cell r="AI279">
            <v>4.3814000000000002</v>
          </cell>
          <cell r="AJ279">
            <v>4.1538000000000004</v>
          </cell>
          <cell r="AK279">
            <v>4.4497</v>
          </cell>
          <cell r="AL279">
            <v>4.1365999999999996</v>
          </cell>
          <cell r="AM279">
            <v>4.4996999999999998</v>
          </cell>
          <cell r="AN279">
            <v>4.1344000000000003</v>
          </cell>
          <cell r="AO279">
            <v>4.2041181358158326</v>
          </cell>
          <cell r="AP279">
            <v>4.2555161827030314</v>
          </cell>
          <cell r="AQ279">
            <v>3.7758499628353288</v>
          </cell>
          <cell r="AR279">
            <v>4.1262451698266256</v>
          </cell>
          <cell r="AS279">
            <v>4.1454785824029496</v>
          </cell>
          <cell r="AT279">
            <v>3.9125862892703003</v>
          </cell>
          <cell r="AU279">
            <v>4.2453772797323328</v>
          </cell>
          <cell r="AV279">
            <v>3.6515</v>
          </cell>
          <cell r="AW279">
            <v>3.7056256916353285</v>
          </cell>
          <cell r="AX279">
            <v>3.8233000000000001</v>
          </cell>
          <cell r="AZ279">
            <v>147</v>
          </cell>
        </row>
        <row r="280">
          <cell r="D280">
            <v>47696</v>
          </cell>
          <cell r="E280">
            <v>65.819310000000002</v>
          </cell>
          <cell r="F280">
            <v>59.90645</v>
          </cell>
          <cell r="G280">
            <v>56.59055</v>
          </cell>
          <cell r="H280">
            <v>60.214350000000003</v>
          </cell>
          <cell r="I280">
            <v>0</v>
          </cell>
          <cell r="J280">
            <v>63.90645</v>
          </cell>
          <cell r="K280">
            <v>63.90645</v>
          </cell>
          <cell r="L280">
            <v>-30.766549999999999</v>
          </cell>
          <cell r="M280">
            <v>47.084580000000003</v>
          </cell>
          <cell r="N280">
            <v>41.671430000000001</v>
          </cell>
          <cell r="O280">
            <v>38.033589999999997</v>
          </cell>
          <cell r="P280">
            <v>47.73019</v>
          </cell>
          <cell r="Q280">
            <v>0</v>
          </cell>
          <cell r="R280">
            <v>42.671430000000001</v>
          </cell>
          <cell r="S280">
            <v>42.171430000000001</v>
          </cell>
          <cell r="T280">
            <v>22.69613</v>
          </cell>
          <cell r="U280">
            <v>57.962810322580651</v>
          </cell>
          <cell r="V280">
            <v>52.25950612903226</v>
          </cell>
          <cell r="W280">
            <v>48.808599032258066</v>
          </cell>
          <cell r="X280">
            <v>0</v>
          </cell>
          <cell r="Y280">
            <v>-8.3467164516129007</v>
          </cell>
          <cell r="Z280">
            <v>55.001441612903228</v>
          </cell>
          <cell r="AA280">
            <v>0</v>
          </cell>
          <cell r="AB280">
            <v>0</v>
          </cell>
          <cell r="AC280">
            <v>4.1920000000000002</v>
          </cell>
          <cell r="AD280">
            <v>3.6617000000000002</v>
          </cell>
          <cell r="AE280">
            <v>3.8258999999999999</v>
          </cell>
          <cell r="AF280">
            <v>4.1794000000000002</v>
          </cell>
          <cell r="AG280">
            <v>4.5708000000000002</v>
          </cell>
          <cell r="AH280">
            <v>3.3965000000000001</v>
          </cell>
          <cell r="AI280">
            <v>4.5328999999999997</v>
          </cell>
          <cell r="AJ280">
            <v>4.2789999999999999</v>
          </cell>
          <cell r="AK280">
            <v>4.4432</v>
          </cell>
          <cell r="AL280">
            <v>4.2629000000000001</v>
          </cell>
          <cell r="AM280">
            <v>4.4931999999999999</v>
          </cell>
          <cell r="AN280">
            <v>4.2606000000000002</v>
          </cell>
          <cell r="AO280">
            <v>4.1978053381968596</v>
          </cell>
          <cell r="AP280">
            <v>4.2491286738314908</v>
          </cell>
          <cell r="AQ280">
            <v>3.8869723591888201</v>
          </cell>
          <cell r="AR280">
            <v>4.2541981253168411</v>
          </cell>
          <cell r="AS280">
            <v>4.3006562941718736</v>
          </cell>
          <cell r="AT280">
            <v>4.0086416942687944</v>
          </cell>
          <cell r="AU280">
            <v>4.2389897708607922</v>
          </cell>
          <cell r="AV280">
            <v>3.8409</v>
          </cell>
          <cell r="AW280">
            <v>3.7312380506149001</v>
          </cell>
          <cell r="AX280">
            <v>3.8557999999999999</v>
          </cell>
          <cell r="AZ280">
            <v>148</v>
          </cell>
        </row>
        <row r="281">
          <cell r="D281">
            <v>47727</v>
          </cell>
          <cell r="E281">
            <v>67.906120000000001</v>
          </cell>
          <cell r="F281">
            <v>64.371809999999996</v>
          </cell>
          <cell r="G281">
            <v>57.65399</v>
          </cell>
          <cell r="H281">
            <v>65.824889999999996</v>
          </cell>
          <cell r="I281">
            <v>0</v>
          </cell>
          <cell r="J281">
            <v>67.371809999999996</v>
          </cell>
          <cell r="K281">
            <v>66.371809999999996</v>
          </cell>
          <cell r="L281">
            <v>-12.56399</v>
          </cell>
          <cell r="M281">
            <v>53.966259999999998</v>
          </cell>
          <cell r="N281">
            <v>55.003500000000003</v>
          </cell>
          <cell r="O281">
            <v>42.72663</v>
          </cell>
          <cell r="P281">
            <v>54.177030000000002</v>
          </cell>
          <cell r="Q281">
            <v>0</v>
          </cell>
          <cell r="R281">
            <v>53.753500000000003</v>
          </cell>
          <cell r="S281">
            <v>54.003500000000003</v>
          </cell>
          <cell r="T281">
            <v>42.290599999999998</v>
          </cell>
          <cell r="U281">
            <v>61.400851999999993</v>
          </cell>
          <cell r="V281">
            <v>59.999932000000001</v>
          </cell>
          <cell r="W281">
            <v>50.687888666666666</v>
          </cell>
          <cell r="X281">
            <v>0</v>
          </cell>
          <cell r="Y281">
            <v>13.034818666666668</v>
          </cell>
          <cell r="Z281">
            <v>61.016598666666667</v>
          </cell>
          <cell r="AA281">
            <v>0</v>
          </cell>
          <cell r="AB281">
            <v>0</v>
          </cell>
          <cell r="AC281">
            <v>4.1794000000000002</v>
          </cell>
          <cell r="AD281">
            <v>3.4975999999999998</v>
          </cell>
          <cell r="AE281">
            <v>3.9016000000000002</v>
          </cell>
          <cell r="AF281">
            <v>4.1288999999999998</v>
          </cell>
          <cell r="AG281">
            <v>4.4066999999999998</v>
          </cell>
          <cell r="AH281">
            <v>3.2071000000000001</v>
          </cell>
          <cell r="AI281">
            <v>4.4824000000000002</v>
          </cell>
          <cell r="AJ281">
            <v>4.2659000000000002</v>
          </cell>
          <cell r="AK281">
            <v>4.4298999999999999</v>
          </cell>
          <cell r="AL281">
            <v>4.25</v>
          </cell>
          <cell r="AM281">
            <v>4.4798999999999998</v>
          </cell>
          <cell r="AN281">
            <v>4.2477</v>
          </cell>
          <cell r="AO281">
            <v>4.1851797429589128</v>
          </cell>
          <cell r="AP281">
            <v>4.2363536560884105</v>
          </cell>
          <cell r="AQ281">
            <v>3.8411978026294133</v>
          </cell>
          <cell r="AR281">
            <v>4.2414231075737607</v>
          </cell>
          <cell r="AS281">
            <v>4.2489303902488986</v>
          </cell>
          <cell r="AT281">
            <v>4.0110506072468137</v>
          </cell>
          <cell r="AU281">
            <v>4.2262147531177128</v>
          </cell>
          <cell r="AV281">
            <v>3.9165999999999999</v>
          </cell>
          <cell r="AW281">
            <v>3.5644528082122164</v>
          </cell>
          <cell r="AX281">
            <v>3.6916000000000002</v>
          </cell>
          <cell r="AZ281">
            <v>149</v>
          </cell>
        </row>
        <row r="282">
          <cell r="D282">
            <v>47757</v>
          </cell>
          <cell r="E282">
            <v>52.940570000000001</v>
          </cell>
          <cell r="F282">
            <v>35.764949999999999</v>
          </cell>
          <cell r="G282">
            <v>42.054049999999997</v>
          </cell>
          <cell r="H282">
            <v>48.854050000000001</v>
          </cell>
          <cell r="I282">
            <v>0</v>
          </cell>
          <cell r="J282">
            <v>34.514949999999999</v>
          </cell>
          <cell r="K282">
            <v>34.264949999999999</v>
          </cell>
          <cell r="L282">
            <v>26.94445</v>
          </cell>
          <cell r="M282">
            <v>49.011279999999999</v>
          </cell>
          <cell r="N282">
            <v>36.36965</v>
          </cell>
          <cell r="O282">
            <v>36.409500000000001</v>
          </cell>
          <cell r="P282">
            <v>43.646299999999997</v>
          </cell>
          <cell r="Q282">
            <v>0</v>
          </cell>
          <cell r="R282">
            <v>35.11965</v>
          </cell>
          <cell r="S282">
            <v>35.11965</v>
          </cell>
          <cell r="T282">
            <v>29.75235</v>
          </cell>
          <cell r="U282">
            <v>51.292803225806452</v>
          </cell>
          <cell r="V282">
            <v>36.018533870967744</v>
          </cell>
          <cell r="W282">
            <v>39.686980645161285</v>
          </cell>
          <cell r="X282">
            <v>0</v>
          </cell>
          <cell r="Y282">
            <v>28.121956451612903</v>
          </cell>
          <cell r="Z282">
            <v>34.768533870967744</v>
          </cell>
          <cell r="AA282">
            <v>0</v>
          </cell>
          <cell r="AB282">
            <v>0</v>
          </cell>
          <cell r="AC282">
            <v>4.1414999999999997</v>
          </cell>
          <cell r="AD282">
            <v>4.1162999999999998</v>
          </cell>
          <cell r="AE282">
            <v>3.9647000000000001</v>
          </cell>
          <cell r="AF282">
            <v>4.0910000000000002</v>
          </cell>
          <cell r="AG282">
            <v>4.4066999999999998</v>
          </cell>
          <cell r="AH282">
            <v>3.2324000000000002</v>
          </cell>
          <cell r="AI282">
            <v>4.4572000000000003</v>
          </cell>
          <cell r="AJ282">
            <v>4.2262000000000004</v>
          </cell>
          <cell r="AK282">
            <v>4.3891999999999998</v>
          </cell>
          <cell r="AL282">
            <v>4.2112999999999996</v>
          </cell>
          <cell r="AM282">
            <v>4.4391999999999996</v>
          </cell>
          <cell r="AN282">
            <v>4.2085999999999997</v>
          </cell>
          <cell r="AO282">
            <v>4.1472027541082666</v>
          </cell>
          <cell r="AP282">
            <v>4.1979272138294634</v>
          </cell>
          <cell r="AQ282">
            <v>4.1942418372697228</v>
          </cell>
          <cell r="AR282">
            <v>4.2029966653148128</v>
          </cell>
          <cell r="AS282">
            <v>4.210110355423538</v>
          </cell>
          <cell r="AT282">
            <v>4.0533069557362245</v>
          </cell>
          <cell r="AU282">
            <v>4.1877883108587657</v>
          </cell>
          <cell r="AV282">
            <v>3.9796999999999998</v>
          </cell>
          <cell r="AW282">
            <v>4.19327687569875</v>
          </cell>
          <cell r="AX282">
            <v>4.3028000000000004</v>
          </cell>
          <cell r="AZ282">
            <v>150</v>
          </cell>
        </row>
        <row r="283">
          <cell r="D283">
            <v>47788</v>
          </cell>
          <cell r="E283">
            <v>48.636969999999998</v>
          </cell>
          <cell r="F283">
            <v>36.53199</v>
          </cell>
          <cell r="G283">
            <v>36.069270000000003</v>
          </cell>
          <cell r="H283">
            <v>41.063470000000002</v>
          </cell>
          <cell r="I283">
            <v>0</v>
          </cell>
          <cell r="J283">
            <v>35.03199</v>
          </cell>
          <cell r="K283">
            <v>35.28199</v>
          </cell>
          <cell r="L283">
            <v>31.35689</v>
          </cell>
          <cell r="M283">
            <v>43.495310000000003</v>
          </cell>
          <cell r="N283">
            <v>39.866759999999999</v>
          </cell>
          <cell r="O283">
            <v>30.719049999999999</v>
          </cell>
          <cell r="P283">
            <v>36.853850000000001</v>
          </cell>
          <cell r="Q283">
            <v>0</v>
          </cell>
          <cell r="R283">
            <v>38.616759999999999</v>
          </cell>
          <cell r="S283">
            <v>38.616759999999999</v>
          </cell>
          <cell r="T283">
            <v>33.382759999999998</v>
          </cell>
          <cell r="U283">
            <v>46.34782595006935</v>
          </cell>
          <cell r="V283">
            <v>38.016679556171987</v>
          </cell>
          <cell r="W283">
            <v>33.687271914008321</v>
          </cell>
          <cell r="X283">
            <v>0</v>
          </cell>
          <cell r="Y283">
            <v>32.25883766990291</v>
          </cell>
          <cell r="Z283">
            <v>36.627983300970875</v>
          </cell>
          <cell r="AA283">
            <v>0</v>
          </cell>
          <cell r="AB283">
            <v>0</v>
          </cell>
          <cell r="AC283">
            <v>4.4698000000000002</v>
          </cell>
          <cell r="AD283">
            <v>4.5076999999999998</v>
          </cell>
          <cell r="AE283">
            <v>4.3688000000000002</v>
          </cell>
          <cell r="AF283">
            <v>4.4192999999999998</v>
          </cell>
          <cell r="AG283">
            <v>4.5960999999999999</v>
          </cell>
          <cell r="AH283">
            <v>3.4723000000000002</v>
          </cell>
          <cell r="AI283">
            <v>4.7854999999999999</v>
          </cell>
          <cell r="AJ283">
            <v>4.5646000000000004</v>
          </cell>
          <cell r="AK283">
            <v>4.7324999999999999</v>
          </cell>
          <cell r="AL283">
            <v>4.5442</v>
          </cell>
          <cell r="AM283">
            <v>4.7824999999999998</v>
          </cell>
          <cell r="AN283">
            <v>4.5434999999999999</v>
          </cell>
          <cell r="AO283">
            <v>4.4761696522525289</v>
          </cell>
          <cell r="AP283">
            <v>4.5307873983574973</v>
          </cell>
          <cell r="AQ283">
            <v>4.6061610651318023</v>
          </cell>
          <cell r="AR283">
            <v>4.5358568498428475</v>
          </cell>
          <cell r="AS283">
            <v>4.5463799446891322</v>
          </cell>
          <cell r="AT283">
            <v>4.1620091538693167</v>
          </cell>
          <cell r="AU283">
            <v>4.5206484953867987</v>
          </cell>
          <cell r="AV283">
            <v>4.3837999999999999</v>
          </cell>
          <cell r="AW283">
            <v>4.5910815306433577</v>
          </cell>
          <cell r="AX283">
            <v>4.7462999999999997</v>
          </cell>
          <cell r="AZ283">
            <v>151</v>
          </cell>
        </row>
        <row r="284">
          <cell r="D284">
            <v>47818</v>
          </cell>
          <cell r="E284">
            <v>65.148210000000006</v>
          </cell>
          <cell r="F284">
            <v>44.300719999999998</v>
          </cell>
          <cell r="G284">
            <v>56.305509999999998</v>
          </cell>
          <cell r="H284">
            <v>59.173209999999997</v>
          </cell>
          <cell r="I284">
            <v>0</v>
          </cell>
          <cell r="J284">
            <v>42.800719999999998</v>
          </cell>
          <cell r="K284">
            <v>42.800719999999998</v>
          </cell>
          <cell r="L284">
            <v>40.135219999999997</v>
          </cell>
          <cell r="M284">
            <v>58.480409999999999</v>
          </cell>
          <cell r="N284">
            <v>44.639879999999998</v>
          </cell>
          <cell r="O284">
            <v>46.652209999999997</v>
          </cell>
          <cell r="P284">
            <v>51.58381</v>
          </cell>
          <cell r="Q284">
            <v>0</v>
          </cell>
          <cell r="R284">
            <v>42.639879999999998</v>
          </cell>
          <cell r="S284">
            <v>43.639879999999998</v>
          </cell>
          <cell r="T284">
            <v>38.987580000000001</v>
          </cell>
          <cell r="U284">
            <v>62.065248709677419</v>
          </cell>
          <cell r="V284">
            <v>44.457535913978496</v>
          </cell>
          <cell r="W284">
            <v>51.842156236559134</v>
          </cell>
          <cell r="X284">
            <v>0</v>
          </cell>
          <cell r="Y284">
            <v>39.604590752688175</v>
          </cell>
          <cell r="Z284">
            <v>42.726353118279569</v>
          </cell>
          <cell r="AA284">
            <v>0</v>
          </cell>
          <cell r="AB284">
            <v>0</v>
          </cell>
          <cell r="AC284">
            <v>4.8106999999999998</v>
          </cell>
          <cell r="AD284">
            <v>5.1010999999999997</v>
          </cell>
          <cell r="AE284">
            <v>4.5708000000000002</v>
          </cell>
          <cell r="AF284">
            <v>4.9244000000000003</v>
          </cell>
          <cell r="AG284">
            <v>4.7728000000000002</v>
          </cell>
          <cell r="AH284">
            <v>3.6743000000000001</v>
          </cell>
          <cell r="AI284">
            <v>5.3284000000000002</v>
          </cell>
          <cell r="AJ284">
            <v>4.9112999999999998</v>
          </cell>
          <cell r="AK284">
            <v>5.0819999999999999</v>
          </cell>
          <cell r="AL284">
            <v>4.8876999999999997</v>
          </cell>
          <cell r="AM284">
            <v>5.1319999999999997</v>
          </cell>
          <cell r="AN284">
            <v>4.8882000000000003</v>
          </cell>
          <cell r="AO284">
            <v>4.8177621456347381</v>
          </cell>
          <cell r="AP284">
            <v>4.8764226006286124</v>
          </cell>
          <cell r="AQ284">
            <v>5.0180285118213037</v>
          </cell>
          <cell r="AR284">
            <v>4.8814920521139609</v>
          </cell>
          <cell r="AS284">
            <v>5.0637414114513986</v>
          </cell>
          <cell r="AT284">
            <v>4.4564987654320989</v>
          </cell>
          <cell r="AU284">
            <v>4.8662836976579138</v>
          </cell>
          <cell r="AV284">
            <v>4.5857999999999999</v>
          </cell>
          <cell r="AW284">
            <v>5.1941916028051631</v>
          </cell>
          <cell r="AX284">
            <v>5.3624000000000001</v>
          </cell>
          <cell r="AZ284">
            <v>152</v>
          </cell>
        </row>
        <row r="285">
          <cell r="D285">
            <v>47849</v>
          </cell>
          <cell r="E285">
            <v>64.576819999999998</v>
          </cell>
          <cell r="F285">
            <v>43.36965</v>
          </cell>
          <cell r="G285">
            <v>54.733150000000002</v>
          </cell>
          <cell r="H285">
            <v>57.846249999999998</v>
          </cell>
          <cell r="I285">
            <v>0</v>
          </cell>
          <cell r="J285">
            <v>41.86965</v>
          </cell>
          <cell r="K285">
            <v>41.86965</v>
          </cell>
          <cell r="L285">
            <v>41.260649999999998</v>
          </cell>
          <cell r="M285">
            <v>55.438650000000003</v>
          </cell>
          <cell r="N285">
            <v>44.213590000000003</v>
          </cell>
          <cell r="O285">
            <v>42.557510000000001</v>
          </cell>
          <cell r="P285">
            <v>49.116810000000001</v>
          </cell>
          <cell r="Q285">
            <v>0</v>
          </cell>
          <cell r="R285">
            <v>42.713590000000003</v>
          </cell>
          <cell r="S285">
            <v>43.213590000000003</v>
          </cell>
          <cell r="T285">
            <v>47.636989999999997</v>
          </cell>
          <cell r="U285">
            <v>60.548164408602155</v>
          </cell>
          <cell r="V285">
            <v>43.741709569892478</v>
          </cell>
          <cell r="W285">
            <v>49.365394731182796</v>
          </cell>
          <cell r="X285">
            <v>0</v>
          </cell>
          <cell r="Y285">
            <v>44.071724623655911</v>
          </cell>
          <cell r="Z285">
            <v>42.241709569892471</v>
          </cell>
          <cell r="AA285">
            <v>0</v>
          </cell>
          <cell r="AB285">
            <v>0</v>
          </cell>
          <cell r="AC285">
            <v>4.8696999999999999</v>
          </cell>
          <cell r="AD285">
            <v>5.2443</v>
          </cell>
          <cell r="AE285">
            <v>4.6242999999999999</v>
          </cell>
          <cell r="AF285">
            <v>4.9343000000000004</v>
          </cell>
          <cell r="AG285">
            <v>4.8179999999999996</v>
          </cell>
          <cell r="AH285">
            <v>3.6943000000000001</v>
          </cell>
          <cell r="AI285">
            <v>5.4509999999999996</v>
          </cell>
          <cell r="AJ285">
            <v>4.9710999999999999</v>
          </cell>
          <cell r="AK285">
            <v>5.1421000000000001</v>
          </cell>
          <cell r="AL285">
            <v>4.9470000000000001</v>
          </cell>
          <cell r="AM285">
            <v>5.1920999999999999</v>
          </cell>
          <cell r="AN285">
            <v>4.9477000000000002</v>
          </cell>
          <cell r="AO285">
            <v>4.8768819963521048</v>
          </cell>
          <cell r="AP285">
            <v>4.936242128155734</v>
          </cell>
          <cell r="AQ285">
            <v>5.1198820782832408</v>
          </cell>
          <cell r="AR285">
            <v>4.9413115796410834</v>
          </cell>
          <cell r="AS285">
            <v>5.0738817371709519</v>
          </cell>
          <cell r="AT285">
            <v>4.6018365151058918</v>
          </cell>
          <cell r="AU285">
            <v>4.9261032251850354</v>
          </cell>
          <cell r="AV285">
            <v>4.6393000000000004</v>
          </cell>
          <cell r="AW285">
            <v>5.3397348490700276</v>
          </cell>
          <cell r="AX285">
            <v>5.5110999999999999</v>
          </cell>
          <cell r="AZ285">
            <v>153</v>
          </cell>
        </row>
        <row r="286">
          <cell r="D286">
            <v>47880</v>
          </cell>
          <cell r="E286">
            <v>58.342379999999999</v>
          </cell>
          <cell r="F286">
            <v>42.217149999999997</v>
          </cell>
          <cell r="G286">
            <v>50.065289999999997</v>
          </cell>
          <cell r="H286">
            <v>55.25779</v>
          </cell>
          <cell r="I286">
            <v>0</v>
          </cell>
          <cell r="J286">
            <v>40.717149999999997</v>
          </cell>
          <cell r="K286">
            <v>40.717149999999997</v>
          </cell>
          <cell r="L286">
            <v>37.822749999999999</v>
          </cell>
          <cell r="M286">
            <v>55.885359999999999</v>
          </cell>
          <cell r="N286">
            <v>46.372520000000002</v>
          </cell>
          <cell r="O286">
            <v>45.719799999999999</v>
          </cell>
          <cell r="P286">
            <v>53.648200000000003</v>
          </cell>
          <cell r="Q286">
            <v>0</v>
          </cell>
          <cell r="R286">
            <v>44.872520000000002</v>
          </cell>
          <cell r="S286">
            <v>45.122520000000002</v>
          </cell>
          <cell r="T286">
            <v>48.297820000000002</v>
          </cell>
          <cell r="U286">
            <v>57.289371428571421</v>
          </cell>
          <cell r="V286">
            <v>43.99802285714285</v>
          </cell>
          <cell r="W286">
            <v>48.202937142857138</v>
          </cell>
          <cell r="X286">
            <v>0</v>
          </cell>
          <cell r="Y286">
            <v>42.312065714285708</v>
          </cell>
          <cell r="Z286">
            <v>42.49802285714285</v>
          </cell>
          <cell r="AA286">
            <v>0</v>
          </cell>
          <cell r="AB286">
            <v>0</v>
          </cell>
          <cell r="AC286">
            <v>4.6759000000000004</v>
          </cell>
          <cell r="AD286">
            <v>4.8567999999999998</v>
          </cell>
          <cell r="AE286">
            <v>4.3917999999999999</v>
          </cell>
          <cell r="AF286">
            <v>4.6113999999999997</v>
          </cell>
          <cell r="AG286">
            <v>4.8310000000000004</v>
          </cell>
          <cell r="AH286">
            <v>3.6555</v>
          </cell>
          <cell r="AI286">
            <v>5.0118</v>
          </cell>
          <cell r="AJ286">
            <v>4.7755999999999998</v>
          </cell>
          <cell r="AK286">
            <v>4.9457000000000004</v>
          </cell>
          <cell r="AL286">
            <v>4.7525000000000004</v>
          </cell>
          <cell r="AM286">
            <v>4.9957000000000003</v>
          </cell>
          <cell r="AN286">
            <v>4.7527999999999997</v>
          </cell>
          <cell r="AO286">
            <v>4.6826883172160763</v>
          </cell>
          <cell r="AP286">
            <v>4.7397501885835949</v>
          </cell>
          <cell r="AQ286">
            <v>4.7988388082964537</v>
          </cell>
          <cell r="AR286">
            <v>4.7448196400689451</v>
          </cell>
          <cell r="AS286">
            <v>4.7431432346614768</v>
          </cell>
          <cell r="AT286">
            <v>4.4408408310749774</v>
          </cell>
          <cell r="AU286">
            <v>4.7296112856128962</v>
          </cell>
          <cell r="AV286">
            <v>4.4067999999999996</v>
          </cell>
          <cell r="AW286">
            <v>4.9458940115865433</v>
          </cell>
          <cell r="AX286">
            <v>5.1098999999999997</v>
          </cell>
          <cell r="AZ286">
            <v>154</v>
          </cell>
        </row>
        <row r="287">
          <cell r="D287">
            <v>47908</v>
          </cell>
          <cell r="E287">
            <v>42.851730000000003</v>
          </cell>
          <cell r="F287">
            <v>32.028889999999997</v>
          </cell>
          <cell r="G287">
            <v>33.809159999999999</v>
          </cell>
          <cell r="H287">
            <v>40.125660000000003</v>
          </cell>
          <cell r="I287">
            <v>0</v>
          </cell>
          <cell r="J287">
            <v>30.028890000000001</v>
          </cell>
          <cell r="K287">
            <v>30.278890000000001</v>
          </cell>
          <cell r="L287">
            <v>23.83099</v>
          </cell>
          <cell r="M287">
            <v>46.816540000000003</v>
          </cell>
          <cell r="N287">
            <v>40.857010000000002</v>
          </cell>
          <cell r="O287">
            <v>34.24474</v>
          </cell>
          <cell r="P287">
            <v>42.710639999999998</v>
          </cell>
          <cell r="Q287">
            <v>0</v>
          </cell>
          <cell r="R287">
            <v>39.357010000000002</v>
          </cell>
          <cell r="S287">
            <v>39.357010000000002</v>
          </cell>
          <cell r="T287">
            <v>38.325609999999998</v>
          </cell>
          <cell r="U287">
            <v>44.596673297442798</v>
          </cell>
          <cell r="V287">
            <v>35.914213337819653</v>
          </cell>
          <cell r="W287">
            <v>34.000862099596233</v>
          </cell>
          <cell r="X287">
            <v>0</v>
          </cell>
          <cell r="Y287">
            <v>30.210183458950201</v>
          </cell>
          <cell r="Z287">
            <v>34.134267173620458</v>
          </cell>
          <cell r="AA287">
            <v>0</v>
          </cell>
          <cell r="AB287">
            <v>0</v>
          </cell>
          <cell r="AC287">
            <v>4.2625999999999999</v>
          </cell>
          <cell r="AD287">
            <v>4.2367999999999997</v>
          </cell>
          <cell r="AE287">
            <v>4.1593</v>
          </cell>
          <cell r="AF287">
            <v>4.1980000000000004</v>
          </cell>
          <cell r="AG287">
            <v>4.6501000000000001</v>
          </cell>
          <cell r="AH287">
            <v>3.423</v>
          </cell>
          <cell r="AI287">
            <v>4.5339</v>
          </cell>
          <cell r="AJ287">
            <v>4.3535000000000004</v>
          </cell>
          <cell r="AK287">
            <v>4.3680000000000003</v>
          </cell>
          <cell r="AL287">
            <v>4.3352000000000004</v>
          </cell>
          <cell r="AM287">
            <v>4.4180000000000001</v>
          </cell>
          <cell r="AN287">
            <v>4.3338000000000001</v>
          </cell>
          <cell r="AO287">
            <v>4.1165405942446833</v>
          </cell>
          <cell r="AP287">
            <v>4.1669021707391263</v>
          </cell>
          <cell r="AQ287">
            <v>4.3574043120646202</v>
          </cell>
          <cell r="AR287">
            <v>4.3257787802899728</v>
          </cell>
          <cell r="AS287">
            <v>4.319707815220732</v>
          </cell>
          <cell r="AT287">
            <v>3.9098762621700294</v>
          </cell>
          <cell r="AU287">
            <v>4.1567632677684276</v>
          </cell>
          <cell r="AV287">
            <v>4.1742999999999997</v>
          </cell>
          <cell r="AW287">
            <v>4.315748671612968</v>
          </cell>
          <cell r="AX287">
            <v>4.4570999999999996</v>
          </cell>
          <cell r="AZ287">
            <v>155</v>
          </cell>
        </row>
        <row r="288">
          <cell r="D288">
            <v>47939</v>
          </cell>
          <cell r="E288">
            <v>30.282789999999999</v>
          </cell>
          <cell r="F288">
            <v>22.377189999999999</v>
          </cell>
          <cell r="G288">
            <v>21.15297</v>
          </cell>
          <cell r="H288">
            <v>24.523869999999999</v>
          </cell>
          <cell r="I288">
            <v>0</v>
          </cell>
          <cell r="J288">
            <v>20.377189999999999</v>
          </cell>
          <cell r="K288">
            <v>20.127189999999999</v>
          </cell>
          <cell r="L288">
            <v>13.50029</v>
          </cell>
          <cell r="M288">
            <v>37.482250000000001</v>
          </cell>
          <cell r="N288">
            <v>34.169849999999997</v>
          </cell>
          <cell r="O288">
            <v>25.277999999999999</v>
          </cell>
          <cell r="P288">
            <v>32.3581</v>
          </cell>
          <cell r="Q288">
            <v>0</v>
          </cell>
          <cell r="R288">
            <v>32.669849999999997</v>
          </cell>
          <cell r="S288">
            <v>31.91985</v>
          </cell>
          <cell r="T288">
            <v>27.264949999999999</v>
          </cell>
          <cell r="U288">
            <v>33.322562000000005</v>
          </cell>
          <cell r="V288">
            <v>27.35631311111111</v>
          </cell>
          <cell r="W288">
            <v>22.89464933333333</v>
          </cell>
          <cell r="X288">
            <v>0</v>
          </cell>
          <cell r="Y288">
            <v>19.312035333333334</v>
          </cell>
          <cell r="Z288">
            <v>25.567424222222225</v>
          </cell>
          <cell r="AA288">
            <v>0</v>
          </cell>
          <cell r="AB288">
            <v>0</v>
          </cell>
          <cell r="AC288">
            <v>3.9784000000000002</v>
          </cell>
          <cell r="AD288">
            <v>3.9912999999999998</v>
          </cell>
          <cell r="AE288">
            <v>3.8363</v>
          </cell>
          <cell r="AF288">
            <v>3.9009</v>
          </cell>
          <cell r="AG288">
            <v>4.3658999999999999</v>
          </cell>
          <cell r="AH288">
            <v>3.3067000000000002</v>
          </cell>
          <cell r="AI288">
            <v>4.1980000000000004</v>
          </cell>
          <cell r="AJ288">
            <v>4.0583999999999998</v>
          </cell>
          <cell r="AK288">
            <v>4.2198000000000002</v>
          </cell>
          <cell r="AL288">
            <v>4.0462999999999996</v>
          </cell>
          <cell r="AM288">
            <v>4.2698</v>
          </cell>
          <cell r="AN288">
            <v>4.0427</v>
          </cell>
          <cell r="AO288">
            <v>3.9837714379726306</v>
          </cell>
          <cell r="AP288">
            <v>4.0325617063773702</v>
          </cell>
          <cell r="AQ288">
            <v>4.0630283459557681</v>
          </cell>
          <cell r="AR288">
            <v>4.0376311578627195</v>
          </cell>
          <cell r="AS288">
            <v>4.0153956161016078</v>
          </cell>
          <cell r="AT288">
            <v>3.9069654923215897</v>
          </cell>
          <cell r="AU288">
            <v>4.0224228034066716</v>
          </cell>
          <cell r="AV288">
            <v>3.8513000000000002</v>
          </cell>
          <cell r="AW288">
            <v>4.0662314442524643</v>
          </cell>
          <cell r="AX288">
            <v>4.1524000000000001</v>
          </cell>
          <cell r="AZ288">
            <v>156</v>
          </cell>
        </row>
        <row r="289">
          <cell r="D289">
            <v>47969</v>
          </cell>
          <cell r="E289">
            <v>19.799130000000002</v>
          </cell>
          <cell r="F289">
            <v>20.751090000000001</v>
          </cell>
          <cell r="G289">
            <v>9.1500020000000006</v>
          </cell>
          <cell r="H289">
            <v>13.872602000000001</v>
          </cell>
          <cell r="I289">
            <v>0</v>
          </cell>
          <cell r="J289">
            <v>18.751090000000001</v>
          </cell>
          <cell r="K289">
            <v>18.501090000000001</v>
          </cell>
          <cell r="L289">
            <v>10.091889999999999</v>
          </cell>
          <cell r="M289">
            <v>21.834340000000001</v>
          </cell>
          <cell r="N289">
            <v>34.544159999999998</v>
          </cell>
          <cell r="O289">
            <v>8.6084320000000005</v>
          </cell>
          <cell r="P289">
            <v>17.603131999999999</v>
          </cell>
          <cell r="Q289">
            <v>0</v>
          </cell>
          <cell r="R289">
            <v>33.544159999999998</v>
          </cell>
          <cell r="S289">
            <v>32.544159999999998</v>
          </cell>
          <cell r="T289">
            <v>25.876760000000001</v>
          </cell>
          <cell r="U289">
            <v>20.69637311827957</v>
          </cell>
          <cell r="V289">
            <v>26.831905806451612</v>
          </cell>
          <cell r="W289">
            <v>8.9112453333333352</v>
          </cell>
          <cell r="X289">
            <v>0</v>
          </cell>
          <cell r="Y289">
            <v>17.050811182795698</v>
          </cell>
          <cell r="Z289">
            <v>25.272766021505376</v>
          </cell>
          <cell r="AA289">
            <v>0</v>
          </cell>
          <cell r="AB289">
            <v>0</v>
          </cell>
          <cell r="AC289">
            <v>3.9655</v>
          </cell>
          <cell r="AD289">
            <v>3.5522</v>
          </cell>
          <cell r="AE289">
            <v>3.7587999999999999</v>
          </cell>
          <cell r="AF289">
            <v>3.9138000000000002</v>
          </cell>
          <cell r="AG289">
            <v>4.4047000000000001</v>
          </cell>
          <cell r="AH289">
            <v>3.2808999999999999</v>
          </cell>
          <cell r="AI289">
            <v>4.2239000000000004</v>
          </cell>
          <cell r="AJ289">
            <v>4.0445000000000002</v>
          </cell>
          <cell r="AK289">
            <v>4.2057000000000002</v>
          </cell>
          <cell r="AL289">
            <v>4.0330000000000004</v>
          </cell>
          <cell r="AM289">
            <v>4.2557</v>
          </cell>
          <cell r="AN289">
            <v>4.0293000000000001</v>
          </cell>
          <cell r="AO289">
            <v>3.970845233324257</v>
          </cell>
          <cell r="AP289">
            <v>4.0194825215451688</v>
          </cell>
          <cell r="AQ289">
            <v>3.7955268084151643</v>
          </cell>
          <cell r="AR289">
            <v>4.0245519730305181</v>
          </cell>
          <cell r="AS289">
            <v>4.0286087677967837</v>
          </cell>
          <cell r="AT289">
            <v>3.7899324701395161</v>
          </cell>
          <cell r="AU289">
            <v>4.0093436185744702</v>
          </cell>
          <cell r="AV289">
            <v>3.7738</v>
          </cell>
          <cell r="AW289">
            <v>3.6199462526679538</v>
          </cell>
          <cell r="AX289">
            <v>3.7052</v>
          </cell>
          <cell r="AZ289">
            <v>157</v>
          </cell>
        </row>
        <row r="290">
          <cell r="D290">
            <v>48000</v>
          </cell>
          <cell r="E290">
            <v>32.948700000000002</v>
          </cell>
          <cell r="F290">
            <v>33.928710000000002</v>
          </cell>
          <cell r="G290">
            <v>21.830829999999999</v>
          </cell>
          <cell r="H290">
            <v>27.302630000000001</v>
          </cell>
          <cell r="I290">
            <v>0</v>
          </cell>
          <cell r="J290">
            <v>33.428710000000002</v>
          </cell>
          <cell r="K290">
            <v>33.428710000000002</v>
          </cell>
          <cell r="L290">
            <v>23.114409999999999</v>
          </cell>
          <cell r="M290">
            <v>21.42596</v>
          </cell>
          <cell r="N290">
            <v>41.624360000000003</v>
          </cell>
          <cell r="O290">
            <v>10.224489999999999</v>
          </cell>
          <cell r="P290">
            <v>21.587789999999998</v>
          </cell>
          <cell r="Q290">
            <v>0</v>
          </cell>
          <cell r="R290">
            <v>39.624360000000003</v>
          </cell>
          <cell r="S290">
            <v>40.124360000000003</v>
          </cell>
          <cell r="T290">
            <v>44.750459999999997</v>
          </cell>
          <cell r="U290">
            <v>27.827482222222226</v>
          </cell>
          <cell r="V290">
            <v>37.348998888888893</v>
          </cell>
          <cell r="W290">
            <v>16.672456666666665</v>
          </cell>
          <cell r="X290">
            <v>0</v>
          </cell>
          <cell r="Y290">
            <v>32.73043222222222</v>
          </cell>
          <cell r="Z290">
            <v>36.182332222222222</v>
          </cell>
          <cell r="AA290">
            <v>0</v>
          </cell>
          <cell r="AB290">
            <v>0</v>
          </cell>
          <cell r="AC290">
            <v>4.0171999999999999</v>
          </cell>
          <cell r="AD290">
            <v>3.7330000000000001</v>
          </cell>
          <cell r="AE290">
            <v>3.7587999999999999</v>
          </cell>
          <cell r="AF290">
            <v>3.9525999999999999</v>
          </cell>
          <cell r="AG290">
            <v>4.4433999999999996</v>
          </cell>
          <cell r="AH290">
            <v>3.4618000000000002</v>
          </cell>
          <cell r="AI290">
            <v>4.3014000000000001</v>
          </cell>
          <cell r="AJ290">
            <v>4.0982000000000003</v>
          </cell>
          <cell r="AK290">
            <v>4.2599</v>
          </cell>
          <cell r="AL290">
            <v>4.0853999999999999</v>
          </cell>
          <cell r="AM290">
            <v>4.3098999999999998</v>
          </cell>
          <cell r="AN290">
            <v>4.0819999999999999</v>
          </cell>
          <cell r="AO290">
            <v>4.0226502550545593</v>
          </cell>
          <cell r="AP290">
            <v>4.0719006499036805</v>
          </cell>
          <cell r="AQ290">
            <v>3.8891471684371179</v>
          </cell>
          <cell r="AR290">
            <v>4.0769701013890298</v>
          </cell>
          <cell r="AS290">
            <v>4.068350650414831</v>
          </cell>
          <cell r="AT290">
            <v>3.8617983739837398</v>
          </cell>
          <cell r="AU290">
            <v>4.0617617469329819</v>
          </cell>
          <cell r="AV290">
            <v>3.7738</v>
          </cell>
          <cell r="AW290">
            <v>3.8037047647118611</v>
          </cell>
          <cell r="AX290">
            <v>3.8889999999999998</v>
          </cell>
          <cell r="AZ290">
            <v>158</v>
          </cell>
        </row>
        <row r="291">
          <cell r="D291">
            <v>48030</v>
          </cell>
          <cell r="E291">
            <v>62.683109999999999</v>
          </cell>
          <cell r="F291">
            <v>63.686360000000001</v>
          </cell>
          <cell r="G291">
            <v>52.31747</v>
          </cell>
          <cell r="H291">
            <v>56.42427</v>
          </cell>
          <cell r="I291">
            <v>0</v>
          </cell>
          <cell r="J291">
            <v>67.436359999999993</v>
          </cell>
          <cell r="K291">
            <v>68.186359999999993</v>
          </cell>
          <cell r="L291">
            <v>-12.11064</v>
          </cell>
          <cell r="M291">
            <v>36.754019999999997</v>
          </cell>
          <cell r="N291">
            <v>38.053049999999999</v>
          </cell>
          <cell r="O291">
            <v>24.28716</v>
          </cell>
          <cell r="P291">
            <v>36.746160000000003</v>
          </cell>
          <cell r="Q291">
            <v>0</v>
          </cell>
          <cell r="R291">
            <v>38.553049999999999</v>
          </cell>
          <cell r="S291">
            <v>39.053049999999999</v>
          </cell>
          <cell r="T291">
            <v>22.850650000000002</v>
          </cell>
          <cell r="U291">
            <v>51.252005806451606</v>
          </cell>
          <cell r="V291">
            <v>52.385653440860217</v>
          </cell>
          <cell r="W291">
            <v>39.960021505376346</v>
          </cell>
          <cell r="X291">
            <v>0</v>
          </cell>
          <cell r="Y291">
            <v>3.3024018279569907</v>
          </cell>
          <cell r="Z291">
            <v>54.702857741935475</v>
          </cell>
          <cell r="AA291">
            <v>0</v>
          </cell>
          <cell r="AB291">
            <v>0</v>
          </cell>
          <cell r="AC291">
            <v>4.2108999999999996</v>
          </cell>
          <cell r="AD291">
            <v>3.7587999999999999</v>
          </cell>
          <cell r="AE291">
            <v>3.7976000000000001</v>
          </cell>
          <cell r="AF291">
            <v>4.1593</v>
          </cell>
          <cell r="AG291">
            <v>4.6372</v>
          </cell>
          <cell r="AH291">
            <v>3.4876</v>
          </cell>
          <cell r="AI291">
            <v>4.5209000000000001</v>
          </cell>
          <cell r="AJ291">
            <v>4.2990000000000004</v>
          </cell>
          <cell r="AK291">
            <v>4.5948000000000002</v>
          </cell>
          <cell r="AL291">
            <v>4.2817999999999996</v>
          </cell>
          <cell r="AM291">
            <v>4.6448</v>
          </cell>
          <cell r="AN291">
            <v>4.2796000000000003</v>
          </cell>
          <cell r="AO291">
            <v>4.3496130904626407</v>
          </cell>
          <cell r="AP291">
            <v>4.4027330538375749</v>
          </cell>
          <cell r="AQ291">
            <v>3.9225978059228384</v>
          </cell>
          <cell r="AR291">
            <v>4.2733606519314611</v>
          </cell>
          <cell r="AS291">
            <v>4.2800683601352043</v>
          </cell>
          <cell r="AT291">
            <v>4.0582251530663456</v>
          </cell>
          <cell r="AU291">
            <v>4.3925941508668762</v>
          </cell>
          <cell r="AV291">
            <v>3.8126000000000002</v>
          </cell>
          <cell r="AW291">
            <v>3.8299269417623742</v>
          </cell>
          <cell r="AX291">
            <v>3.9457</v>
          </cell>
          <cell r="AZ291">
            <v>159</v>
          </cell>
        </row>
        <row r="292">
          <cell r="D292">
            <v>48061</v>
          </cell>
          <cell r="E292">
            <v>75.055679999999995</v>
          </cell>
          <cell r="F292">
            <v>70.666439999999994</v>
          </cell>
          <cell r="G292">
            <v>65.331469999999996</v>
          </cell>
          <cell r="H292">
            <v>68.955370000000002</v>
          </cell>
          <cell r="I292">
            <v>0</v>
          </cell>
          <cell r="J292">
            <v>74.666439999999994</v>
          </cell>
          <cell r="K292">
            <v>74.666439999999994</v>
          </cell>
          <cell r="L292">
            <v>-20.006460000000001</v>
          </cell>
          <cell r="M292">
            <v>50.221919999999997</v>
          </cell>
          <cell r="N292">
            <v>45.785769999999999</v>
          </cell>
          <cell r="O292">
            <v>40.19285</v>
          </cell>
          <cell r="P292">
            <v>49.889449999999997</v>
          </cell>
          <cell r="Q292">
            <v>0</v>
          </cell>
          <cell r="R292">
            <v>46.785769999999999</v>
          </cell>
          <cell r="S292">
            <v>46.285769999999999</v>
          </cell>
          <cell r="T292">
            <v>26.810469999999999</v>
          </cell>
          <cell r="U292">
            <v>64.107463225806441</v>
          </cell>
          <cell r="V292">
            <v>59.697542473118276</v>
          </cell>
          <cell r="W292">
            <v>54.248852580645149</v>
          </cell>
          <cell r="X292">
            <v>0</v>
          </cell>
          <cell r="Y292">
            <v>0.63326182795698982</v>
          </cell>
          <cell r="Z292">
            <v>62.374961827956987</v>
          </cell>
          <cell r="AA292">
            <v>0</v>
          </cell>
          <cell r="AB292">
            <v>0</v>
          </cell>
          <cell r="AC292">
            <v>4.3272000000000004</v>
          </cell>
          <cell r="AD292">
            <v>3.7847</v>
          </cell>
          <cell r="AE292">
            <v>3.9138000000000002</v>
          </cell>
          <cell r="AF292">
            <v>4.3272000000000004</v>
          </cell>
          <cell r="AG292">
            <v>4.7146999999999997</v>
          </cell>
          <cell r="AH292">
            <v>3.5133999999999999</v>
          </cell>
          <cell r="AI292">
            <v>4.6889000000000003</v>
          </cell>
          <cell r="AJ292">
            <v>4.4142000000000001</v>
          </cell>
          <cell r="AK292">
            <v>4.5784000000000002</v>
          </cell>
          <cell r="AL292">
            <v>4.3979999999999997</v>
          </cell>
          <cell r="AM292">
            <v>4.6284000000000001</v>
          </cell>
          <cell r="AN292">
            <v>4.3958000000000004</v>
          </cell>
          <cell r="AO292">
            <v>4.3332799791627581</v>
          </cell>
          <cell r="AP292">
            <v>4.3862066419953356</v>
          </cell>
          <cell r="AQ292">
            <v>3.9961788521569064</v>
          </cell>
          <cell r="AR292">
            <v>4.3912760934806858</v>
          </cell>
          <cell r="AS292">
            <v>4.4520441872375294</v>
          </cell>
          <cell r="AT292">
            <v>4.1443437920305133</v>
          </cell>
          <cell r="AU292">
            <v>4.3760677390246379</v>
          </cell>
          <cell r="AV292">
            <v>3.9287999999999998</v>
          </cell>
          <cell r="AW292">
            <v>3.8562507551580443</v>
          </cell>
          <cell r="AX292">
            <v>3.9788000000000001</v>
          </cell>
          <cell r="AZ292">
            <v>160</v>
          </cell>
        </row>
        <row r="293">
          <cell r="D293">
            <v>48092</v>
          </cell>
          <cell r="E293">
            <v>70.75085</v>
          </cell>
          <cell r="F293">
            <v>68.584950000000006</v>
          </cell>
          <cell r="G293">
            <v>59.866970000000002</v>
          </cell>
          <cell r="H293">
            <v>68.037869999999998</v>
          </cell>
          <cell r="I293">
            <v>0</v>
          </cell>
          <cell r="J293">
            <v>71.584950000000006</v>
          </cell>
          <cell r="K293">
            <v>70.584950000000006</v>
          </cell>
          <cell r="L293">
            <v>-8.3508499999999994</v>
          </cell>
          <cell r="M293">
            <v>55.383479999999999</v>
          </cell>
          <cell r="N293">
            <v>58.412579999999998</v>
          </cell>
          <cell r="O293">
            <v>43.158909999999999</v>
          </cell>
          <cell r="P293">
            <v>54.609310000000001</v>
          </cell>
          <cell r="Q293">
            <v>0</v>
          </cell>
          <cell r="R293">
            <v>57.162579999999998</v>
          </cell>
          <cell r="S293">
            <v>57.412579999999998</v>
          </cell>
          <cell r="T293">
            <v>45.699680000000001</v>
          </cell>
          <cell r="U293">
            <v>63.920907777777778</v>
          </cell>
          <cell r="V293">
            <v>64.063896666666679</v>
          </cell>
          <cell r="W293">
            <v>52.441165555555557</v>
          </cell>
          <cell r="X293">
            <v>0</v>
          </cell>
          <cell r="Y293">
            <v>15.671607777777778</v>
          </cell>
          <cell r="Z293">
            <v>65.175007777777779</v>
          </cell>
          <cell r="AA293">
            <v>0</v>
          </cell>
          <cell r="AB293">
            <v>0</v>
          </cell>
          <cell r="AC293">
            <v>4.2239000000000004</v>
          </cell>
          <cell r="AD293">
            <v>3.5779999999999998</v>
          </cell>
          <cell r="AE293">
            <v>3.9138000000000002</v>
          </cell>
          <cell r="AF293">
            <v>4.1722000000000001</v>
          </cell>
          <cell r="AG293">
            <v>4.5209000000000001</v>
          </cell>
          <cell r="AH293">
            <v>3.2808999999999999</v>
          </cell>
          <cell r="AI293">
            <v>4.5339</v>
          </cell>
          <cell r="AJ293">
            <v>4.3103999999999996</v>
          </cell>
          <cell r="AK293">
            <v>4.4743000000000004</v>
          </cell>
          <cell r="AL293">
            <v>4.2945000000000002</v>
          </cell>
          <cell r="AM293">
            <v>4.5243000000000002</v>
          </cell>
          <cell r="AN293">
            <v>4.2920999999999996</v>
          </cell>
          <cell r="AO293">
            <v>4.229770138838961</v>
          </cell>
          <cell r="AP293">
            <v>4.2814717743080193</v>
          </cell>
          <cell r="AQ293">
            <v>3.8891471684371175</v>
          </cell>
          <cell r="AR293">
            <v>4.2865412257933695</v>
          </cell>
          <cell r="AS293">
            <v>4.2932815118303802</v>
          </cell>
          <cell r="AT293">
            <v>4.0557158687142429</v>
          </cell>
          <cell r="AU293">
            <v>4.2713328713373215</v>
          </cell>
          <cell r="AV293">
            <v>3.9287999999999998</v>
          </cell>
          <cell r="AW293">
            <v>3.6461684297184669</v>
          </cell>
          <cell r="AX293">
            <v>3.7719999999999998</v>
          </cell>
          <cell r="AZ293">
            <v>161</v>
          </cell>
        </row>
        <row r="294">
          <cell r="D294">
            <v>48122</v>
          </cell>
          <cell r="E294">
            <v>52.388840000000002</v>
          </cell>
          <cell r="F294">
            <v>37.946820000000002</v>
          </cell>
          <cell r="G294">
            <v>41.086509999999997</v>
          </cell>
          <cell r="H294">
            <v>47.886510000000001</v>
          </cell>
          <cell r="I294">
            <v>0</v>
          </cell>
          <cell r="J294">
            <v>36.696820000000002</v>
          </cell>
          <cell r="K294">
            <v>36.446820000000002</v>
          </cell>
          <cell r="L294">
            <v>29.12632</v>
          </cell>
          <cell r="M294">
            <v>50.917630000000003</v>
          </cell>
          <cell r="N294">
            <v>42.633920000000003</v>
          </cell>
          <cell r="O294">
            <v>37.236969999999999</v>
          </cell>
          <cell r="P294">
            <v>44.473869999999998</v>
          </cell>
          <cell r="Q294">
            <v>0</v>
          </cell>
          <cell r="R294">
            <v>41.383920000000003</v>
          </cell>
          <cell r="S294">
            <v>41.383920000000003</v>
          </cell>
          <cell r="T294">
            <v>36.016620000000003</v>
          </cell>
          <cell r="U294">
            <v>51.771880967741936</v>
          </cell>
          <cell r="V294">
            <v>39.912378064516133</v>
          </cell>
          <cell r="W294">
            <v>39.472186774193538</v>
          </cell>
          <cell r="X294">
            <v>0</v>
          </cell>
          <cell r="Y294">
            <v>32.015800645161292</v>
          </cell>
          <cell r="Z294">
            <v>38.662378064516133</v>
          </cell>
          <cell r="AA294">
            <v>0</v>
          </cell>
          <cell r="AB294">
            <v>0</v>
          </cell>
          <cell r="AC294">
            <v>4.2496999999999998</v>
          </cell>
          <cell r="AD294">
            <v>4.1851000000000003</v>
          </cell>
          <cell r="AE294">
            <v>4.0688000000000004</v>
          </cell>
          <cell r="AF294">
            <v>4.2108999999999996</v>
          </cell>
          <cell r="AG294">
            <v>4.508</v>
          </cell>
          <cell r="AH294">
            <v>3.3067000000000002</v>
          </cell>
          <cell r="AI294">
            <v>4.5726000000000004</v>
          </cell>
          <cell r="AJ294">
            <v>4.3342999999999998</v>
          </cell>
          <cell r="AK294">
            <v>4.4973999999999998</v>
          </cell>
          <cell r="AL294">
            <v>4.3194999999999997</v>
          </cell>
          <cell r="AM294">
            <v>4.5473999999999997</v>
          </cell>
          <cell r="AN294">
            <v>4.3167999999999997</v>
          </cell>
          <cell r="AO294">
            <v>4.2556225481357082</v>
          </cell>
          <cell r="AP294">
            <v>4.3076301439724221</v>
          </cell>
          <cell r="AQ294">
            <v>4.283771484657974</v>
          </cell>
          <cell r="AR294">
            <v>4.3126995954577714</v>
          </cell>
          <cell r="AS294">
            <v>4.3329209669159061</v>
          </cell>
          <cell r="AT294">
            <v>4.1619087824952326</v>
          </cell>
          <cell r="AU294">
            <v>4.2974912410017243</v>
          </cell>
          <cell r="AV294">
            <v>4.0838000000000001</v>
          </cell>
          <cell r="AW294">
            <v>4.2632026811667858</v>
          </cell>
          <cell r="AX294">
            <v>4.3716999999999997</v>
          </cell>
          <cell r="AZ294">
            <v>162</v>
          </cell>
        </row>
        <row r="295">
          <cell r="D295">
            <v>48153</v>
          </cell>
          <cell r="E295">
            <v>48.740380000000002</v>
          </cell>
          <cell r="F295">
            <v>38.369790000000002</v>
          </cell>
          <cell r="G295">
            <v>35.282170000000001</v>
          </cell>
          <cell r="H295">
            <v>40.27637</v>
          </cell>
          <cell r="I295">
            <v>0</v>
          </cell>
          <cell r="J295">
            <v>36.869790000000002</v>
          </cell>
          <cell r="K295">
            <v>37.119790000000002</v>
          </cell>
          <cell r="L295">
            <v>33.194690000000001</v>
          </cell>
          <cell r="M295">
            <v>42.991210000000002</v>
          </cell>
          <cell r="N295">
            <v>42.377189999999999</v>
          </cell>
          <cell r="O295">
            <v>29.304310000000001</v>
          </cell>
          <cell r="P295">
            <v>35.439010000000003</v>
          </cell>
          <cell r="Q295">
            <v>0</v>
          </cell>
          <cell r="R295">
            <v>41.127189999999999</v>
          </cell>
          <cell r="S295">
            <v>41.127189999999999</v>
          </cell>
          <cell r="T295">
            <v>35.893189999999997</v>
          </cell>
          <cell r="U295">
            <v>46.053181262135929</v>
          </cell>
          <cell r="V295">
            <v>40.242874327323165</v>
          </cell>
          <cell r="W295">
            <v>32.488080097087376</v>
          </cell>
          <cell r="X295">
            <v>0</v>
          </cell>
          <cell r="Y295">
            <v>34.45598611650486</v>
          </cell>
          <cell r="Z295">
            <v>38.859725922330099</v>
          </cell>
          <cell r="AA295">
            <v>0</v>
          </cell>
          <cell r="AB295">
            <v>0</v>
          </cell>
          <cell r="AC295">
            <v>4.5209000000000001</v>
          </cell>
          <cell r="AD295">
            <v>4.6501000000000001</v>
          </cell>
          <cell r="AE295">
            <v>4.4433999999999996</v>
          </cell>
          <cell r="AF295">
            <v>4.4821999999999997</v>
          </cell>
          <cell r="AG295">
            <v>4.6242999999999999</v>
          </cell>
          <cell r="AH295">
            <v>3.5779999999999998</v>
          </cell>
          <cell r="AI295">
            <v>4.8696999999999999</v>
          </cell>
          <cell r="AJ295">
            <v>4.6157000000000004</v>
          </cell>
          <cell r="AK295">
            <v>4.7835999999999999</v>
          </cell>
          <cell r="AL295">
            <v>4.5952999999999999</v>
          </cell>
          <cell r="AM295">
            <v>4.8335999999999997</v>
          </cell>
          <cell r="AN295">
            <v>4.5945999999999998</v>
          </cell>
          <cell r="AO295">
            <v>4.5273734551619764</v>
          </cell>
          <cell r="AP295">
            <v>4.5825971925377669</v>
          </cell>
          <cell r="AQ295">
            <v>4.7185262096271776</v>
          </cell>
          <cell r="AR295">
            <v>4.5876666440231171</v>
          </cell>
          <cell r="AS295">
            <v>4.6108068626446785</v>
          </cell>
          <cell r="AT295">
            <v>4.2132989260262974</v>
          </cell>
          <cell r="AU295">
            <v>4.5724582895670682</v>
          </cell>
          <cell r="AV295">
            <v>4.4584000000000001</v>
          </cell>
          <cell r="AW295">
            <v>4.7358116861469659</v>
          </cell>
          <cell r="AX295">
            <v>4.8887</v>
          </cell>
          <cell r="AZ295">
            <v>163</v>
          </cell>
        </row>
        <row r="296">
          <cell r="D296">
            <v>48183</v>
          </cell>
          <cell r="E296">
            <v>67.593609999999998</v>
          </cell>
          <cell r="F296">
            <v>48.811140000000002</v>
          </cell>
          <cell r="G296">
            <v>58.788159999999998</v>
          </cell>
          <cell r="H296">
            <v>61.655859999999997</v>
          </cell>
          <cell r="I296">
            <v>0</v>
          </cell>
          <cell r="J296">
            <v>47.311140000000002</v>
          </cell>
          <cell r="K296">
            <v>47.311140000000002</v>
          </cell>
          <cell r="L296">
            <v>44.64564</v>
          </cell>
          <cell r="M296">
            <v>60.564900000000002</v>
          </cell>
          <cell r="N296">
            <v>49.629530000000003</v>
          </cell>
          <cell r="O296">
            <v>48.023870000000002</v>
          </cell>
          <cell r="P296">
            <v>52.955469999999998</v>
          </cell>
          <cell r="Q296">
            <v>0</v>
          </cell>
          <cell r="R296">
            <v>47.629530000000003</v>
          </cell>
          <cell r="S296">
            <v>48.629530000000003</v>
          </cell>
          <cell r="T296">
            <v>43.977229999999999</v>
          </cell>
          <cell r="U296">
            <v>64.494931397849456</v>
          </cell>
          <cell r="V296">
            <v>49.171935591397848</v>
          </cell>
          <cell r="W296">
            <v>54.042612795698922</v>
          </cell>
          <cell r="X296">
            <v>0</v>
          </cell>
          <cell r="Y296">
            <v>44.350964623655905</v>
          </cell>
          <cell r="Z296">
            <v>47.451505483870967</v>
          </cell>
          <cell r="AA296">
            <v>0</v>
          </cell>
          <cell r="AB296">
            <v>0</v>
          </cell>
          <cell r="AC296">
            <v>4.9214000000000002</v>
          </cell>
          <cell r="AD296">
            <v>5.2184999999999997</v>
          </cell>
          <cell r="AE296">
            <v>4.6630000000000003</v>
          </cell>
          <cell r="AF296">
            <v>5.0118</v>
          </cell>
          <cell r="AG296">
            <v>4.8438999999999997</v>
          </cell>
          <cell r="AH296">
            <v>3.6812999999999998</v>
          </cell>
          <cell r="AI296">
            <v>5.4250999999999996</v>
          </cell>
          <cell r="AJ296">
            <v>5.0220000000000002</v>
          </cell>
          <cell r="AK296">
            <v>5.1925999999999997</v>
          </cell>
          <cell r="AL296">
            <v>4.9983000000000004</v>
          </cell>
          <cell r="AM296">
            <v>5.2426000000000004</v>
          </cell>
          <cell r="AN296">
            <v>4.9988000000000001</v>
          </cell>
          <cell r="AO296">
            <v>4.9286870180824076</v>
          </cell>
          <cell r="AP296">
            <v>4.9886602565142448</v>
          </cell>
          <cell r="AQ296">
            <v>5.1265618495458689</v>
          </cell>
          <cell r="AR296">
            <v>4.993729707999595</v>
          </cell>
          <cell r="AS296">
            <v>5.1532630748745261</v>
          </cell>
          <cell r="AT296">
            <v>4.5676098765432096</v>
          </cell>
          <cell r="AU296">
            <v>4.9785213535435462</v>
          </cell>
          <cell r="AV296">
            <v>4.6779999999999999</v>
          </cell>
          <cell r="AW296">
            <v>5.313512672019514</v>
          </cell>
          <cell r="AX296">
            <v>5.4797000000000002</v>
          </cell>
          <cell r="AZ296">
            <v>164</v>
          </cell>
        </row>
        <row r="297">
          <cell r="D297">
            <v>48214</v>
          </cell>
          <cell r="E297">
            <v>64.397850000000005</v>
          </cell>
          <cell r="F297">
            <v>47.268250000000002</v>
          </cell>
          <cell r="G297">
            <v>54.502830000000003</v>
          </cell>
          <cell r="H297">
            <v>57.615929999999999</v>
          </cell>
          <cell r="I297">
            <v>0</v>
          </cell>
          <cell r="J297">
            <v>45.768250000000002</v>
          </cell>
          <cell r="K297">
            <v>45.768250000000002</v>
          </cell>
          <cell r="L297">
            <v>45.15925</v>
          </cell>
          <cell r="M297">
            <v>54.462820000000001</v>
          </cell>
          <cell r="N297">
            <v>48.858490000000003</v>
          </cell>
          <cell r="O297">
            <v>42.192529999999998</v>
          </cell>
          <cell r="P297">
            <v>48.751829999999998</v>
          </cell>
          <cell r="Q297">
            <v>0</v>
          </cell>
          <cell r="R297">
            <v>47.358490000000003</v>
          </cell>
          <cell r="S297">
            <v>47.858490000000003</v>
          </cell>
          <cell r="T297">
            <v>52.281889999999997</v>
          </cell>
          <cell r="U297">
            <v>60.017890537634408</v>
          </cell>
          <cell r="V297">
            <v>47.969323548387102</v>
          </cell>
          <cell r="W297">
            <v>49.075708494623662</v>
          </cell>
          <cell r="X297">
            <v>0</v>
          </cell>
          <cell r="Y297">
            <v>48.299338602150542</v>
          </cell>
          <cell r="Z297">
            <v>46.469323548387095</v>
          </cell>
          <cell r="AA297">
            <v>0</v>
          </cell>
          <cell r="AB297">
            <v>0</v>
          </cell>
          <cell r="AC297">
            <v>4.9817</v>
          </cell>
          <cell r="AD297">
            <v>5.3648999999999996</v>
          </cell>
          <cell r="AE297">
            <v>4.7173999999999996</v>
          </cell>
          <cell r="AF297">
            <v>5.0477999999999996</v>
          </cell>
          <cell r="AG297">
            <v>4.8760000000000003</v>
          </cell>
          <cell r="AH297">
            <v>3.6602999999999999</v>
          </cell>
          <cell r="AI297">
            <v>5.5631000000000004</v>
          </cell>
          <cell r="AJ297">
            <v>5.0831</v>
          </cell>
          <cell r="AK297">
            <v>5.2541000000000002</v>
          </cell>
          <cell r="AL297">
            <v>5.0590000000000002</v>
          </cell>
          <cell r="AM297">
            <v>5.3041</v>
          </cell>
          <cell r="AN297">
            <v>5.0597000000000003</v>
          </cell>
          <cell r="AO297">
            <v>4.9891095095782934</v>
          </cell>
          <cell r="AP297">
            <v>5.0497978414275577</v>
          </cell>
          <cell r="AQ297">
            <v>5.2305384440835239</v>
          </cell>
          <cell r="AR297">
            <v>5.054867292912907</v>
          </cell>
          <cell r="AS297">
            <v>5.1901369865819929</v>
          </cell>
          <cell r="AT297">
            <v>4.7142524540800963</v>
          </cell>
          <cell r="AU297">
            <v>5.0396589384568591</v>
          </cell>
          <cell r="AV297">
            <v>4.7324000000000002</v>
          </cell>
          <cell r="AW297">
            <v>5.4623082813294026</v>
          </cell>
          <cell r="AX297">
            <v>5.6317000000000004</v>
          </cell>
          <cell r="AZ297">
            <v>165</v>
          </cell>
        </row>
        <row r="298">
          <cell r="D298">
            <v>48245</v>
          </cell>
          <cell r="E298">
            <v>54.433140000000002</v>
          </cell>
          <cell r="F298">
            <v>39.189019999999999</v>
          </cell>
          <cell r="G298">
            <v>46.040709999999997</v>
          </cell>
          <cell r="H298">
            <v>51.23321</v>
          </cell>
          <cell r="I298">
            <v>0</v>
          </cell>
          <cell r="J298">
            <v>37.689019999999999</v>
          </cell>
          <cell r="K298">
            <v>37.689019999999999</v>
          </cell>
          <cell r="L298">
            <v>34.794620000000002</v>
          </cell>
          <cell r="M298">
            <v>50.720570000000002</v>
          </cell>
          <cell r="N298">
            <v>43.632510000000003</v>
          </cell>
          <cell r="O298">
            <v>40.689390000000003</v>
          </cell>
          <cell r="P298">
            <v>48.617789999999999</v>
          </cell>
          <cell r="Q298">
            <v>0</v>
          </cell>
          <cell r="R298">
            <v>42.132510000000003</v>
          </cell>
          <cell r="S298">
            <v>42.382510000000003</v>
          </cell>
          <cell r="T298">
            <v>45.557810000000003</v>
          </cell>
          <cell r="U298">
            <v>52.768884482758622</v>
          </cell>
          <cell r="V298">
            <v>41.18092931034483</v>
          </cell>
          <cell r="W298">
            <v>43.641842413793107</v>
          </cell>
          <cell r="X298">
            <v>0</v>
          </cell>
          <cell r="Y298">
            <v>39.619498275862071</v>
          </cell>
          <cell r="Z298">
            <v>39.68092931034483</v>
          </cell>
          <cell r="AA298">
            <v>0</v>
          </cell>
          <cell r="AB298">
            <v>0</v>
          </cell>
          <cell r="AC298">
            <v>4.4795999999999996</v>
          </cell>
          <cell r="AD298">
            <v>4.6778000000000004</v>
          </cell>
          <cell r="AE298">
            <v>4.2416999999999998</v>
          </cell>
          <cell r="AF298">
            <v>4.4135</v>
          </cell>
          <cell r="AG298">
            <v>4.7173999999999996</v>
          </cell>
          <cell r="AH298">
            <v>3.5546000000000002</v>
          </cell>
          <cell r="AI298">
            <v>4.7967000000000004</v>
          </cell>
          <cell r="AJ298">
            <v>4.5792000000000002</v>
          </cell>
          <cell r="AK298">
            <v>4.7493999999999996</v>
          </cell>
          <cell r="AL298">
            <v>4.5560999999999998</v>
          </cell>
          <cell r="AM298">
            <v>4.7994000000000003</v>
          </cell>
          <cell r="AN298">
            <v>4.5564</v>
          </cell>
          <cell r="AO298">
            <v>4.4859895596598207</v>
          </cell>
          <cell r="AP298">
            <v>4.5407235232687819</v>
          </cell>
          <cell r="AQ298">
            <v>4.6284269693405635</v>
          </cell>
          <cell r="AR298">
            <v>4.5457929747541312</v>
          </cell>
          <cell r="AS298">
            <v>4.5404391478029291</v>
          </cell>
          <cell r="AT298">
            <v>4.2437114523737831</v>
          </cell>
          <cell r="AU298">
            <v>4.5305846202980842</v>
          </cell>
          <cell r="AV298">
            <v>4.2567000000000004</v>
          </cell>
          <cell r="AW298">
            <v>4.7639649537554636</v>
          </cell>
          <cell r="AX298">
            <v>4.9309000000000003</v>
          </cell>
          <cell r="AZ298">
            <v>166</v>
          </cell>
        </row>
        <row r="299">
          <cell r="D299">
            <v>48274</v>
          </cell>
          <cell r="E299">
            <v>43.052309999999999</v>
          </cell>
          <cell r="F299">
            <v>32.466180000000001</v>
          </cell>
          <cell r="G299">
            <v>32.559530000000002</v>
          </cell>
          <cell r="H299">
            <v>38.87603</v>
          </cell>
          <cell r="I299">
            <v>0</v>
          </cell>
          <cell r="J299">
            <v>30.466180000000001</v>
          </cell>
          <cell r="K299">
            <v>30.716180000000001</v>
          </cell>
          <cell r="L299">
            <v>24.268280000000001</v>
          </cell>
          <cell r="M299">
            <v>45.585380000000001</v>
          </cell>
          <cell r="N299">
            <v>43.005110000000002</v>
          </cell>
          <cell r="O299">
            <v>31.290489999999998</v>
          </cell>
          <cell r="P299">
            <v>39.756390000000003</v>
          </cell>
          <cell r="Q299">
            <v>0</v>
          </cell>
          <cell r="R299">
            <v>41.505110000000002</v>
          </cell>
          <cell r="S299">
            <v>41.505110000000002</v>
          </cell>
          <cell r="T299">
            <v>40.473709999999997</v>
          </cell>
          <cell r="U299">
            <v>44.112585598923282</v>
          </cell>
          <cell r="V299">
            <v>36.877495248990584</v>
          </cell>
          <cell r="W299">
            <v>32.028343674293403</v>
          </cell>
          <cell r="X299">
            <v>0</v>
          </cell>
          <cell r="Y299">
            <v>31.051441144010763</v>
          </cell>
          <cell r="Z299">
            <v>35.086781924629882</v>
          </cell>
          <cell r="AA299">
            <v>0</v>
          </cell>
          <cell r="AB299">
            <v>0</v>
          </cell>
          <cell r="AC299">
            <v>4.1756000000000002</v>
          </cell>
          <cell r="AD299">
            <v>4.1360000000000001</v>
          </cell>
          <cell r="AE299">
            <v>3.9906000000000001</v>
          </cell>
          <cell r="AF299">
            <v>4.0964</v>
          </cell>
          <cell r="AG299">
            <v>4.5456000000000003</v>
          </cell>
          <cell r="AH299">
            <v>3.2639</v>
          </cell>
          <cell r="AI299">
            <v>4.4531000000000001</v>
          </cell>
          <cell r="AJ299">
            <v>4.2664999999999997</v>
          </cell>
          <cell r="AK299">
            <v>4.2809999999999997</v>
          </cell>
          <cell r="AL299">
            <v>4.2483000000000004</v>
          </cell>
          <cell r="AM299">
            <v>4.3310000000000004</v>
          </cell>
          <cell r="AN299">
            <v>4.2468000000000004</v>
          </cell>
          <cell r="AO299">
            <v>4.0293638652207688</v>
          </cell>
          <cell r="AP299">
            <v>4.0786937148940483</v>
          </cell>
          <cell r="AQ299">
            <v>4.2178540519655261</v>
          </cell>
          <cell r="AR299">
            <v>4.2375703244448957</v>
          </cell>
          <cell r="AS299">
            <v>4.215641442179658</v>
          </cell>
          <cell r="AT299">
            <v>3.8225531667168524</v>
          </cell>
          <cell r="AU299">
            <v>4.0685548119233497</v>
          </cell>
          <cell r="AV299">
            <v>4.0056000000000003</v>
          </cell>
          <cell r="AW299">
            <v>4.2132992356946843</v>
          </cell>
          <cell r="AX299">
            <v>4.3563999999999998</v>
          </cell>
          <cell r="AZ299">
            <v>167</v>
          </cell>
        </row>
        <row r="300">
          <cell r="D300">
            <v>48305</v>
          </cell>
          <cell r="E300">
            <v>27.132010000000001</v>
          </cell>
          <cell r="F300">
            <v>20.43488</v>
          </cell>
          <cell r="G300">
            <v>17.206659999999999</v>
          </cell>
          <cell r="H300">
            <v>20.577559999999998</v>
          </cell>
          <cell r="I300">
            <v>0</v>
          </cell>
          <cell r="J300">
            <v>18.43488</v>
          </cell>
          <cell r="K300">
            <v>18.18488</v>
          </cell>
          <cell r="L300">
            <v>11.557980000000001</v>
          </cell>
          <cell r="M300">
            <v>33.721760000000003</v>
          </cell>
          <cell r="N300">
            <v>35.419510000000002</v>
          </cell>
          <cell r="O300">
            <v>20.242450000000002</v>
          </cell>
          <cell r="P300">
            <v>27.32255</v>
          </cell>
          <cell r="Q300">
            <v>0</v>
          </cell>
          <cell r="R300">
            <v>33.919510000000002</v>
          </cell>
          <cell r="S300">
            <v>33.169510000000002</v>
          </cell>
          <cell r="T300">
            <v>28.514610000000001</v>
          </cell>
          <cell r="U300">
            <v>29.914348888888895</v>
          </cell>
          <cell r="V300">
            <v>26.761723777777778</v>
          </cell>
          <cell r="W300">
            <v>18.488437999999999</v>
          </cell>
          <cell r="X300">
            <v>0</v>
          </cell>
          <cell r="Y300">
            <v>18.717446000000002</v>
          </cell>
          <cell r="Z300">
            <v>24.97283488888889</v>
          </cell>
          <cell r="AA300">
            <v>0</v>
          </cell>
          <cell r="AB300">
            <v>0</v>
          </cell>
          <cell r="AC300">
            <v>4.0038999999999998</v>
          </cell>
          <cell r="AD300">
            <v>3.8982000000000001</v>
          </cell>
          <cell r="AE300">
            <v>3.8321000000000001</v>
          </cell>
          <cell r="AF300">
            <v>3.9114</v>
          </cell>
          <cell r="AG300">
            <v>4.4135</v>
          </cell>
          <cell r="AH300">
            <v>3.1846000000000001</v>
          </cell>
          <cell r="AI300">
            <v>4.2285000000000004</v>
          </cell>
          <cell r="AJ300">
            <v>4.0838000000000001</v>
          </cell>
          <cell r="AK300">
            <v>4.2453000000000003</v>
          </cell>
          <cell r="AL300">
            <v>4.0716999999999999</v>
          </cell>
          <cell r="AM300">
            <v>4.2953000000000001</v>
          </cell>
          <cell r="AN300">
            <v>4.0682</v>
          </cell>
          <cell r="AO300">
            <v>4.0093232378589505</v>
          </cell>
          <cell r="AP300">
            <v>4.0584159089526519</v>
          </cell>
          <cell r="AQ300">
            <v>4.0126452650368734</v>
          </cell>
          <cell r="AR300">
            <v>4.0634853604380003</v>
          </cell>
          <cell r="AS300">
            <v>4.0261505070162862</v>
          </cell>
          <cell r="AT300">
            <v>3.932560192713038</v>
          </cell>
          <cell r="AU300">
            <v>4.0482770059819533</v>
          </cell>
          <cell r="AV300">
            <v>3.8471000000000002</v>
          </cell>
          <cell r="AW300">
            <v>3.9716080069112714</v>
          </cell>
          <cell r="AX300">
            <v>4.0591999999999997</v>
          </cell>
          <cell r="AZ300">
            <v>168</v>
          </cell>
        </row>
        <row r="301">
          <cell r="D301">
            <v>48335</v>
          </cell>
          <cell r="E301">
            <v>20.078029999999998</v>
          </cell>
          <cell r="F301">
            <v>21.861370000000001</v>
          </cell>
          <cell r="G301">
            <v>8.4544490000000003</v>
          </cell>
          <cell r="H301">
            <v>13.177049</v>
          </cell>
          <cell r="I301">
            <v>0</v>
          </cell>
          <cell r="J301">
            <v>19.861370000000001</v>
          </cell>
          <cell r="K301">
            <v>19.611370000000001</v>
          </cell>
          <cell r="L301">
            <v>11.202170000000001</v>
          </cell>
          <cell r="M301">
            <v>20.756609999999998</v>
          </cell>
          <cell r="N301">
            <v>34.65014</v>
          </cell>
          <cell r="O301">
            <v>6.6687890000000003</v>
          </cell>
          <cell r="P301">
            <v>15.663489</v>
          </cell>
          <cell r="Q301">
            <v>0</v>
          </cell>
          <cell r="R301">
            <v>33.65014</v>
          </cell>
          <cell r="S301">
            <v>32.65014</v>
          </cell>
          <cell r="T301">
            <v>25.98274</v>
          </cell>
          <cell r="U301">
            <v>20.39178204301075</v>
          </cell>
          <cell r="V301">
            <v>27.774457204301076</v>
          </cell>
          <cell r="W301">
            <v>7.6288212580645167</v>
          </cell>
          <cell r="X301">
            <v>0</v>
          </cell>
          <cell r="Y301">
            <v>18.036196989247312</v>
          </cell>
          <cell r="Z301">
            <v>26.236822795698924</v>
          </cell>
          <cell r="AA301">
            <v>0</v>
          </cell>
          <cell r="AB301">
            <v>0</v>
          </cell>
          <cell r="AC301">
            <v>4.0171000000000001</v>
          </cell>
          <cell r="AD301">
            <v>3.7132000000000001</v>
          </cell>
          <cell r="AE301">
            <v>3.7791999999999999</v>
          </cell>
          <cell r="AF301">
            <v>3.9245999999999999</v>
          </cell>
          <cell r="AG301">
            <v>4.4398999999999997</v>
          </cell>
          <cell r="AH301">
            <v>3.4224000000000001</v>
          </cell>
          <cell r="AI301">
            <v>4.2813999999999997</v>
          </cell>
          <cell r="AJ301">
            <v>4.0960999999999999</v>
          </cell>
          <cell r="AK301">
            <v>4.2572999999999999</v>
          </cell>
          <cell r="AL301">
            <v>4.0845000000000002</v>
          </cell>
          <cell r="AM301">
            <v>4.3072999999999997</v>
          </cell>
          <cell r="AN301">
            <v>4.0808</v>
          </cell>
          <cell r="AO301">
            <v>4.0225500519177508</v>
          </cell>
          <cell r="AP301">
            <v>4.0717992608739735</v>
          </cell>
          <cell r="AQ301">
            <v>3.8894578554725889</v>
          </cell>
          <cell r="AR301">
            <v>4.0768687123593228</v>
          </cell>
          <cell r="AS301">
            <v>4.0396709413090237</v>
          </cell>
          <cell r="AT301">
            <v>3.8416237277928333</v>
          </cell>
          <cell r="AU301">
            <v>4.0616603579032757</v>
          </cell>
          <cell r="AV301">
            <v>3.7942</v>
          </cell>
          <cell r="AW301">
            <v>3.7835807683707694</v>
          </cell>
          <cell r="AX301">
            <v>3.8662000000000001</v>
          </cell>
          <cell r="AZ301">
            <v>169</v>
          </cell>
        </row>
        <row r="302">
          <cell r="D302">
            <v>48366</v>
          </cell>
          <cell r="E302">
            <v>34.992469999999997</v>
          </cell>
          <cell r="F302">
            <v>37.523240000000001</v>
          </cell>
          <cell r="G302">
            <v>22.701779999999999</v>
          </cell>
          <cell r="H302">
            <v>28.173580000000001</v>
          </cell>
          <cell r="I302">
            <v>0</v>
          </cell>
          <cell r="J302">
            <v>37.023240000000001</v>
          </cell>
          <cell r="K302">
            <v>37.023240000000001</v>
          </cell>
          <cell r="L302">
            <v>26.708939999999998</v>
          </cell>
          <cell r="M302">
            <v>26.745899999999999</v>
          </cell>
          <cell r="N302">
            <v>45.35716</v>
          </cell>
          <cell r="O302">
            <v>14.577669999999999</v>
          </cell>
          <cell r="P302">
            <v>25.94097</v>
          </cell>
          <cell r="Q302">
            <v>0</v>
          </cell>
          <cell r="R302">
            <v>43.35716</v>
          </cell>
          <cell r="S302">
            <v>43.85716</v>
          </cell>
          <cell r="T302">
            <v>48.483359999999998</v>
          </cell>
          <cell r="U302">
            <v>31.510584888888886</v>
          </cell>
          <cell r="V302">
            <v>40.830895111111111</v>
          </cell>
          <cell r="W302">
            <v>19.271600222222222</v>
          </cell>
          <cell r="X302">
            <v>0</v>
          </cell>
          <cell r="Y302">
            <v>35.902583999999997</v>
          </cell>
          <cell r="Z302">
            <v>39.697561777777779</v>
          </cell>
          <cell r="AA302">
            <v>0</v>
          </cell>
          <cell r="AB302">
            <v>0</v>
          </cell>
          <cell r="AC302">
            <v>4.0434999999999999</v>
          </cell>
          <cell r="AD302">
            <v>3.7395999999999998</v>
          </cell>
          <cell r="AE302">
            <v>3.7528000000000001</v>
          </cell>
          <cell r="AF302">
            <v>3.9906000000000001</v>
          </cell>
          <cell r="AG302">
            <v>4.4664000000000001</v>
          </cell>
          <cell r="AH302">
            <v>3.4489000000000001</v>
          </cell>
          <cell r="AI302">
            <v>4.3474000000000004</v>
          </cell>
          <cell r="AJ302">
            <v>4.1245000000000003</v>
          </cell>
          <cell r="AK302">
            <v>4.2862</v>
          </cell>
          <cell r="AL302">
            <v>4.1116999999999999</v>
          </cell>
          <cell r="AM302">
            <v>4.3361999999999998</v>
          </cell>
          <cell r="AN302">
            <v>4.1083999999999996</v>
          </cell>
          <cell r="AO302">
            <v>4.0490036800353524</v>
          </cell>
          <cell r="AP302">
            <v>4.0985659647166175</v>
          </cell>
          <cell r="AQ302">
            <v>3.8894578554725885</v>
          </cell>
          <cell r="AR302">
            <v>4.1036354162019668</v>
          </cell>
          <cell r="AS302">
            <v>4.1072731127727131</v>
          </cell>
          <cell r="AT302">
            <v>3.8881960453678608</v>
          </cell>
          <cell r="AU302">
            <v>4.0884270617459197</v>
          </cell>
          <cell r="AV302">
            <v>3.7677999999999998</v>
          </cell>
          <cell r="AW302">
            <v>3.8104127634922245</v>
          </cell>
          <cell r="AX302">
            <v>3.8956</v>
          </cell>
          <cell r="AZ302">
            <v>170</v>
          </cell>
        </row>
        <row r="303">
          <cell r="D303">
            <v>48396</v>
          </cell>
          <cell r="E303">
            <v>64.293239999999997</v>
          </cell>
          <cell r="F303">
            <v>73.844030000000004</v>
          </cell>
          <cell r="G303">
            <v>53.216270000000002</v>
          </cell>
          <cell r="H303">
            <v>57.323070000000001</v>
          </cell>
          <cell r="I303">
            <v>0</v>
          </cell>
          <cell r="J303">
            <v>77.594030000000004</v>
          </cell>
          <cell r="K303">
            <v>78.344030000000004</v>
          </cell>
          <cell r="L303">
            <v>-1.9529700000000001</v>
          </cell>
          <cell r="M303">
            <v>39.223080000000003</v>
          </cell>
          <cell r="N303">
            <v>41.081499999999998</v>
          </cell>
          <cell r="O303">
            <v>25.425270000000001</v>
          </cell>
          <cell r="P303">
            <v>37.884169999999997</v>
          </cell>
          <cell r="Q303">
            <v>0</v>
          </cell>
          <cell r="R303">
            <v>41.581499999999998</v>
          </cell>
          <cell r="S303">
            <v>42.081499999999998</v>
          </cell>
          <cell r="T303">
            <v>25.879100000000001</v>
          </cell>
          <cell r="U303">
            <v>53.240803870967746</v>
          </cell>
          <cell r="V303">
            <v>59.400333978494622</v>
          </cell>
          <cell r="W303">
            <v>40.964323763440866</v>
          </cell>
          <cell r="X303">
            <v>0</v>
          </cell>
          <cell r="Y303">
            <v>10.317082365591398</v>
          </cell>
          <cell r="Z303">
            <v>61.717538279569894</v>
          </cell>
          <cell r="AA303">
            <v>0</v>
          </cell>
          <cell r="AB303">
            <v>0</v>
          </cell>
          <cell r="AC303">
            <v>4.2946</v>
          </cell>
          <cell r="AD303">
            <v>3.7263999999999999</v>
          </cell>
          <cell r="AE303">
            <v>3.8982000000000001</v>
          </cell>
          <cell r="AF303">
            <v>4.2416999999999998</v>
          </cell>
          <cell r="AG303">
            <v>4.6646000000000001</v>
          </cell>
          <cell r="AH303">
            <v>3.4489000000000001</v>
          </cell>
          <cell r="AI303">
            <v>4.6249000000000002</v>
          </cell>
          <cell r="AJ303">
            <v>4.3826000000000001</v>
          </cell>
          <cell r="AK303">
            <v>4.6784999999999997</v>
          </cell>
          <cell r="AL303">
            <v>4.3654000000000002</v>
          </cell>
          <cell r="AM303">
            <v>4.7285000000000004</v>
          </cell>
          <cell r="AN303">
            <v>4.3632</v>
          </cell>
          <cell r="AO303">
            <v>4.4334831159718542</v>
          </cell>
          <cell r="AP303">
            <v>4.487595671702322</v>
          </cell>
          <cell r="AQ303">
            <v>3.9579125656213843</v>
          </cell>
          <cell r="AR303">
            <v>4.3582232697962082</v>
          </cell>
          <cell r="AS303">
            <v>4.3644686469322949</v>
          </cell>
          <cell r="AT303">
            <v>4.1422359931747463</v>
          </cell>
          <cell r="AU303">
            <v>4.4774567687316233</v>
          </cell>
          <cell r="AV303">
            <v>3.9131999999999998</v>
          </cell>
          <cell r="AW303">
            <v>3.7969967659314969</v>
          </cell>
          <cell r="AX303">
            <v>3.9131999999999998</v>
          </cell>
          <cell r="AZ303">
            <v>171</v>
          </cell>
        </row>
        <row r="304">
          <cell r="D304">
            <v>48427</v>
          </cell>
          <cell r="E304">
            <v>73.137519999999995</v>
          </cell>
          <cell r="F304">
            <v>69.12612</v>
          </cell>
          <cell r="G304">
            <v>63.053229999999999</v>
          </cell>
          <cell r="H304">
            <v>66.677130000000005</v>
          </cell>
          <cell r="I304">
            <v>0</v>
          </cell>
          <cell r="J304">
            <v>73.12612</v>
          </cell>
          <cell r="K304">
            <v>73.12612</v>
          </cell>
          <cell r="L304">
            <v>-21.546880000000002</v>
          </cell>
          <cell r="M304">
            <v>48.615749999999998</v>
          </cell>
          <cell r="N304">
            <v>44.245699999999999</v>
          </cell>
          <cell r="O304">
            <v>38.082610000000003</v>
          </cell>
          <cell r="P304">
            <v>47.779209999999999</v>
          </cell>
          <cell r="Q304">
            <v>0</v>
          </cell>
          <cell r="R304">
            <v>45.245699999999999</v>
          </cell>
          <cell r="S304">
            <v>44.745699999999999</v>
          </cell>
          <cell r="T304">
            <v>25.270399999999999</v>
          </cell>
          <cell r="U304">
            <v>62.326847204301075</v>
          </cell>
          <cell r="V304">
            <v>58.15733268817204</v>
          </cell>
          <cell r="W304">
            <v>52.044677096774194</v>
          </cell>
          <cell r="X304">
            <v>0</v>
          </cell>
          <cell r="Y304">
            <v>-0.90700387096774315</v>
          </cell>
          <cell r="Z304">
            <v>60.834752043010752</v>
          </cell>
          <cell r="AA304">
            <v>0</v>
          </cell>
          <cell r="AB304">
            <v>0</v>
          </cell>
          <cell r="AC304">
            <v>4.4531000000000001</v>
          </cell>
          <cell r="AD304">
            <v>3.766</v>
          </cell>
          <cell r="AE304">
            <v>4.0303000000000004</v>
          </cell>
          <cell r="AF304">
            <v>4.4002999999999997</v>
          </cell>
          <cell r="AG304">
            <v>4.7571000000000003</v>
          </cell>
          <cell r="AH304">
            <v>3.4752999999999998</v>
          </cell>
          <cell r="AI304">
            <v>4.7835000000000001</v>
          </cell>
          <cell r="AJ304">
            <v>4.5400999999999998</v>
          </cell>
          <cell r="AK304">
            <v>4.7042999999999999</v>
          </cell>
          <cell r="AL304">
            <v>4.524</v>
          </cell>
          <cell r="AM304">
            <v>4.7542999999999997</v>
          </cell>
          <cell r="AN304">
            <v>4.5217000000000001</v>
          </cell>
          <cell r="AO304">
            <v>4.4594357284054107</v>
          </cell>
          <cell r="AP304">
            <v>4.5138554303964318</v>
          </cell>
          <cell r="AQ304">
            <v>4.046820838938693</v>
          </cell>
          <cell r="AR304">
            <v>4.5189248818817802</v>
          </cell>
          <cell r="AS304">
            <v>4.5269187135101907</v>
          </cell>
          <cell r="AT304">
            <v>4.2707113520024089</v>
          </cell>
          <cell r="AU304">
            <v>4.5037165274257331</v>
          </cell>
          <cell r="AV304">
            <v>4.0453000000000001</v>
          </cell>
          <cell r="AW304">
            <v>3.83724475861368</v>
          </cell>
          <cell r="AX304">
            <v>3.9601999999999999</v>
          </cell>
          <cell r="AZ304">
            <v>172</v>
          </cell>
        </row>
        <row r="305">
          <cell r="D305">
            <v>48458</v>
          </cell>
          <cell r="E305">
            <v>71.271870000000007</v>
          </cell>
          <cell r="F305">
            <v>67.823909999999998</v>
          </cell>
          <cell r="G305">
            <v>60.339010000000002</v>
          </cell>
          <cell r="H305">
            <v>68.510009999999994</v>
          </cell>
          <cell r="I305">
            <v>0</v>
          </cell>
          <cell r="J305">
            <v>70.823909999999998</v>
          </cell>
          <cell r="K305">
            <v>69.823909999999998</v>
          </cell>
          <cell r="L305">
            <v>-9.1118900000000007</v>
          </cell>
          <cell r="M305">
            <v>58.654989999999998</v>
          </cell>
          <cell r="N305">
            <v>59.683610000000002</v>
          </cell>
          <cell r="O305">
            <v>46.61815</v>
          </cell>
          <cell r="P305">
            <v>58.068550000000002</v>
          </cell>
          <cell r="Q305">
            <v>0</v>
          </cell>
          <cell r="R305">
            <v>58.433610000000002</v>
          </cell>
          <cell r="S305">
            <v>58.683610000000002</v>
          </cell>
          <cell r="T305">
            <v>46.970709999999997</v>
          </cell>
          <cell r="U305">
            <v>65.664367777777784</v>
          </cell>
          <cell r="V305">
            <v>64.205998888888885</v>
          </cell>
          <cell r="W305">
            <v>54.240850000000009</v>
          </cell>
          <cell r="X305">
            <v>0</v>
          </cell>
          <cell r="Y305">
            <v>15.813709999999999</v>
          </cell>
          <cell r="Z305">
            <v>65.31711</v>
          </cell>
          <cell r="AA305">
            <v>0</v>
          </cell>
          <cell r="AB305">
            <v>0</v>
          </cell>
          <cell r="AC305">
            <v>4.3342000000000001</v>
          </cell>
          <cell r="AD305">
            <v>3.6074000000000002</v>
          </cell>
          <cell r="AE305">
            <v>4.0567000000000002</v>
          </cell>
          <cell r="AF305">
            <v>4.2946</v>
          </cell>
          <cell r="AG305">
            <v>4.6116999999999999</v>
          </cell>
          <cell r="AH305">
            <v>3.2902999999999998</v>
          </cell>
          <cell r="AI305">
            <v>4.6778000000000004</v>
          </cell>
          <cell r="AJ305">
            <v>4.4207000000000001</v>
          </cell>
          <cell r="AK305">
            <v>4.5846999999999998</v>
          </cell>
          <cell r="AL305">
            <v>4.4047999999999998</v>
          </cell>
          <cell r="AM305">
            <v>4.6346999999999996</v>
          </cell>
          <cell r="AN305">
            <v>4.4024999999999999</v>
          </cell>
          <cell r="AO305">
            <v>4.3402941987393948</v>
          </cell>
          <cell r="AP305">
            <v>4.3933038740748254</v>
          </cell>
          <cell r="AQ305">
            <v>3.9783661287898973</v>
          </cell>
          <cell r="AR305">
            <v>4.3983733255601747</v>
          </cell>
          <cell r="AS305">
            <v>4.4186528116357673</v>
          </cell>
          <cell r="AT305">
            <v>4.1664254943290171</v>
          </cell>
          <cell r="AU305">
            <v>4.3831649711041267</v>
          </cell>
          <cell r="AV305">
            <v>4.0716999999999999</v>
          </cell>
          <cell r="AW305">
            <v>3.6760495151946335</v>
          </cell>
          <cell r="AX305">
            <v>3.8014999999999999</v>
          </cell>
          <cell r="AZ305">
            <v>173</v>
          </cell>
        </row>
        <row r="306">
          <cell r="D306">
            <v>48488</v>
          </cell>
          <cell r="E306">
            <v>56.965719999999997</v>
          </cell>
          <cell r="F306">
            <v>41.283180000000002</v>
          </cell>
          <cell r="G306">
            <v>45.053600000000003</v>
          </cell>
          <cell r="H306">
            <v>51.8536</v>
          </cell>
          <cell r="I306">
            <v>0</v>
          </cell>
          <cell r="J306">
            <v>40.033180000000002</v>
          </cell>
          <cell r="K306">
            <v>39.783180000000002</v>
          </cell>
          <cell r="L306">
            <v>32.462679999999999</v>
          </cell>
          <cell r="M306">
            <v>53.819049999999997</v>
          </cell>
          <cell r="N306">
            <v>44.958579999999998</v>
          </cell>
          <cell r="O306">
            <v>39.15484</v>
          </cell>
          <cell r="P306">
            <v>46.391640000000002</v>
          </cell>
          <cell r="Q306">
            <v>0</v>
          </cell>
          <cell r="R306">
            <v>43.708579999999998</v>
          </cell>
          <cell r="S306">
            <v>43.708579999999998</v>
          </cell>
          <cell r="T306">
            <v>38.341279999999998</v>
          </cell>
          <cell r="U306">
            <v>55.578478387096773</v>
          </cell>
          <cell r="V306">
            <v>42.903517634408601</v>
          </cell>
          <cell r="W306">
            <v>42.453071397849463</v>
          </cell>
          <cell r="X306">
            <v>0</v>
          </cell>
          <cell r="Y306">
            <v>35.05432086021505</v>
          </cell>
          <cell r="Z306">
            <v>41.653517634408601</v>
          </cell>
          <cell r="AA306">
            <v>0</v>
          </cell>
          <cell r="AB306">
            <v>0</v>
          </cell>
          <cell r="AC306">
            <v>4.3474000000000004</v>
          </cell>
          <cell r="AD306">
            <v>4.1889000000000003</v>
          </cell>
          <cell r="AE306">
            <v>4.1623999999999999</v>
          </cell>
          <cell r="AF306">
            <v>4.2946</v>
          </cell>
          <cell r="AG306">
            <v>4.6116999999999999</v>
          </cell>
          <cell r="AH306">
            <v>3.3167</v>
          </cell>
          <cell r="AI306">
            <v>4.6778000000000004</v>
          </cell>
          <cell r="AJ306">
            <v>4.4321000000000002</v>
          </cell>
          <cell r="AK306">
            <v>4.5951000000000004</v>
          </cell>
          <cell r="AL306">
            <v>4.4172000000000002</v>
          </cell>
          <cell r="AM306">
            <v>4.6451000000000002</v>
          </cell>
          <cell r="AN306">
            <v>4.4145000000000003</v>
          </cell>
          <cell r="AO306">
            <v>4.3535210127981951</v>
          </cell>
          <cell r="AP306">
            <v>4.4066872259961469</v>
          </cell>
          <cell r="AQ306">
            <v>4.334206346749446</v>
          </cell>
          <cell r="AR306">
            <v>4.4117566774814971</v>
          </cell>
          <cell r="AS306">
            <v>4.4186528116357673</v>
          </cell>
          <cell r="AT306">
            <v>4.2599716149754085</v>
          </cell>
          <cell r="AU306">
            <v>4.3965483230254483</v>
          </cell>
          <cell r="AV306">
            <v>4.1773999999999996</v>
          </cell>
          <cell r="AW306">
            <v>4.2670648622827523</v>
          </cell>
          <cell r="AX306">
            <v>4.3754</v>
          </cell>
          <cell r="AZ306">
            <v>174</v>
          </cell>
        </row>
        <row r="307">
          <cell r="D307">
            <v>48519</v>
          </cell>
          <cell r="E307">
            <v>53.503050000000002</v>
          </cell>
          <cell r="F307">
            <v>41.308950000000003</v>
          </cell>
          <cell r="G307">
            <v>39.02261</v>
          </cell>
          <cell r="H307">
            <v>44.01681</v>
          </cell>
          <cell r="I307">
            <v>0</v>
          </cell>
          <cell r="J307">
            <v>39.808950000000003</v>
          </cell>
          <cell r="K307">
            <v>40.058950000000003</v>
          </cell>
          <cell r="L307">
            <v>36.133850000000002</v>
          </cell>
          <cell r="M307">
            <v>46.152200000000001</v>
          </cell>
          <cell r="N307">
            <v>45.719940000000001</v>
          </cell>
          <cell r="O307">
            <v>31.110769999999999</v>
          </cell>
          <cell r="P307">
            <v>37.245570000000001</v>
          </cell>
          <cell r="Q307">
            <v>0</v>
          </cell>
          <cell r="R307">
            <v>44.469940000000001</v>
          </cell>
          <cell r="S307">
            <v>44.469940000000001</v>
          </cell>
          <cell r="T307">
            <v>39.235939999999999</v>
          </cell>
          <cell r="U307">
            <v>50.230341470180306</v>
          </cell>
          <cell r="V307">
            <v>43.272788821081832</v>
          </cell>
          <cell r="W307">
            <v>35.500140319001389</v>
          </cell>
          <cell r="X307">
            <v>0</v>
          </cell>
          <cell r="Y307">
            <v>37.514946934812762</v>
          </cell>
          <cell r="Z307">
            <v>41.884092565880721</v>
          </cell>
          <cell r="AA307">
            <v>0</v>
          </cell>
          <cell r="AB307">
            <v>0</v>
          </cell>
          <cell r="AC307">
            <v>4.7835000000000001</v>
          </cell>
          <cell r="AD307">
            <v>4.9420999999999999</v>
          </cell>
          <cell r="AE307">
            <v>4.6249000000000002</v>
          </cell>
          <cell r="AF307">
            <v>4.7305999999999999</v>
          </cell>
          <cell r="AG307">
            <v>4.7702999999999998</v>
          </cell>
          <cell r="AH307">
            <v>3.6867000000000001</v>
          </cell>
          <cell r="AI307">
            <v>5.1271000000000004</v>
          </cell>
          <cell r="AJ307">
            <v>4.8783000000000003</v>
          </cell>
          <cell r="AK307">
            <v>5.0461999999999998</v>
          </cell>
          <cell r="AL307">
            <v>4.8578000000000001</v>
          </cell>
          <cell r="AM307">
            <v>5.0961999999999996</v>
          </cell>
          <cell r="AN307">
            <v>4.8571999999999997</v>
          </cell>
          <cell r="AO307">
            <v>4.7905068924226644</v>
          </cell>
          <cell r="AP307">
            <v>4.8488447845483122</v>
          </cell>
          <cell r="AQ307">
            <v>4.9637100617864416</v>
          </cell>
          <cell r="AR307">
            <v>4.8539142360336616</v>
          </cell>
          <cell r="AS307">
            <v>4.8652368534262003</v>
          </cell>
          <cell r="AT307">
            <v>4.4768741543711732</v>
          </cell>
          <cell r="AU307">
            <v>4.8387058815776136</v>
          </cell>
          <cell r="AV307">
            <v>4.6398999999999999</v>
          </cell>
          <cell r="AW307">
            <v>5.0325898140054885</v>
          </cell>
          <cell r="AX307">
            <v>5.1806000000000001</v>
          </cell>
          <cell r="AZ307">
            <v>175</v>
          </cell>
        </row>
        <row r="308">
          <cell r="D308">
            <v>48549</v>
          </cell>
          <cell r="E308">
            <v>72.893919999999994</v>
          </cell>
          <cell r="F308">
            <v>52.631030000000003</v>
          </cell>
          <cell r="G308">
            <v>63.626289999999997</v>
          </cell>
          <cell r="H308">
            <v>66.493989999999997</v>
          </cell>
          <cell r="I308">
            <v>0</v>
          </cell>
          <cell r="J308">
            <v>51.131030000000003</v>
          </cell>
          <cell r="K308">
            <v>51.131030000000003</v>
          </cell>
          <cell r="L308">
            <v>48.465530000000001</v>
          </cell>
          <cell r="M308">
            <v>66.197389999999999</v>
          </cell>
          <cell r="N308">
            <v>53.080719999999999</v>
          </cell>
          <cell r="O308">
            <v>53.630490000000002</v>
          </cell>
          <cell r="P308">
            <v>58.562089999999998</v>
          </cell>
          <cell r="Q308">
            <v>0</v>
          </cell>
          <cell r="R308">
            <v>51.080719999999999</v>
          </cell>
          <cell r="S308">
            <v>52.080719999999999</v>
          </cell>
          <cell r="T308">
            <v>47.428420000000003</v>
          </cell>
          <cell r="U308">
            <v>69.941686344086023</v>
          </cell>
          <cell r="V308">
            <v>52.829280430107531</v>
          </cell>
          <cell r="W308">
            <v>59.219539462365596</v>
          </cell>
          <cell r="X308">
            <v>0</v>
          </cell>
          <cell r="Y308">
            <v>48.008309462365588</v>
          </cell>
          <cell r="Z308">
            <v>51.108850322580651</v>
          </cell>
          <cell r="AA308">
            <v>0</v>
          </cell>
          <cell r="AB308">
            <v>0</v>
          </cell>
          <cell r="AC308">
            <v>5.2195999999999998</v>
          </cell>
          <cell r="AD308">
            <v>5.5103</v>
          </cell>
          <cell r="AE308">
            <v>5.0080999999999998</v>
          </cell>
          <cell r="AF308">
            <v>5.2988</v>
          </cell>
          <cell r="AG308">
            <v>5.0080999999999998</v>
          </cell>
          <cell r="AH308">
            <v>3.7791999999999999</v>
          </cell>
          <cell r="AI308">
            <v>5.7348999999999997</v>
          </cell>
          <cell r="AJ308">
            <v>5.3201999999999998</v>
          </cell>
          <cell r="AK308">
            <v>5.4908000000000001</v>
          </cell>
          <cell r="AL308">
            <v>5.2965</v>
          </cell>
          <cell r="AM308">
            <v>5.5407999999999999</v>
          </cell>
          <cell r="AN308">
            <v>5.2969999999999997</v>
          </cell>
          <cell r="AO308">
            <v>5.2274927720471327</v>
          </cell>
          <cell r="AP308">
            <v>5.2910023431004767</v>
          </cell>
          <cell r="AQ308">
            <v>5.4563561376984238</v>
          </cell>
          <cell r="AR308">
            <v>5.296071794585826</v>
          </cell>
          <cell r="AS308">
            <v>5.447230093209054</v>
          </cell>
          <cell r="AT308">
            <v>4.8669173140620297</v>
          </cell>
          <cell r="AU308">
            <v>5.280863440129778</v>
          </cell>
          <cell r="AV308">
            <v>5.0231000000000003</v>
          </cell>
          <cell r="AW308">
            <v>5.610087527187722</v>
          </cell>
          <cell r="AX308">
            <v>5.7714999999999996</v>
          </cell>
          <cell r="AZ308">
            <v>176</v>
          </cell>
        </row>
        <row r="309">
          <cell r="D309">
            <v>48580</v>
          </cell>
          <cell r="E309">
            <v>68.681470000000004</v>
          </cell>
          <cell r="F309">
            <v>49.183990000000001</v>
          </cell>
          <cell r="G309">
            <v>58.273029999999999</v>
          </cell>
          <cell r="H309">
            <v>61.386229999999998</v>
          </cell>
          <cell r="I309">
            <v>0</v>
          </cell>
          <cell r="J309">
            <v>47.683990000000001</v>
          </cell>
          <cell r="K309">
            <v>47.683990000000001</v>
          </cell>
          <cell r="L309">
            <v>47.07499</v>
          </cell>
          <cell r="M309">
            <v>59.282940000000004</v>
          </cell>
          <cell r="N309">
            <v>51.43291</v>
          </cell>
          <cell r="O309">
            <v>46.165819999999997</v>
          </cell>
          <cell r="P309">
            <v>52.725119999999997</v>
          </cell>
          <cell r="Q309">
            <v>0</v>
          </cell>
          <cell r="R309">
            <v>49.93291</v>
          </cell>
          <cell r="S309">
            <v>50.43291</v>
          </cell>
          <cell r="T309">
            <v>54.856409999999997</v>
          </cell>
          <cell r="U309">
            <v>64.335913118279564</v>
          </cell>
          <cell r="V309">
            <v>50.223813225806452</v>
          </cell>
          <cell r="W309">
            <v>52.675072688172037</v>
          </cell>
          <cell r="X309">
            <v>0</v>
          </cell>
          <cell r="Y309">
            <v>50.67285086021505</v>
          </cell>
          <cell r="Z309">
            <v>48.723813225806445</v>
          </cell>
          <cell r="AA309">
            <v>0</v>
          </cell>
          <cell r="AB309">
            <v>0</v>
          </cell>
          <cell r="AC309">
            <v>5.2854999999999999</v>
          </cell>
          <cell r="AD309">
            <v>5.6505000000000001</v>
          </cell>
          <cell r="AE309">
            <v>5.0692000000000004</v>
          </cell>
          <cell r="AF309">
            <v>5.3936999999999999</v>
          </cell>
          <cell r="AG309">
            <v>5.0556999999999999</v>
          </cell>
          <cell r="AH309">
            <v>3.7444999999999999</v>
          </cell>
          <cell r="AI309">
            <v>5.9208999999999996</v>
          </cell>
          <cell r="AJ309">
            <v>5.3869999999999996</v>
          </cell>
          <cell r="AK309">
            <v>5.5579999999999998</v>
          </cell>
          <cell r="AL309">
            <v>5.3628999999999998</v>
          </cell>
          <cell r="AM309">
            <v>5.6079999999999997</v>
          </cell>
          <cell r="AN309">
            <v>5.3635000000000002</v>
          </cell>
          <cell r="AO309">
            <v>5.2935266392043276</v>
          </cell>
          <cell r="AP309">
            <v>5.3578177136773801</v>
          </cell>
          <cell r="AQ309">
            <v>5.5605916380989733</v>
          </cell>
          <cell r="AR309">
            <v>5.3628871651627295</v>
          </cell>
          <cell r="AS309">
            <v>5.5444338215712383</v>
          </cell>
          <cell r="AT309">
            <v>5.0192810599217097</v>
          </cell>
          <cell r="AU309">
            <v>5.3476788107066815</v>
          </cell>
          <cell r="AV309">
            <v>5.0842000000000001</v>
          </cell>
          <cell r="AW309">
            <v>5.7525816830978753</v>
          </cell>
          <cell r="AX309">
            <v>5.9173</v>
          </cell>
          <cell r="AZ309">
            <v>177</v>
          </cell>
        </row>
        <row r="310">
          <cell r="D310">
            <v>48611</v>
          </cell>
          <cell r="E310">
            <v>58.642220000000002</v>
          </cell>
          <cell r="F310">
            <v>41.867260000000002</v>
          </cell>
          <cell r="G310">
            <v>49.950879999999998</v>
          </cell>
          <cell r="H310">
            <v>55.143380000000001</v>
          </cell>
          <cell r="I310">
            <v>0</v>
          </cell>
          <cell r="J310">
            <v>40.367260000000002</v>
          </cell>
          <cell r="K310">
            <v>40.367260000000002</v>
          </cell>
          <cell r="L310">
            <v>37.472859999999997</v>
          </cell>
          <cell r="M310">
            <v>58.411610000000003</v>
          </cell>
          <cell r="N310">
            <v>48.592370000000003</v>
          </cell>
          <cell r="O310">
            <v>46.843310000000002</v>
          </cell>
          <cell r="P310">
            <v>54.771709999999999</v>
          </cell>
          <cell r="Q310">
            <v>0</v>
          </cell>
          <cell r="R310">
            <v>47.092370000000003</v>
          </cell>
          <cell r="S310">
            <v>47.342370000000003</v>
          </cell>
          <cell r="T310">
            <v>50.517670000000003</v>
          </cell>
          <cell r="U310">
            <v>58.543387142857142</v>
          </cell>
          <cell r="V310">
            <v>44.749450000000003</v>
          </cell>
          <cell r="W310">
            <v>48.619064285714281</v>
          </cell>
          <cell r="X310">
            <v>0</v>
          </cell>
          <cell r="Y310">
            <v>43.063492857142855</v>
          </cell>
          <cell r="Z310">
            <v>43.249450000000003</v>
          </cell>
          <cell r="AA310">
            <v>0</v>
          </cell>
          <cell r="AB310">
            <v>0</v>
          </cell>
          <cell r="AC310">
            <v>4.9204999999999997</v>
          </cell>
          <cell r="AD310">
            <v>5.1097999999999999</v>
          </cell>
          <cell r="AE310">
            <v>4.6637000000000004</v>
          </cell>
          <cell r="AF310">
            <v>4.8665000000000003</v>
          </cell>
          <cell r="AG310">
            <v>5.0692000000000004</v>
          </cell>
          <cell r="AH310">
            <v>3.7174</v>
          </cell>
          <cell r="AI310">
            <v>5.2720000000000002</v>
          </cell>
          <cell r="AJ310">
            <v>5.0202</v>
          </cell>
          <cell r="AK310">
            <v>5.1902999999999997</v>
          </cell>
          <cell r="AL310">
            <v>4.9970999999999997</v>
          </cell>
          <cell r="AM310">
            <v>5.2403000000000004</v>
          </cell>
          <cell r="AN310">
            <v>4.9973999999999998</v>
          </cell>
          <cell r="AO310">
            <v>4.927785189851126</v>
          </cell>
          <cell r="AP310">
            <v>4.9877477552468825</v>
          </cell>
          <cell r="AQ310">
            <v>5.0706381831610736</v>
          </cell>
          <cell r="AR310">
            <v>4.992817206732231</v>
          </cell>
          <cell r="AS310">
            <v>5.0044358701218892</v>
          </cell>
          <cell r="AT310">
            <v>4.6863492120847132</v>
          </cell>
          <cell r="AU310">
            <v>4.9776088522761839</v>
          </cell>
          <cell r="AV310">
            <v>4.6787000000000001</v>
          </cell>
          <cell r="AW310">
            <v>5.203033964833824</v>
          </cell>
          <cell r="AX310">
            <v>5.3628999999999998</v>
          </cell>
          <cell r="AZ310">
            <v>178</v>
          </cell>
        </row>
        <row r="311">
          <cell r="D311">
            <v>48639</v>
          </cell>
          <cell r="E311">
            <v>43.897010000000002</v>
          </cell>
          <cell r="F311">
            <v>34.08426</v>
          </cell>
          <cell r="G311">
            <v>33.111280000000001</v>
          </cell>
          <cell r="H311">
            <v>39.427779999999998</v>
          </cell>
          <cell r="I311">
            <v>0</v>
          </cell>
          <cell r="J311">
            <v>32.08426</v>
          </cell>
          <cell r="K311">
            <v>32.33426</v>
          </cell>
          <cell r="L311">
            <v>25.88636</v>
          </cell>
          <cell r="M311">
            <v>45.776910000000001</v>
          </cell>
          <cell r="N311">
            <v>45.406149999999997</v>
          </cell>
          <cell r="O311">
            <v>30.918800000000001</v>
          </cell>
          <cell r="P311">
            <v>39.384700000000002</v>
          </cell>
          <cell r="Q311">
            <v>0</v>
          </cell>
          <cell r="R311">
            <v>43.906149999999997</v>
          </cell>
          <cell r="S311">
            <v>43.906149999999997</v>
          </cell>
          <cell r="T311">
            <v>42.874850000000002</v>
          </cell>
          <cell r="U311">
            <v>44.68388604306864</v>
          </cell>
          <cell r="V311">
            <v>38.82330144010767</v>
          </cell>
          <cell r="W311">
            <v>32.193566298788696</v>
          </cell>
          <cell r="X311">
            <v>0</v>
          </cell>
          <cell r="Y311">
            <v>32.997289192462986</v>
          </cell>
          <cell r="Z311">
            <v>37.032588115746968</v>
          </cell>
          <cell r="AA311">
            <v>0</v>
          </cell>
          <cell r="AB311">
            <v>0</v>
          </cell>
          <cell r="AC311">
            <v>4.5826000000000002</v>
          </cell>
          <cell r="AD311">
            <v>4.5419999999999998</v>
          </cell>
          <cell r="AE311">
            <v>4.3258000000000001</v>
          </cell>
          <cell r="AF311">
            <v>4.4608999999999996</v>
          </cell>
          <cell r="AG311">
            <v>4.8665000000000003</v>
          </cell>
          <cell r="AH311">
            <v>3.4741</v>
          </cell>
          <cell r="AI311">
            <v>4.8529999999999998</v>
          </cell>
          <cell r="AJ311">
            <v>4.6734999999999998</v>
          </cell>
          <cell r="AK311">
            <v>4.6879999999999997</v>
          </cell>
          <cell r="AL311">
            <v>4.6551999999999998</v>
          </cell>
          <cell r="AM311">
            <v>4.7380000000000004</v>
          </cell>
          <cell r="AN311">
            <v>4.6538000000000004</v>
          </cell>
          <cell r="AO311">
            <v>4.4371906320337899</v>
          </cell>
          <cell r="AP311">
            <v>4.49134706580148</v>
          </cell>
          <cell r="AQ311">
            <v>4.6016561031174712</v>
          </cell>
          <cell r="AR311">
            <v>4.6502236753523274</v>
          </cell>
          <cell r="AS311">
            <v>4.5889897982177601</v>
          </cell>
          <cell r="AT311">
            <v>4.2310646592391841</v>
          </cell>
          <cell r="AU311">
            <v>4.4812081628307814</v>
          </cell>
          <cell r="AV311">
            <v>4.3407999999999998</v>
          </cell>
          <cell r="AW311">
            <v>4.6259427970322182</v>
          </cell>
          <cell r="AX311">
            <v>4.7624000000000004</v>
          </cell>
          <cell r="AZ311">
            <v>179</v>
          </cell>
        </row>
        <row r="312">
          <cell r="D312">
            <v>48670</v>
          </cell>
          <cell r="E312">
            <v>27.126629999999999</v>
          </cell>
          <cell r="F312">
            <v>20.533650000000002</v>
          </cell>
          <cell r="G312">
            <v>16.92155</v>
          </cell>
          <cell r="H312">
            <v>20.292449999999999</v>
          </cell>
          <cell r="I312">
            <v>0</v>
          </cell>
          <cell r="J312">
            <v>18.533650000000002</v>
          </cell>
          <cell r="K312">
            <v>18.283650000000002</v>
          </cell>
          <cell r="L312">
            <v>11.656750000000001</v>
          </cell>
          <cell r="M312">
            <v>32.409559999999999</v>
          </cell>
          <cell r="N312">
            <v>36.129600000000003</v>
          </cell>
          <cell r="O312">
            <v>18.393129999999999</v>
          </cell>
          <cell r="P312">
            <v>25.473230000000001</v>
          </cell>
          <cell r="Q312">
            <v>0</v>
          </cell>
          <cell r="R312">
            <v>34.629600000000003</v>
          </cell>
          <cell r="S312">
            <v>33.879600000000003</v>
          </cell>
          <cell r="T312">
            <v>29.224699999999999</v>
          </cell>
          <cell r="U312">
            <v>29.357200444444441</v>
          </cell>
          <cell r="V312">
            <v>27.118606666666668</v>
          </cell>
          <cell r="W312">
            <v>17.542883777777778</v>
          </cell>
          <cell r="X312">
            <v>0</v>
          </cell>
          <cell r="Y312">
            <v>19.074328888888889</v>
          </cell>
          <cell r="Z312">
            <v>25.32971777777778</v>
          </cell>
          <cell r="AA312">
            <v>0</v>
          </cell>
          <cell r="AB312">
            <v>0</v>
          </cell>
          <cell r="AC312">
            <v>4.1500000000000004</v>
          </cell>
          <cell r="AD312">
            <v>4.0012999999999996</v>
          </cell>
          <cell r="AE312">
            <v>3.9472999999999998</v>
          </cell>
          <cell r="AF312">
            <v>4.0960000000000001</v>
          </cell>
          <cell r="AG312">
            <v>4.5149999999999997</v>
          </cell>
          <cell r="AH312">
            <v>3.4064999999999999</v>
          </cell>
          <cell r="AI312">
            <v>4.4339000000000004</v>
          </cell>
          <cell r="AJ312">
            <v>4.2300000000000004</v>
          </cell>
          <cell r="AK312">
            <v>4.3914</v>
          </cell>
          <cell r="AL312">
            <v>4.2179000000000002</v>
          </cell>
          <cell r="AM312">
            <v>4.4413999999999998</v>
          </cell>
          <cell r="AN312">
            <v>4.2142999999999997</v>
          </cell>
          <cell r="AO312">
            <v>4.1557200207370393</v>
          </cell>
          <cell r="AP312">
            <v>4.2065452813545567</v>
          </cell>
          <cell r="AQ312">
            <v>4.1256835647757697</v>
          </cell>
          <cell r="AR312">
            <v>4.2116147328399069</v>
          </cell>
          <cell r="AS312">
            <v>4.2152317320495749</v>
          </cell>
          <cell r="AT312">
            <v>4.0792027702499238</v>
          </cell>
          <cell r="AU312">
            <v>4.196406378383859</v>
          </cell>
          <cell r="AV312">
            <v>3.9622999999999999</v>
          </cell>
          <cell r="AW312">
            <v>4.0763950787681669</v>
          </cell>
          <cell r="AX312">
            <v>4.1623000000000001</v>
          </cell>
          <cell r="AZ312">
            <v>180</v>
          </cell>
        </row>
        <row r="313">
          <cell r="D313">
            <v>48700</v>
          </cell>
          <cell r="E313">
            <v>20.756769999999999</v>
          </cell>
          <cell r="F313">
            <v>22.195360000000001</v>
          </cell>
          <cell r="G313">
            <v>9.2807379999999995</v>
          </cell>
          <cell r="H313">
            <v>14.003337999999999</v>
          </cell>
          <cell r="I313">
            <v>0</v>
          </cell>
          <cell r="J313">
            <v>20.195360000000001</v>
          </cell>
          <cell r="K313">
            <v>19.945360000000001</v>
          </cell>
          <cell r="L313">
            <v>11.536160000000001</v>
          </cell>
          <cell r="M313">
            <v>23.254740000000002</v>
          </cell>
          <cell r="N313">
            <v>36.063850000000002</v>
          </cell>
          <cell r="O313">
            <v>8.8635750000000009</v>
          </cell>
          <cell r="P313">
            <v>17.858274999999999</v>
          </cell>
          <cell r="Q313">
            <v>0</v>
          </cell>
          <cell r="R313">
            <v>35.063850000000002</v>
          </cell>
          <cell r="S313">
            <v>34.063850000000002</v>
          </cell>
          <cell r="T313">
            <v>27.396450000000002</v>
          </cell>
          <cell r="U313">
            <v>21.911745376344086</v>
          </cell>
          <cell r="V313">
            <v>28.607672580645161</v>
          </cell>
          <cell r="W313">
            <v>9.0878561827956972</v>
          </cell>
          <cell r="X313">
            <v>0</v>
          </cell>
          <cell r="Y313">
            <v>18.869412365591401</v>
          </cell>
          <cell r="Z313">
            <v>27.070038172043013</v>
          </cell>
          <cell r="AA313">
            <v>0</v>
          </cell>
          <cell r="AB313">
            <v>0</v>
          </cell>
          <cell r="AC313">
            <v>4.1635</v>
          </cell>
          <cell r="AD313">
            <v>3.7986</v>
          </cell>
          <cell r="AE313">
            <v>3.9201999999999999</v>
          </cell>
          <cell r="AF313">
            <v>4.0960000000000001</v>
          </cell>
          <cell r="AG313">
            <v>4.5556000000000001</v>
          </cell>
          <cell r="AH313">
            <v>3.5146999999999999</v>
          </cell>
          <cell r="AI313">
            <v>4.4474</v>
          </cell>
          <cell r="AJ313">
            <v>4.2426000000000004</v>
          </cell>
          <cell r="AK313">
            <v>4.4036999999999997</v>
          </cell>
          <cell r="AL313">
            <v>4.2309999999999999</v>
          </cell>
          <cell r="AM313">
            <v>4.4537000000000004</v>
          </cell>
          <cell r="AN313">
            <v>4.2272999999999996</v>
          </cell>
          <cell r="AO313">
            <v>4.1692474442062677</v>
          </cell>
          <cell r="AP313">
            <v>4.2202328003650011</v>
          </cell>
          <cell r="AQ313">
            <v>4.0066904301903445</v>
          </cell>
          <cell r="AR313">
            <v>4.2253022518503496</v>
          </cell>
          <cell r="AS313">
            <v>4.2152317320495749</v>
          </cell>
          <cell r="AT313">
            <v>3.9886677908260566</v>
          </cell>
          <cell r="AU313">
            <v>4.2100938973943025</v>
          </cell>
          <cell r="AV313">
            <v>3.9352</v>
          </cell>
          <cell r="AW313">
            <v>3.8703782071348711</v>
          </cell>
          <cell r="AX313">
            <v>3.9516</v>
          </cell>
          <cell r="AZ313">
            <v>181</v>
          </cell>
        </row>
        <row r="314">
          <cell r="D314">
            <v>48731</v>
          </cell>
          <cell r="E314">
            <v>35.306159999999998</v>
          </cell>
          <cell r="F314">
            <v>38.942329999999998</v>
          </cell>
          <cell r="G314">
            <v>22.48246</v>
          </cell>
          <cell r="H314">
            <v>27.954260000000001</v>
          </cell>
          <cell r="I314">
            <v>0</v>
          </cell>
          <cell r="J314">
            <v>38.442329999999998</v>
          </cell>
          <cell r="K314">
            <v>38.442329999999998</v>
          </cell>
          <cell r="L314">
            <v>28.128129999999999</v>
          </cell>
          <cell r="M314">
            <v>26.25019</v>
          </cell>
          <cell r="N314">
            <v>46.075659999999999</v>
          </cell>
          <cell r="O314">
            <v>13.650259999999999</v>
          </cell>
          <cell r="P314">
            <v>25.013559999999998</v>
          </cell>
          <cell r="Q314">
            <v>0</v>
          </cell>
          <cell r="R314">
            <v>44.075659999999999</v>
          </cell>
          <cell r="S314">
            <v>44.575659999999999</v>
          </cell>
          <cell r="T314">
            <v>49.201860000000003</v>
          </cell>
          <cell r="U314">
            <v>31.482528222222221</v>
          </cell>
          <cell r="V314">
            <v>41.954180444444447</v>
          </cell>
          <cell r="W314">
            <v>18.753308888888888</v>
          </cell>
          <cell r="X314">
            <v>0</v>
          </cell>
          <cell r="Y314">
            <v>37.025927111111109</v>
          </cell>
          <cell r="Z314">
            <v>40.820847111111114</v>
          </cell>
          <cell r="AA314">
            <v>0</v>
          </cell>
          <cell r="AB314">
            <v>0</v>
          </cell>
          <cell r="AC314">
            <v>4.2041000000000004</v>
          </cell>
          <cell r="AD314">
            <v>3.8256000000000001</v>
          </cell>
          <cell r="AE314">
            <v>3.7715000000000001</v>
          </cell>
          <cell r="AF314">
            <v>4.1500000000000004</v>
          </cell>
          <cell r="AG314">
            <v>4.5826000000000002</v>
          </cell>
          <cell r="AH314">
            <v>3.5417000000000001</v>
          </cell>
          <cell r="AI314">
            <v>4.5149999999999997</v>
          </cell>
          <cell r="AJ314">
            <v>4.2850999999999999</v>
          </cell>
          <cell r="AK314">
            <v>4.4467999999999996</v>
          </cell>
          <cell r="AL314">
            <v>4.2723000000000004</v>
          </cell>
          <cell r="AM314">
            <v>4.4968000000000004</v>
          </cell>
          <cell r="AN314">
            <v>4.2690000000000001</v>
          </cell>
          <cell r="AO314">
            <v>4.2099299177507605</v>
          </cell>
          <cell r="AP314">
            <v>4.2613967464260361</v>
          </cell>
          <cell r="AQ314">
            <v>3.9436727431622929</v>
          </cell>
          <cell r="AR314">
            <v>4.2664661979113863</v>
          </cell>
          <cell r="AS314">
            <v>4.270542599610776</v>
          </cell>
          <cell r="AT314">
            <v>4.0493924721469439</v>
          </cell>
          <cell r="AU314">
            <v>4.2512578434553383</v>
          </cell>
          <cell r="AV314">
            <v>3.7865000000000002</v>
          </cell>
          <cell r="AW314">
            <v>3.897820020327269</v>
          </cell>
          <cell r="AX314">
            <v>3.9815999999999998</v>
          </cell>
          <cell r="AZ314">
            <v>182</v>
          </cell>
        </row>
        <row r="315">
          <cell r="D315">
            <v>48761</v>
          </cell>
          <cell r="E315">
            <v>66.696110000000004</v>
          </cell>
          <cell r="F315">
            <v>75.288700000000006</v>
          </cell>
          <cell r="G315">
            <v>55.472700000000003</v>
          </cell>
          <cell r="H315">
            <v>59.579500000000003</v>
          </cell>
          <cell r="I315">
            <v>0</v>
          </cell>
          <cell r="J315">
            <v>79.038700000000006</v>
          </cell>
          <cell r="K315">
            <v>79.788700000000006</v>
          </cell>
          <cell r="L315">
            <v>-0.50829999999999997</v>
          </cell>
          <cell r="M315">
            <v>38.383490000000002</v>
          </cell>
          <cell r="N315">
            <v>39.807200000000002</v>
          </cell>
          <cell r="O315">
            <v>24.523289999999999</v>
          </cell>
          <cell r="P315">
            <v>36.982190000000003</v>
          </cell>
          <cell r="Q315">
            <v>0</v>
          </cell>
          <cell r="R315">
            <v>40.307200000000002</v>
          </cell>
          <cell r="S315">
            <v>40.807200000000002</v>
          </cell>
          <cell r="T315">
            <v>24.604700000000001</v>
          </cell>
          <cell r="U315">
            <v>53.605328709677423</v>
          </cell>
          <cell r="V315">
            <v>58.883275268817215</v>
          </cell>
          <cell r="W315">
            <v>41.162757741935486</v>
          </cell>
          <cell r="X315">
            <v>0</v>
          </cell>
          <cell r="Y315">
            <v>11.103087096774194</v>
          </cell>
          <cell r="Z315">
            <v>61.1305870967742</v>
          </cell>
          <cell r="AA315">
            <v>0</v>
          </cell>
          <cell r="AB315">
            <v>0</v>
          </cell>
          <cell r="AC315">
            <v>4.4880000000000004</v>
          </cell>
          <cell r="AD315">
            <v>3.8660999999999999</v>
          </cell>
          <cell r="AE315">
            <v>4.0284000000000004</v>
          </cell>
          <cell r="AF315">
            <v>4.4339000000000004</v>
          </cell>
          <cell r="AG315">
            <v>4.7854000000000001</v>
          </cell>
          <cell r="AH315">
            <v>3.5688</v>
          </cell>
          <cell r="AI315">
            <v>4.8258999999999999</v>
          </cell>
          <cell r="AJ315">
            <v>4.5759999999999996</v>
          </cell>
          <cell r="AK315">
            <v>4.8719000000000001</v>
          </cell>
          <cell r="AL315">
            <v>4.5587999999999997</v>
          </cell>
          <cell r="AM315">
            <v>4.9218999999999999</v>
          </cell>
          <cell r="AN315">
            <v>4.5566000000000004</v>
          </cell>
          <cell r="AO315">
            <v>4.6272759825606462</v>
          </cell>
          <cell r="AP315">
            <v>4.6836820551556322</v>
          </cell>
          <cell r="AQ315">
            <v>4.0976699504107934</v>
          </cell>
          <cell r="AR315">
            <v>4.5543096532495193</v>
          </cell>
          <cell r="AS315">
            <v>4.5613343644371609</v>
          </cell>
          <cell r="AT315">
            <v>4.3363542306534182</v>
          </cell>
          <cell r="AU315">
            <v>4.6735431521849335</v>
          </cell>
          <cell r="AV315">
            <v>4.0434000000000001</v>
          </cell>
          <cell r="AW315">
            <v>3.9389827401158652</v>
          </cell>
          <cell r="AX315">
            <v>4.0529999999999999</v>
          </cell>
          <cell r="AZ315">
            <v>183</v>
          </cell>
        </row>
        <row r="316">
          <cell r="D316">
            <v>48792</v>
          </cell>
          <cell r="E316">
            <v>73.173580000000001</v>
          </cell>
          <cell r="F316">
            <v>71.926029999999997</v>
          </cell>
          <cell r="G316">
            <v>62.65202</v>
          </cell>
          <cell r="H316">
            <v>66.275819999999996</v>
          </cell>
          <cell r="I316">
            <v>0</v>
          </cell>
          <cell r="J316">
            <v>75.926029999999997</v>
          </cell>
          <cell r="K316">
            <v>75.926029999999997</v>
          </cell>
          <cell r="L316">
            <v>-18.746970000000001</v>
          </cell>
          <cell r="M316">
            <v>46.688899999999997</v>
          </cell>
          <cell r="N316">
            <v>42.762819999999998</v>
          </cell>
          <cell r="O316">
            <v>35.253889999999998</v>
          </cell>
          <cell r="P316">
            <v>44.950490000000002</v>
          </cell>
          <cell r="Q316">
            <v>0</v>
          </cell>
          <cell r="R316">
            <v>43.762819999999998</v>
          </cell>
          <cell r="S316">
            <v>43.262819999999998</v>
          </cell>
          <cell r="T316">
            <v>23.787520000000001</v>
          </cell>
          <cell r="U316">
            <v>62.067101290322576</v>
          </cell>
          <cell r="V316">
            <v>59.696296774193556</v>
          </cell>
          <cell r="W316">
            <v>51.162481612903221</v>
          </cell>
          <cell r="X316">
            <v>0</v>
          </cell>
          <cell r="Y316">
            <v>-0.90992580645161436</v>
          </cell>
          <cell r="Z316">
            <v>62.438232258064517</v>
          </cell>
          <cell r="AA316">
            <v>0</v>
          </cell>
          <cell r="AB316">
            <v>0</v>
          </cell>
          <cell r="AC316">
            <v>4.6367000000000003</v>
          </cell>
          <cell r="AD316">
            <v>3.8932000000000002</v>
          </cell>
          <cell r="AE316">
            <v>4.1500000000000004</v>
          </cell>
          <cell r="AF316">
            <v>4.6367000000000003</v>
          </cell>
          <cell r="AG316">
            <v>4.907</v>
          </cell>
          <cell r="AH316">
            <v>3.5958000000000001</v>
          </cell>
          <cell r="AI316">
            <v>5.0286999999999997</v>
          </cell>
          <cell r="AJ316">
            <v>4.7237</v>
          </cell>
          <cell r="AK316">
            <v>4.8879000000000001</v>
          </cell>
          <cell r="AL316">
            <v>4.7074999999999996</v>
          </cell>
          <cell r="AM316">
            <v>4.9379</v>
          </cell>
          <cell r="AN316">
            <v>4.7053000000000003</v>
          </cell>
          <cell r="AO316">
            <v>4.6434086875869101</v>
          </cell>
          <cell r="AP316">
            <v>4.7000056889384565</v>
          </cell>
          <cell r="AQ316">
            <v>4.174668554035045</v>
          </cell>
          <cell r="AR316">
            <v>4.7050751404238067</v>
          </cell>
          <cell r="AS316">
            <v>4.769057400389225</v>
          </cell>
          <cell r="AT316">
            <v>4.4549931948208368</v>
          </cell>
          <cell r="AU316">
            <v>4.6898667859677579</v>
          </cell>
          <cell r="AV316">
            <v>4.165</v>
          </cell>
          <cell r="AW316">
            <v>3.9665261896534201</v>
          </cell>
          <cell r="AX316">
            <v>4.0872999999999999</v>
          </cell>
          <cell r="AZ316">
            <v>184</v>
          </cell>
        </row>
        <row r="317">
          <cell r="D317">
            <v>48823</v>
          </cell>
          <cell r="E317">
            <v>64.321190000000001</v>
          </cell>
          <cell r="F317">
            <v>63.274349999999998</v>
          </cell>
          <cell r="G317">
            <v>52.127499999999998</v>
          </cell>
          <cell r="H317">
            <v>60.298499999999997</v>
          </cell>
          <cell r="I317">
            <v>0</v>
          </cell>
          <cell r="J317">
            <v>66.274349999999998</v>
          </cell>
          <cell r="K317">
            <v>65.274349999999998</v>
          </cell>
          <cell r="L317">
            <v>-13.66145</v>
          </cell>
          <cell r="M317">
            <v>52.39134</v>
          </cell>
          <cell r="N317">
            <v>60.21866</v>
          </cell>
          <cell r="O317">
            <v>39.776560000000003</v>
          </cell>
          <cell r="P317">
            <v>51.226959999999998</v>
          </cell>
          <cell r="Q317">
            <v>0</v>
          </cell>
          <cell r="R317">
            <v>58.96866</v>
          </cell>
          <cell r="S317">
            <v>59.21866</v>
          </cell>
          <cell r="T317">
            <v>47.505760000000002</v>
          </cell>
          <cell r="U317">
            <v>59.019034444444443</v>
          </cell>
          <cell r="V317">
            <v>61.916265555555555</v>
          </cell>
          <cell r="W317">
            <v>46.638193333333334</v>
          </cell>
          <cell r="X317">
            <v>0</v>
          </cell>
          <cell r="Y317">
            <v>13.523976666666668</v>
          </cell>
          <cell r="Z317">
            <v>63.027376666666669</v>
          </cell>
          <cell r="AA317">
            <v>0</v>
          </cell>
          <cell r="AB317">
            <v>0</v>
          </cell>
          <cell r="AC317">
            <v>4.5015000000000001</v>
          </cell>
          <cell r="AD317">
            <v>3.6634000000000002</v>
          </cell>
          <cell r="AE317">
            <v>4.1094999999999997</v>
          </cell>
          <cell r="AF317">
            <v>4.4608999999999996</v>
          </cell>
          <cell r="AG317">
            <v>4.7583000000000002</v>
          </cell>
          <cell r="AH317">
            <v>3.3660000000000001</v>
          </cell>
          <cell r="AI317">
            <v>4.8529999999999998</v>
          </cell>
          <cell r="AJ317">
            <v>4.5880000000000001</v>
          </cell>
          <cell r="AK317">
            <v>4.7519999999999998</v>
          </cell>
          <cell r="AL317">
            <v>4.5720999999999998</v>
          </cell>
          <cell r="AM317">
            <v>4.8019999999999996</v>
          </cell>
          <cell r="AN317">
            <v>4.5697999999999999</v>
          </cell>
          <cell r="AO317">
            <v>4.5079340466210134</v>
          </cell>
          <cell r="AP317">
            <v>4.5629277207746126</v>
          </cell>
          <cell r="AQ317">
            <v>4.0347040445553208</v>
          </cell>
          <cell r="AR317">
            <v>4.5679971722599619</v>
          </cell>
          <cell r="AS317">
            <v>4.5889897982177601</v>
          </cell>
          <cell r="AT317">
            <v>4.3343468031717345</v>
          </cell>
          <cell r="AU317">
            <v>4.552788817803914</v>
          </cell>
          <cell r="AV317">
            <v>4.1245000000000003</v>
          </cell>
          <cell r="AW317">
            <v>3.7329658684825695</v>
          </cell>
          <cell r="AX317">
            <v>3.8574000000000002</v>
          </cell>
          <cell r="AZ317">
            <v>185</v>
          </cell>
        </row>
        <row r="318">
          <cell r="D318">
            <v>48853</v>
          </cell>
          <cell r="E318">
            <v>56.912460000000003</v>
          </cell>
          <cell r="F318">
            <v>41.910620000000002</v>
          </cell>
          <cell r="G318">
            <v>44.112490000000001</v>
          </cell>
          <cell r="H318">
            <v>50.912489999999998</v>
          </cell>
          <cell r="I318">
            <v>0</v>
          </cell>
          <cell r="J318">
            <v>40.660620000000002</v>
          </cell>
          <cell r="K318">
            <v>40.410620000000002</v>
          </cell>
          <cell r="L318">
            <v>33.090119999999999</v>
          </cell>
          <cell r="M318">
            <v>53.55527</v>
          </cell>
          <cell r="N318">
            <v>46.985399999999998</v>
          </cell>
          <cell r="O318">
            <v>38.15793</v>
          </cell>
          <cell r="P318">
            <v>45.394730000000003</v>
          </cell>
          <cell r="Q318">
            <v>0</v>
          </cell>
          <cell r="R318">
            <v>45.735399999999998</v>
          </cell>
          <cell r="S318">
            <v>45.735399999999998</v>
          </cell>
          <cell r="T318">
            <v>40.368099999999998</v>
          </cell>
          <cell r="U318">
            <v>55.432408494623658</v>
          </cell>
          <cell r="V318">
            <v>44.147888602150537</v>
          </cell>
          <cell r="W318">
            <v>41.487361397849469</v>
          </cell>
          <cell r="X318">
            <v>0</v>
          </cell>
          <cell r="Y318">
            <v>36.298691827956986</v>
          </cell>
          <cell r="Z318">
            <v>42.897888602150537</v>
          </cell>
          <cell r="AA318">
            <v>0</v>
          </cell>
          <cell r="AB318">
            <v>0</v>
          </cell>
          <cell r="AC318">
            <v>4.5149999999999997</v>
          </cell>
          <cell r="AD318">
            <v>4.1771000000000003</v>
          </cell>
          <cell r="AE318">
            <v>4.3121999999999998</v>
          </cell>
          <cell r="AF318">
            <v>4.4608999999999996</v>
          </cell>
          <cell r="AG318">
            <v>4.7447999999999997</v>
          </cell>
          <cell r="AH318">
            <v>3.3389000000000002</v>
          </cell>
          <cell r="AI318">
            <v>4.8394000000000004</v>
          </cell>
          <cell r="AJ318">
            <v>4.5997000000000003</v>
          </cell>
          <cell r="AK318">
            <v>4.7626999999999997</v>
          </cell>
          <cell r="AL318">
            <v>4.5848000000000004</v>
          </cell>
          <cell r="AM318">
            <v>4.8127000000000004</v>
          </cell>
          <cell r="AN318">
            <v>4.5820999999999996</v>
          </cell>
          <cell r="AO318">
            <v>4.5214614700902409</v>
          </cell>
          <cell r="AP318">
            <v>4.5766152397850552</v>
          </cell>
          <cell r="AQ318">
            <v>4.4056643649077962</v>
          </cell>
          <cell r="AR318">
            <v>4.5816846912704046</v>
          </cell>
          <cell r="AS318">
            <v>4.5889897982177601</v>
          </cell>
          <cell r="AT318">
            <v>4.4281940379403792</v>
          </cell>
          <cell r="AU318">
            <v>4.5664763368143566</v>
          </cell>
          <cell r="AV318">
            <v>4.3272000000000004</v>
          </cell>
          <cell r="AW318">
            <v>4.2550717735542234</v>
          </cell>
          <cell r="AX318">
            <v>4.3635999999999999</v>
          </cell>
          <cell r="AZ318">
            <v>186</v>
          </cell>
        </row>
        <row r="319">
          <cell r="D319">
            <v>48884</v>
          </cell>
          <cell r="E319">
            <v>55.503010000000003</v>
          </cell>
          <cell r="F319">
            <v>43.454839999999997</v>
          </cell>
          <cell r="G319">
            <v>40.53425</v>
          </cell>
          <cell r="H319">
            <v>45.528449999999999</v>
          </cell>
          <cell r="I319">
            <v>0</v>
          </cell>
          <cell r="J319">
            <v>41.954839999999997</v>
          </cell>
          <cell r="K319">
            <v>42.204839999999997</v>
          </cell>
          <cell r="L319">
            <v>38.279739999999997</v>
          </cell>
          <cell r="M319">
            <v>47.868459999999999</v>
          </cell>
          <cell r="N319">
            <v>48.423780000000001</v>
          </cell>
          <cell r="O319">
            <v>32.349800000000002</v>
          </cell>
          <cell r="P319">
            <v>38.484499999999997</v>
          </cell>
          <cell r="Q319">
            <v>0</v>
          </cell>
          <cell r="R319">
            <v>47.173780000000001</v>
          </cell>
          <cell r="S319">
            <v>47.173780000000001</v>
          </cell>
          <cell r="T319">
            <v>41.939779999999999</v>
          </cell>
          <cell r="U319">
            <v>52.103993980582523</v>
          </cell>
          <cell r="V319">
            <v>45.667086518723998</v>
          </cell>
          <cell r="W319">
            <v>36.890410263522888</v>
          </cell>
          <cell r="X319">
            <v>0</v>
          </cell>
          <cell r="Y319">
            <v>39.909244632454921</v>
          </cell>
          <cell r="Z319">
            <v>44.27839026352288</v>
          </cell>
          <cell r="AA319">
            <v>0</v>
          </cell>
          <cell r="AB319">
            <v>0</v>
          </cell>
          <cell r="AC319">
            <v>5.1638999999999999</v>
          </cell>
          <cell r="AD319">
            <v>5.1909000000000001</v>
          </cell>
          <cell r="AE319">
            <v>4.8258999999999999</v>
          </cell>
          <cell r="AF319">
            <v>5.1233000000000004</v>
          </cell>
          <cell r="AG319">
            <v>5.0016999999999996</v>
          </cell>
          <cell r="AH319">
            <v>3.7309999999999999</v>
          </cell>
          <cell r="AI319">
            <v>5.5289000000000001</v>
          </cell>
          <cell r="AJ319">
            <v>5.2587000000000002</v>
          </cell>
          <cell r="AK319">
            <v>5.4265999999999996</v>
          </cell>
          <cell r="AL319">
            <v>5.2382</v>
          </cell>
          <cell r="AM319">
            <v>5.4766000000000004</v>
          </cell>
          <cell r="AN319">
            <v>5.2374999999999998</v>
          </cell>
          <cell r="AO319">
            <v>5.1716796248444661</v>
          </cell>
          <cell r="AP319">
            <v>5.2345286535536859</v>
          </cell>
          <cell r="AQ319">
            <v>5.1966217760445987</v>
          </cell>
          <cell r="AR319">
            <v>5.2395981050390352</v>
          </cell>
          <cell r="AS319">
            <v>5.2674697736351535</v>
          </cell>
          <cell r="AT319">
            <v>4.8586868613871319</v>
          </cell>
          <cell r="AU319">
            <v>5.2243897505829873</v>
          </cell>
          <cell r="AV319">
            <v>4.8409000000000004</v>
          </cell>
          <cell r="AW319">
            <v>5.2854610407561742</v>
          </cell>
          <cell r="AX319">
            <v>5.4295</v>
          </cell>
          <cell r="AZ319">
            <v>187</v>
          </cell>
        </row>
        <row r="320">
          <cell r="D320">
            <v>48914</v>
          </cell>
          <cell r="E320">
            <v>72.877780000000001</v>
          </cell>
          <cell r="F320">
            <v>52.151690000000002</v>
          </cell>
          <cell r="G320">
            <v>63.644539999999999</v>
          </cell>
          <cell r="H320">
            <v>66.512240000000006</v>
          </cell>
          <cell r="I320">
            <v>0</v>
          </cell>
          <cell r="J320">
            <v>50.651690000000002</v>
          </cell>
          <cell r="K320">
            <v>50.651690000000002</v>
          </cell>
          <cell r="L320">
            <v>47.986190000000001</v>
          </cell>
          <cell r="M320">
            <v>69.47672</v>
          </cell>
          <cell r="N320">
            <v>55.156179999999999</v>
          </cell>
          <cell r="O320">
            <v>57.225639999999999</v>
          </cell>
          <cell r="P320">
            <v>62.157240000000002</v>
          </cell>
          <cell r="Q320">
            <v>0</v>
          </cell>
          <cell r="R320">
            <v>53.156179999999999</v>
          </cell>
          <cell r="S320">
            <v>54.156179999999999</v>
          </cell>
          <cell r="T320">
            <v>49.503880000000002</v>
          </cell>
          <cell r="U320">
            <v>71.378387956989243</v>
          </cell>
          <cell r="V320">
            <v>53.47625010752688</v>
          </cell>
          <cell r="W320">
            <v>60.814702365591394</v>
          </cell>
          <cell r="X320">
            <v>0</v>
          </cell>
          <cell r="Y320">
            <v>48.655279139784945</v>
          </cell>
          <cell r="Z320">
            <v>51.755820000000007</v>
          </cell>
          <cell r="AA320">
            <v>0</v>
          </cell>
          <cell r="AB320">
            <v>0</v>
          </cell>
          <cell r="AC320">
            <v>5.5289000000000001</v>
          </cell>
          <cell r="AD320">
            <v>5.7991999999999999</v>
          </cell>
          <cell r="AE320">
            <v>5.3125999999999998</v>
          </cell>
          <cell r="AF320">
            <v>5.5693999999999999</v>
          </cell>
          <cell r="AG320">
            <v>5.1773999999999996</v>
          </cell>
          <cell r="AH320">
            <v>3.8932000000000002</v>
          </cell>
          <cell r="AI320">
            <v>6.0155000000000003</v>
          </cell>
          <cell r="AJ320">
            <v>5.6295000000000002</v>
          </cell>
          <cell r="AK320">
            <v>5.8000999999999996</v>
          </cell>
          <cell r="AL320">
            <v>5.6058000000000003</v>
          </cell>
          <cell r="AM320">
            <v>5.8501000000000003</v>
          </cell>
          <cell r="AN320">
            <v>5.6063000000000001</v>
          </cell>
          <cell r="AO320">
            <v>5.5374210741976668</v>
          </cell>
          <cell r="AP320">
            <v>5.6045986119841826</v>
          </cell>
          <cell r="AQ320">
            <v>5.7636256157793273</v>
          </cell>
          <cell r="AR320">
            <v>5.6096680634695328</v>
          </cell>
          <cell r="AS320">
            <v>5.7243989962101809</v>
          </cell>
          <cell r="AT320">
            <v>5.1773659741041849</v>
          </cell>
          <cell r="AU320">
            <v>5.5944597090134849</v>
          </cell>
          <cell r="AV320">
            <v>5.3276000000000003</v>
          </cell>
          <cell r="AW320">
            <v>5.9037149283463766</v>
          </cell>
          <cell r="AX320">
            <v>6.0605000000000002</v>
          </cell>
          <cell r="AZ320">
            <v>188</v>
          </cell>
        </row>
        <row r="321">
          <cell r="D321">
            <v>48945</v>
          </cell>
          <cell r="E321">
            <v>70.96575</v>
          </cell>
          <cell r="F321">
            <v>52.122019999999999</v>
          </cell>
          <cell r="G321">
            <v>59.542560000000002</v>
          </cell>
          <cell r="H321">
            <v>62.655659999999997</v>
          </cell>
          <cell r="I321">
            <v>0</v>
          </cell>
          <cell r="J321">
            <v>50.622019999999999</v>
          </cell>
          <cell r="K321">
            <v>50.622019999999999</v>
          </cell>
          <cell r="L321">
            <v>50.013019999999997</v>
          </cell>
          <cell r="M321">
            <v>59.601730000000003</v>
          </cell>
          <cell r="N321">
            <v>53.194310000000002</v>
          </cell>
          <cell r="O321">
            <v>45.866970000000002</v>
          </cell>
          <cell r="P321">
            <v>52.426270000000002</v>
          </cell>
          <cell r="Q321">
            <v>0</v>
          </cell>
          <cell r="R321">
            <v>51.694310000000002</v>
          </cell>
          <cell r="S321">
            <v>52.194310000000002</v>
          </cell>
          <cell r="T321">
            <v>56.617710000000002</v>
          </cell>
          <cell r="U321">
            <v>65.711418172043011</v>
          </cell>
          <cell r="V321">
            <v>52.617809999999992</v>
          </cell>
          <cell r="W321">
            <v>53.219437741935479</v>
          </cell>
          <cell r="X321">
            <v>0</v>
          </cell>
          <cell r="Y321">
            <v>53.06680139784946</v>
          </cell>
          <cell r="Z321">
            <v>51.117809999999992</v>
          </cell>
          <cell r="AA321">
            <v>0</v>
          </cell>
          <cell r="AB321">
            <v>0</v>
          </cell>
          <cell r="AC321">
            <v>5.6006999999999998</v>
          </cell>
          <cell r="AD321">
            <v>5.9463999999999997</v>
          </cell>
          <cell r="AE321">
            <v>5.3794000000000004</v>
          </cell>
          <cell r="AF321">
            <v>5.7252000000000001</v>
          </cell>
          <cell r="AG321">
            <v>5.2134999999999998</v>
          </cell>
          <cell r="AH321">
            <v>3.8306</v>
          </cell>
          <cell r="AI321">
            <v>6.1539000000000001</v>
          </cell>
          <cell r="AJ321">
            <v>5.7020999999999997</v>
          </cell>
          <cell r="AK321">
            <v>5.8731</v>
          </cell>
          <cell r="AL321">
            <v>5.6779999999999999</v>
          </cell>
          <cell r="AM321">
            <v>5.9230999999999998</v>
          </cell>
          <cell r="AN321">
            <v>5.6787000000000001</v>
          </cell>
          <cell r="AO321">
            <v>5.6093669264265991</v>
          </cell>
          <cell r="AP321">
            <v>5.6773959353137995</v>
          </cell>
          <cell r="AQ321">
            <v>5.8744373250973467</v>
          </cell>
          <cell r="AR321">
            <v>5.6824653867991479</v>
          </cell>
          <cell r="AS321">
            <v>5.8839810918774962</v>
          </cell>
          <cell r="AT321">
            <v>5.3355512596607451</v>
          </cell>
          <cell r="AU321">
            <v>5.6672570323431009</v>
          </cell>
          <cell r="AV321">
            <v>5.3944000000000001</v>
          </cell>
          <cell r="AW321">
            <v>6.0533236284175214</v>
          </cell>
          <cell r="AX321">
            <v>6.2131999999999996</v>
          </cell>
          <cell r="AZ321">
            <v>189</v>
          </cell>
        </row>
        <row r="322">
          <cell r="D322">
            <v>48976</v>
          </cell>
          <cell r="E322">
            <v>60.362819999999999</v>
          </cell>
          <cell r="F322">
            <v>44.470379999999999</v>
          </cell>
          <cell r="G322">
            <v>51.59346</v>
          </cell>
          <cell r="H322">
            <v>56.785960000000003</v>
          </cell>
          <cell r="I322">
            <v>0</v>
          </cell>
          <cell r="J322">
            <v>42.970379999999999</v>
          </cell>
          <cell r="K322">
            <v>42.970379999999999</v>
          </cell>
          <cell r="L322">
            <v>40.075980000000001</v>
          </cell>
          <cell r="M322">
            <v>57.134140000000002</v>
          </cell>
          <cell r="N322">
            <v>48.984810000000003</v>
          </cell>
          <cell r="O322">
            <v>46.721829999999997</v>
          </cell>
          <cell r="P322">
            <v>54.650230000000001</v>
          </cell>
          <cell r="Q322">
            <v>0</v>
          </cell>
          <cell r="R322">
            <v>47.484810000000003</v>
          </cell>
          <cell r="S322">
            <v>47.734810000000003</v>
          </cell>
          <cell r="T322">
            <v>50.910110000000003</v>
          </cell>
          <cell r="U322">
            <v>58.979099999999995</v>
          </cell>
          <cell r="V322">
            <v>46.405135714285713</v>
          </cell>
          <cell r="W322">
            <v>49.50561857142857</v>
          </cell>
          <cell r="X322">
            <v>0</v>
          </cell>
          <cell r="Y322">
            <v>44.719178571428571</v>
          </cell>
          <cell r="Z322">
            <v>44.905135714285713</v>
          </cell>
          <cell r="AA322">
            <v>0</v>
          </cell>
          <cell r="AB322">
            <v>0</v>
          </cell>
          <cell r="AC322">
            <v>5.1029</v>
          </cell>
          <cell r="AD322">
            <v>5.2965</v>
          </cell>
          <cell r="AE322">
            <v>4.8262999999999998</v>
          </cell>
          <cell r="AF322">
            <v>5.0613999999999999</v>
          </cell>
          <cell r="AG322">
            <v>5.2549999999999999</v>
          </cell>
          <cell r="AH322">
            <v>3.8029000000000002</v>
          </cell>
          <cell r="AI322">
            <v>5.4623999999999997</v>
          </cell>
          <cell r="AJ322">
            <v>5.2024999999999997</v>
          </cell>
          <cell r="AK322">
            <v>5.3727</v>
          </cell>
          <cell r="AL322">
            <v>5.1794000000000002</v>
          </cell>
          <cell r="AM322">
            <v>5.4226999999999999</v>
          </cell>
          <cell r="AN322">
            <v>5.1797000000000004</v>
          </cell>
          <cell r="AO322">
            <v>5.1105557113909175</v>
          </cell>
          <cell r="AP322">
            <v>5.1726813454324247</v>
          </cell>
          <cell r="AQ322">
            <v>5.2515098189778229</v>
          </cell>
          <cell r="AR322">
            <v>5.1777507969177741</v>
          </cell>
          <cell r="AS322">
            <v>5.2040671310048134</v>
          </cell>
          <cell r="AT322">
            <v>4.8693262270400481</v>
          </cell>
          <cell r="AU322">
            <v>5.1625424424617261</v>
          </cell>
          <cell r="AV322">
            <v>4.8413000000000004</v>
          </cell>
          <cell r="AW322">
            <v>5.3927890212419962</v>
          </cell>
          <cell r="AX322">
            <v>5.5495999999999999</v>
          </cell>
          <cell r="AZ322">
            <v>190</v>
          </cell>
        </row>
        <row r="323">
          <cell r="D323">
            <v>49004</v>
          </cell>
          <cell r="E323">
            <v>44.528799999999997</v>
          </cell>
          <cell r="F323">
            <v>34.821579999999997</v>
          </cell>
          <cell r="G323">
            <v>33.531219999999998</v>
          </cell>
          <cell r="H323">
            <v>39.847720000000002</v>
          </cell>
          <cell r="I323">
            <v>0</v>
          </cell>
          <cell r="J323">
            <v>32.821579999999997</v>
          </cell>
          <cell r="K323">
            <v>33.071579999999997</v>
          </cell>
          <cell r="L323">
            <v>26.62368</v>
          </cell>
          <cell r="M323">
            <v>49.881990000000002</v>
          </cell>
          <cell r="N323">
            <v>47.82</v>
          </cell>
          <cell r="O323">
            <v>34.64828</v>
          </cell>
          <cell r="P323">
            <v>43.114179999999998</v>
          </cell>
          <cell r="Q323">
            <v>0</v>
          </cell>
          <cell r="R323">
            <v>46.32</v>
          </cell>
          <cell r="S323">
            <v>46.32</v>
          </cell>
          <cell r="T323">
            <v>45.288600000000002</v>
          </cell>
          <cell r="U323">
            <v>46.769502678331094</v>
          </cell>
          <cell r="V323">
            <v>40.262372220726782</v>
          </cell>
          <cell r="W323">
            <v>33.99879154777927</v>
          </cell>
          <cell r="X323">
            <v>0</v>
          </cell>
          <cell r="Y323">
            <v>34.436318115746971</v>
          </cell>
          <cell r="Z323">
            <v>38.47165889636608</v>
          </cell>
          <cell r="AA323">
            <v>0</v>
          </cell>
          <cell r="AB323">
            <v>0</v>
          </cell>
          <cell r="AC323">
            <v>4.7294999999999998</v>
          </cell>
          <cell r="AD323">
            <v>4.6464999999999996</v>
          </cell>
          <cell r="AE323">
            <v>4.4390999999999998</v>
          </cell>
          <cell r="AF323">
            <v>4.6603000000000003</v>
          </cell>
          <cell r="AG323">
            <v>4.9922000000000004</v>
          </cell>
          <cell r="AH323">
            <v>3.4710999999999999</v>
          </cell>
          <cell r="AI323">
            <v>5.0476000000000001</v>
          </cell>
          <cell r="AJ323">
            <v>4.8204000000000002</v>
          </cell>
          <cell r="AK323">
            <v>4.8348000000000004</v>
          </cell>
          <cell r="AL323">
            <v>4.8021000000000003</v>
          </cell>
          <cell r="AM323">
            <v>4.8848000000000003</v>
          </cell>
          <cell r="AN323">
            <v>4.8007</v>
          </cell>
          <cell r="AO323">
            <v>4.5843890400063536</v>
          </cell>
          <cell r="AP323">
            <v>4.6402875504410428</v>
          </cell>
          <cell r="AQ323">
            <v>4.7144354969934748</v>
          </cell>
          <cell r="AR323">
            <v>4.7991641599918893</v>
          </cell>
          <cell r="AS323">
            <v>4.7932302980641195</v>
          </cell>
          <cell r="AT323">
            <v>4.3785102077687439</v>
          </cell>
          <cell r="AU323">
            <v>4.6301486474703442</v>
          </cell>
          <cell r="AV323">
            <v>4.4541000000000004</v>
          </cell>
          <cell r="AW323">
            <v>4.7321527777213124</v>
          </cell>
          <cell r="AX323">
            <v>4.8669000000000002</v>
          </cell>
          <cell r="AZ323">
            <v>191</v>
          </cell>
        </row>
        <row r="324">
          <cell r="D324">
            <v>49035</v>
          </cell>
          <cell r="E324">
            <v>26.891300000000001</v>
          </cell>
          <cell r="F324">
            <v>21.955649999999999</v>
          </cell>
          <cell r="G324">
            <v>16.709630000000001</v>
          </cell>
          <cell r="H324">
            <v>20.08053</v>
          </cell>
          <cell r="I324">
            <v>0</v>
          </cell>
          <cell r="J324">
            <v>19.955649999999999</v>
          </cell>
          <cell r="K324">
            <v>19.705649999999999</v>
          </cell>
          <cell r="L324">
            <v>13.078749999999999</v>
          </cell>
          <cell r="M324">
            <v>34.098939999999999</v>
          </cell>
          <cell r="N324">
            <v>35.813890000000001</v>
          </cell>
          <cell r="O324">
            <v>21.00056</v>
          </cell>
          <cell r="P324">
            <v>28.080660000000002</v>
          </cell>
          <cell r="Q324">
            <v>0</v>
          </cell>
          <cell r="R324">
            <v>34.313890000000001</v>
          </cell>
          <cell r="S324">
            <v>33.563890000000001</v>
          </cell>
          <cell r="T324">
            <v>28.908989999999999</v>
          </cell>
          <cell r="U324">
            <v>30.094695555555553</v>
          </cell>
          <cell r="V324">
            <v>28.114867777777778</v>
          </cell>
          <cell r="W324">
            <v>18.616710000000001</v>
          </cell>
          <cell r="X324">
            <v>0</v>
          </cell>
          <cell r="Y324">
            <v>20.114412222222221</v>
          </cell>
          <cell r="Z324">
            <v>26.33709</v>
          </cell>
          <cell r="AA324">
            <v>0</v>
          </cell>
          <cell r="AB324">
            <v>0</v>
          </cell>
          <cell r="AC324">
            <v>4.2592999999999996</v>
          </cell>
          <cell r="AD324">
            <v>3.9689000000000001</v>
          </cell>
          <cell r="AE324">
            <v>3.9965999999999999</v>
          </cell>
          <cell r="AF324">
            <v>4.2039999999999997</v>
          </cell>
          <cell r="AG324">
            <v>4.6050000000000004</v>
          </cell>
          <cell r="AH324">
            <v>3.4434</v>
          </cell>
          <cell r="AI324">
            <v>4.5496999999999996</v>
          </cell>
          <cell r="AJ324">
            <v>4.3392999999999997</v>
          </cell>
          <cell r="AK324">
            <v>4.5007000000000001</v>
          </cell>
          <cell r="AL324">
            <v>4.3270999999999997</v>
          </cell>
          <cell r="AM324">
            <v>4.5507</v>
          </cell>
          <cell r="AN324">
            <v>4.3235999999999999</v>
          </cell>
          <cell r="AO324">
            <v>4.2652420492693812</v>
          </cell>
          <cell r="AP324">
            <v>4.3173634908242926</v>
          </cell>
          <cell r="AQ324">
            <v>4.1344345829415392</v>
          </cell>
          <cell r="AR324">
            <v>4.3224329423096419</v>
          </cell>
          <cell r="AS324">
            <v>4.3258534671719753</v>
          </cell>
          <cell r="AT324">
            <v>4.1889086821238584</v>
          </cell>
          <cell r="AU324">
            <v>4.307224587853594</v>
          </cell>
          <cell r="AV324">
            <v>4.0115999999999996</v>
          </cell>
          <cell r="AW324">
            <v>4.0434649029372904</v>
          </cell>
          <cell r="AX324">
            <v>4.1299000000000001</v>
          </cell>
          <cell r="AZ324">
            <v>192</v>
          </cell>
        </row>
        <row r="325">
          <cell r="D325">
            <v>49065</v>
          </cell>
          <cell r="E325">
            <v>20.589179999999999</v>
          </cell>
          <cell r="F325">
            <v>21.786180000000002</v>
          </cell>
          <cell r="G325">
            <v>8.9317620000000009</v>
          </cell>
          <cell r="H325">
            <v>13.654362000000001</v>
          </cell>
          <cell r="I325">
            <v>0</v>
          </cell>
          <cell r="J325">
            <v>19.786180000000002</v>
          </cell>
          <cell r="K325">
            <v>19.536180000000002</v>
          </cell>
          <cell r="L325">
            <v>11.12698</v>
          </cell>
          <cell r="M325">
            <v>24.31616</v>
          </cell>
          <cell r="N325">
            <v>37.764620000000001</v>
          </cell>
          <cell r="O325">
            <v>9.2221299999999999</v>
          </cell>
          <cell r="P325">
            <v>18.216830000000002</v>
          </cell>
          <cell r="Q325">
            <v>0</v>
          </cell>
          <cell r="R325">
            <v>36.764620000000001</v>
          </cell>
          <cell r="S325">
            <v>35.764620000000001</v>
          </cell>
          <cell r="T325">
            <v>29.09722</v>
          </cell>
          <cell r="U325">
            <v>22.232257204301074</v>
          </cell>
          <cell r="V325">
            <v>28.83043849462366</v>
          </cell>
          <cell r="W325">
            <v>9.0597736989247313</v>
          </cell>
          <cell r="X325">
            <v>0</v>
          </cell>
          <cell r="Y325">
            <v>19.049343870967743</v>
          </cell>
          <cell r="Z325">
            <v>27.271298709677417</v>
          </cell>
          <cell r="AA325">
            <v>0</v>
          </cell>
          <cell r="AB325">
            <v>0</v>
          </cell>
          <cell r="AC325">
            <v>4.2454999999999998</v>
          </cell>
          <cell r="AD325">
            <v>3.8168000000000002</v>
          </cell>
          <cell r="AE325">
            <v>3.9826999999999999</v>
          </cell>
          <cell r="AF325">
            <v>4.1763000000000003</v>
          </cell>
          <cell r="AG325">
            <v>4.6464999999999996</v>
          </cell>
          <cell r="AH325">
            <v>3.5264000000000002</v>
          </cell>
          <cell r="AI325">
            <v>4.5221</v>
          </cell>
          <cell r="AJ325">
            <v>4.3244999999999996</v>
          </cell>
          <cell r="AK325">
            <v>4.4856999999999996</v>
          </cell>
          <cell r="AL325">
            <v>4.3129</v>
          </cell>
          <cell r="AM325">
            <v>4.5357000000000003</v>
          </cell>
          <cell r="AN325">
            <v>4.3091999999999997</v>
          </cell>
          <cell r="AO325">
            <v>4.2514140163897265</v>
          </cell>
          <cell r="AP325">
            <v>4.3033718047247289</v>
          </cell>
          <cell r="AQ325">
            <v>4.0484778364612062</v>
          </cell>
          <cell r="AR325">
            <v>4.3084412562100782</v>
          </cell>
          <cell r="AS325">
            <v>4.2974810406637305</v>
          </cell>
          <cell r="AT325">
            <v>4.0708719462009437</v>
          </cell>
          <cell r="AU325">
            <v>4.2932329017540303</v>
          </cell>
          <cell r="AV325">
            <v>3.9977</v>
          </cell>
          <cell r="AW325">
            <v>3.8888760219534508</v>
          </cell>
          <cell r="AX325">
            <v>3.9698000000000002</v>
          </cell>
          <cell r="AZ325">
            <v>193</v>
          </cell>
        </row>
        <row r="326">
          <cell r="D326">
            <v>49096</v>
          </cell>
          <cell r="E326">
            <v>36.862569999999998</v>
          </cell>
          <cell r="F326">
            <v>40.933990000000001</v>
          </cell>
          <cell r="G326">
            <v>23.47026</v>
          </cell>
          <cell r="H326">
            <v>28.942060000000001</v>
          </cell>
          <cell r="I326">
            <v>0</v>
          </cell>
          <cell r="J326">
            <v>40.433990000000001</v>
          </cell>
          <cell r="K326">
            <v>40.433990000000001</v>
          </cell>
          <cell r="L326">
            <v>30.119689999999999</v>
          </cell>
          <cell r="M326">
            <v>25.226959999999998</v>
          </cell>
          <cell r="N326">
            <v>47.532710000000002</v>
          </cell>
          <cell r="O326">
            <v>12.615320000000001</v>
          </cell>
          <cell r="P326">
            <v>23.978619999999999</v>
          </cell>
          <cell r="Q326">
            <v>0</v>
          </cell>
          <cell r="R326">
            <v>45.532710000000002</v>
          </cell>
          <cell r="S326">
            <v>46.032710000000002</v>
          </cell>
          <cell r="T326">
            <v>50.658810000000003</v>
          </cell>
          <cell r="U326">
            <v>31.949756888888885</v>
          </cell>
          <cell r="V326">
            <v>43.720116222222224</v>
          </cell>
          <cell r="W326">
            <v>18.887063111111111</v>
          </cell>
          <cell r="X326">
            <v>0</v>
          </cell>
          <cell r="Y326">
            <v>38.79176288888889</v>
          </cell>
          <cell r="Z326">
            <v>42.586782888888891</v>
          </cell>
          <cell r="AA326">
            <v>0</v>
          </cell>
          <cell r="AB326">
            <v>0</v>
          </cell>
          <cell r="AC326">
            <v>4.2869999999999999</v>
          </cell>
          <cell r="AD326">
            <v>3.8443999999999998</v>
          </cell>
          <cell r="AE326">
            <v>3.9411999999999998</v>
          </cell>
          <cell r="AF326">
            <v>4.2316000000000003</v>
          </cell>
          <cell r="AG326">
            <v>4.6879999999999997</v>
          </cell>
          <cell r="AH326">
            <v>3.5539999999999998</v>
          </cell>
          <cell r="AI326">
            <v>4.6050000000000004</v>
          </cell>
          <cell r="AJ326">
            <v>4.3680000000000003</v>
          </cell>
          <cell r="AK326">
            <v>4.5296000000000003</v>
          </cell>
          <cell r="AL326">
            <v>4.3552</v>
          </cell>
          <cell r="AM326">
            <v>4.5796000000000001</v>
          </cell>
          <cell r="AN326">
            <v>4.3517999999999999</v>
          </cell>
          <cell r="AO326">
            <v>4.2929983181655018</v>
          </cell>
          <cell r="AP326">
            <v>4.3454482520531279</v>
          </cell>
          <cell r="AQ326">
            <v>4.0412802534727916</v>
          </cell>
          <cell r="AR326">
            <v>4.3505177035384772</v>
          </cell>
          <cell r="AS326">
            <v>4.3541234661477004</v>
          </cell>
          <cell r="AT326">
            <v>4.1326003412626715</v>
          </cell>
          <cell r="AU326">
            <v>4.3353093490824293</v>
          </cell>
          <cell r="AV326">
            <v>3.9561999999999999</v>
          </cell>
          <cell r="AW326">
            <v>3.9169276532167903</v>
          </cell>
          <cell r="AX326">
            <v>4.0004</v>
          </cell>
          <cell r="AZ326">
            <v>194</v>
          </cell>
        </row>
        <row r="327">
          <cell r="D327">
            <v>49126</v>
          </cell>
          <cell r="E327">
            <v>70.5642</v>
          </cell>
          <cell r="F327">
            <v>88.159549999999996</v>
          </cell>
          <cell r="G327">
            <v>58.628030000000003</v>
          </cell>
          <cell r="H327">
            <v>62.734830000000002</v>
          </cell>
          <cell r="I327">
            <v>0</v>
          </cell>
          <cell r="J327">
            <v>91.909549999999996</v>
          </cell>
          <cell r="K327">
            <v>92.659549999999996</v>
          </cell>
          <cell r="L327">
            <v>12.362550000000001</v>
          </cell>
          <cell r="M327">
            <v>40.454410000000003</v>
          </cell>
          <cell r="N327">
            <v>40.774729999999998</v>
          </cell>
          <cell r="O327">
            <v>26.516819999999999</v>
          </cell>
          <cell r="P327">
            <v>38.975720000000003</v>
          </cell>
          <cell r="Q327">
            <v>0</v>
          </cell>
          <cell r="R327">
            <v>41.274729999999998</v>
          </cell>
          <cell r="S327">
            <v>41.774729999999998</v>
          </cell>
          <cell r="T327">
            <v>25.572330000000001</v>
          </cell>
          <cell r="U327">
            <v>56.64246913978495</v>
          </cell>
          <cell r="V327">
            <v>66.250439677419351</v>
          </cell>
          <cell r="W327">
            <v>43.780911397849465</v>
          </cell>
          <cell r="X327">
            <v>0</v>
          </cell>
          <cell r="Y327">
            <v>18.470297741935486</v>
          </cell>
          <cell r="Z327">
            <v>68.497751505376343</v>
          </cell>
          <cell r="AA327">
            <v>0</v>
          </cell>
          <cell r="AB327">
            <v>0</v>
          </cell>
          <cell r="AC327">
            <v>4.4943999999999997</v>
          </cell>
          <cell r="AD327">
            <v>3.8443999999999998</v>
          </cell>
          <cell r="AE327">
            <v>4.0242000000000004</v>
          </cell>
          <cell r="AF327">
            <v>4.4390999999999998</v>
          </cell>
          <cell r="AG327">
            <v>4.8815999999999997</v>
          </cell>
          <cell r="AH327">
            <v>3.5539999999999998</v>
          </cell>
          <cell r="AI327">
            <v>4.8400999999999996</v>
          </cell>
          <cell r="AJ327">
            <v>4.5823999999999998</v>
          </cell>
          <cell r="AK327">
            <v>4.8783000000000003</v>
          </cell>
          <cell r="AL327">
            <v>4.5652999999999997</v>
          </cell>
          <cell r="AM327">
            <v>4.9283000000000001</v>
          </cell>
          <cell r="AN327">
            <v>4.5631000000000004</v>
          </cell>
          <cell r="AO327">
            <v>4.6336889833164285</v>
          </cell>
          <cell r="AP327">
            <v>4.6901709530568789</v>
          </cell>
          <cell r="AQ327">
            <v>4.084258626712959</v>
          </cell>
          <cell r="AR327">
            <v>4.5607985511507652</v>
          </cell>
          <cell r="AS327">
            <v>4.5666605961282389</v>
          </cell>
          <cell r="AT327">
            <v>4.3427779985948005</v>
          </cell>
          <cell r="AU327">
            <v>4.6800320500861812</v>
          </cell>
          <cell r="AV327">
            <v>4.0392000000000001</v>
          </cell>
          <cell r="AW327">
            <v>3.9169276532167903</v>
          </cell>
          <cell r="AX327">
            <v>4.0312999999999999</v>
          </cell>
          <cell r="AZ327">
            <v>195</v>
          </cell>
        </row>
        <row r="328">
          <cell r="D328">
            <v>49157</v>
          </cell>
          <cell r="E328">
            <v>74.62124</v>
          </cell>
          <cell r="F328">
            <v>72.727040000000002</v>
          </cell>
          <cell r="G328">
            <v>63.984000000000002</v>
          </cell>
          <cell r="H328">
            <v>67.607799999999997</v>
          </cell>
          <cell r="I328">
            <v>0</v>
          </cell>
          <cell r="J328">
            <v>76.727040000000002</v>
          </cell>
          <cell r="K328">
            <v>76.727040000000002</v>
          </cell>
          <cell r="L328">
            <v>-17.945959999999999</v>
          </cell>
          <cell r="M328">
            <v>49.042610000000003</v>
          </cell>
          <cell r="N328">
            <v>43.664969999999997</v>
          </cell>
          <cell r="O328">
            <v>38.28181</v>
          </cell>
          <cell r="P328">
            <v>47.978409999999997</v>
          </cell>
          <cell r="Q328">
            <v>0</v>
          </cell>
          <cell r="R328">
            <v>44.664969999999997</v>
          </cell>
          <cell r="S328">
            <v>44.164969999999997</v>
          </cell>
          <cell r="T328">
            <v>24.68967</v>
          </cell>
          <cell r="U328">
            <v>63.894717741935487</v>
          </cell>
          <cell r="V328">
            <v>60.539720322580649</v>
          </cell>
          <cell r="W328">
            <v>53.205662258064514</v>
          </cell>
          <cell r="X328">
            <v>0</v>
          </cell>
          <cell r="Y328">
            <v>-6.6502258064516082E-2</v>
          </cell>
          <cell r="Z328">
            <v>63.281655806451617</v>
          </cell>
          <cell r="AA328">
            <v>0</v>
          </cell>
          <cell r="AB328">
            <v>0</v>
          </cell>
          <cell r="AC328">
            <v>4.7018000000000004</v>
          </cell>
          <cell r="AD328">
            <v>3.8858999999999999</v>
          </cell>
          <cell r="AE328">
            <v>4.1624999999999996</v>
          </cell>
          <cell r="AF328">
            <v>4.6464999999999996</v>
          </cell>
          <cell r="AG328">
            <v>4.9922000000000004</v>
          </cell>
          <cell r="AH328">
            <v>3.5817000000000001</v>
          </cell>
          <cell r="AI328">
            <v>5.0476000000000001</v>
          </cell>
          <cell r="AJ328">
            <v>4.7888000000000002</v>
          </cell>
          <cell r="AK328">
            <v>4.9530000000000003</v>
          </cell>
          <cell r="AL328">
            <v>4.7727000000000004</v>
          </cell>
          <cell r="AM328">
            <v>5.0030000000000001</v>
          </cell>
          <cell r="AN328">
            <v>4.7704000000000004</v>
          </cell>
          <cell r="AO328">
            <v>4.7086409296496319</v>
          </cell>
          <cell r="AP328">
            <v>4.7660099472777047</v>
          </cell>
          <cell r="AQ328">
            <v>4.1773611750091266</v>
          </cell>
          <cell r="AR328">
            <v>4.771079398763054</v>
          </cell>
          <cell r="AS328">
            <v>4.7790952985762569</v>
          </cell>
          <cell r="AT328">
            <v>4.5203349593495936</v>
          </cell>
          <cell r="AU328">
            <v>4.755871044307006</v>
          </cell>
          <cell r="AV328">
            <v>4.1775000000000002</v>
          </cell>
          <cell r="AW328">
            <v>3.959106736456957</v>
          </cell>
          <cell r="AX328">
            <v>4.0800999999999998</v>
          </cell>
          <cell r="AZ328">
            <v>196</v>
          </cell>
        </row>
        <row r="329">
          <cell r="D329">
            <v>49188</v>
          </cell>
          <cell r="E329">
            <v>61.713740000000001</v>
          </cell>
          <cell r="F329">
            <v>61.240409999999997</v>
          </cell>
          <cell r="G329">
            <v>49.622160000000001</v>
          </cell>
          <cell r="H329">
            <v>57.793059999999997</v>
          </cell>
          <cell r="I329">
            <v>0</v>
          </cell>
          <cell r="J329">
            <v>64.240409999999997</v>
          </cell>
          <cell r="K329">
            <v>63.240409999999997</v>
          </cell>
          <cell r="L329">
            <v>-15.69539</v>
          </cell>
          <cell r="M329">
            <v>53.246130000000001</v>
          </cell>
          <cell r="N329">
            <v>61.758719999999997</v>
          </cell>
          <cell r="O329">
            <v>40.309139999999999</v>
          </cell>
          <cell r="P329">
            <v>51.759540000000001</v>
          </cell>
          <cell r="Q329">
            <v>0</v>
          </cell>
          <cell r="R329">
            <v>60.508719999999997</v>
          </cell>
          <cell r="S329">
            <v>60.758719999999997</v>
          </cell>
          <cell r="T329">
            <v>49.045819999999999</v>
          </cell>
          <cell r="U329">
            <v>57.950357777777782</v>
          </cell>
          <cell r="V329">
            <v>61.470770000000002</v>
          </cell>
          <cell r="W329">
            <v>45.483040000000003</v>
          </cell>
          <cell r="X329">
            <v>0</v>
          </cell>
          <cell r="Y329">
            <v>13.078481111111113</v>
          </cell>
          <cell r="Z329">
            <v>62.581881111111109</v>
          </cell>
          <cell r="AA329">
            <v>0</v>
          </cell>
          <cell r="AB329">
            <v>0</v>
          </cell>
          <cell r="AC329">
            <v>4.5082000000000004</v>
          </cell>
          <cell r="AD329">
            <v>3.6507999999999998</v>
          </cell>
          <cell r="AE329">
            <v>4.0795000000000003</v>
          </cell>
          <cell r="AF329">
            <v>4.4667000000000003</v>
          </cell>
          <cell r="AG329">
            <v>4.7847999999999997</v>
          </cell>
          <cell r="AH329">
            <v>3.3466</v>
          </cell>
          <cell r="AI329">
            <v>4.8677999999999999</v>
          </cell>
          <cell r="AJ329">
            <v>4.5946999999999996</v>
          </cell>
          <cell r="AK329">
            <v>4.7587000000000002</v>
          </cell>
          <cell r="AL329">
            <v>4.5788000000000002</v>
          </cell>
          <cell r="AM329">
            <v>4.8087</v>
          </cell>
          <cell r="AN329">
            <v>4.5765000000000002</v>
          </cell>
          <cell r="AO329">
            <v>4.514647656787222</v>
          </cell>
          <cell r="AP329">
            <v>4.5697207857649804</v>
          </cell>
          <cell r="AQ329">
            <v>4.0126452650368742</v>
          </cell>
          <cell r="AR329">
            <v>4.5747902372503297</v>
          </cell>
          <cell r="AS329">
            <v>4.5949305951039641</v>
          </cell>
          <cell r="AT329">
            <v>4.341071685235371</v>
          </cell>
          <cell r="AU329">
            <v>4.5595818827942818</v>
          </cell>
          <cell r="AV329">
            <v>4.0945</v>
          </cell>
          <cell r="AW329">
            <v>3.7201596889927835</v>
          </cell>
          <cell r="AX329">
            <v>3.8448000000000002</v>
          </cell>
          <cell r="AZ329">
            <v>197</v>
          </cell>
        </row>
        <row r="330">
          <cell r="D330">
            <v>49218</v>
          </cell>
          <cell r="E330">
            <v>54.750570000000003</v>
          </cell>
          <cell r="F330">
            <v>39.568519999999999</v>
          </cell>
          <cell r="G330">
            <v>41.908079999999998</v>
          </cell>
          <cell r="H330">
            <v>48.708080000000002</v>
          </cell>
          <cell r="I330">
            <v>0</v>
          </cell>
          <cell r="J330">
            <v>38.318519999999999</v>
          </cell>
          <cell r="K330">
            <v>38.068519999999999</v>
          </cell>
          <cell r="L330">
            <v>30.74802</v>
          </cell>
          <cell r="M330">
            <v>53.197510000000001</v>
          </cell>
          <cell r="N330">
            <v>45.912529999999997</v>
          </cell>
          <cell r="O330">
            <v>37.378349999999998</v>
          </cell>
          <cell r="P330">
            <v>44.615250000000003</v>
          </cell>
          <cell r="Q330">
            <v>0</v>
          </cell>
          <cell r="R330">
            <v>44.662529999999997</v>
          </cell>
          <cell r="S330">
            <v>44.662529999999997</v>
          </cell>
          <cell r="T330">
            <v>39.295229999999997</v>
          </cell>
          <cell r="U330">
            <v>54.065887634408604</v>
          </cell>
          <cell r="V330">
            <v>42.365341612903222</v>
          </cell>
          <cell r="W330">
            <v>39.911102258064517</v>
          </cell>
          <cell r="X330">
            <v>0</v>
          </cell>
          <cell r="Y330">
            <v>34.516144838709678</v>
          </cell>
          <cell r="Z330">
            <v>41.115341612903222</v>
          </cell>
          <cell r="AA330">
            <v>0</v>
          </cell>
          <cell r="AB330">
            <v>0</v>
          </cell>
          <cell r="AC330">
            <v>4.5496999999999996</v>
          </cell>
          <cell r="AD330">
            <v>4.1624999999999996</v>
          </cell>
          <cell r="AE330">
            <v>4.2454999999999998</v>
          </cell>
          <cell r="AF330">
            <v>4.4943999999999997</v>
          </cell>
          <cell r="AG330">
            <v>4.7986000000000004</v>
          </cell>
          <cell r="AH330">
            <v>3.3742999999999999</v>
          </cell>
          <cell r="AI330">
            <v>4.8815999999999997</v>
          </cell>
          <cell r="AJ330">
            <v>4.6344000000000003</v>
          </cell>
          <cell r="AK330">
            <v>4.7973999999999997</v>
          </cell>
          <cell r="AL330">
            <v>4.6195000000000004</v>
          </cell>
          <cell r="AM330">
            <v>4.8474000000000004</v>
          </cell>
          <cell r="AN330">
            <v>4.6167999999999996</v>
          </cell>
          <cell r="AO330">
            <v>4.5562319585629973</v>
          </cell>
          <cell r="AP330">
            <v>4.6117972330933794</v>
          </cell>
          <cell r="AQ330">
            <v>4.3635662716014636</v>
          </cell>
          <cell r="AR330">
            <v>4.6168666845787287</v>
          </cell>
          <cell r="AS330">
            <v>4.6233030216122089</v>
          </cell>
          <cell r="AT330">
            <v>4.4630229047475662</v>
          </cell>
          <cell r="AU330">
            <v>4.6016583301226808</v>
          </cell>
          <cell r="AV330">
            <v>4.2605000000000004</v>
          </cell>
          <cell r="AW330">
            <v>4.2402328671612963</v>
          </cell>
          <cell r="AX330">
            <v>4.3491</v>
          </cell>
          <cell r="AZ330">
            <v>198</v>
          </cell>
        </row>
        <row r="331">
          <cell r="D331">
            <v>49249</v>
          </cell>
          <cell r="E331">
            <v>56.041699999999999</v>
          </cell>
          <cell r="F331">
            <v>43.224760000000003</v>
          </cell>
          <cell r="G331">
            <v>40.60557</v>
          </cell>
          <cell r="H331">
            <v>45.599769999999999</v>
          </cell>
          <cell r="I331">
            <v>0</v>
          </cell>
          <cell r="J331">
            <v>41.724760000000003</v>
          </cell>
          <cell r="K331">
            <v>41.974760000000003</v>
          </cell>
          <cell r="L331">
            <v>38.049660000000003</v>
          </cell>
          <cell r="M331">
            <v>47.630650000000003</v>
          </cell>
          <cell r="N331">
            <v>47.942450000000001</v>
          </cell>
          <cell r="O331">
            <v>31.544060000000002</v>
          </cell>
          <cell r="P331">
            <v>37.678759999999997</v>
          </cell>
          <cell r="Q331">
            <v>0</v>
          </cell>
          <cell r="R331">
            <v>46.692450000000001</v>
          </cell>
          <cell r="S331">
            <v>46.692450000000001</v>
          </cell>
          <cell r="T331">
            <v>41.458449999999999</v>
          </cell>
          <cell r="U331">
            <v>52.29697454923717</v>
          </cell>
          <cell r="V331">
            <v>45.325146255201112</v>
          </cell>
          <cell r="W331">
            <v>36.571250013869623</v>
          </cell>
          <cell r="X331">
            <v>0</v>
          </cell>
          <cell r="Y331">
            <v>39.567304368932042</v>
          </cell>
          <cell r="Z331">
            <v>43.936450000000001</v>
          </cell>
          <cell r="AA331">
            <v>0</v>
          </cell>
          <cell r="AB331">
            <v>0</v>
          </cell>
          <cell r="AC331">
            <v>4.9645999999999999</v>
          </cell>
          <cell r="AD331">
            <v>5.1029</v>
          </cell>
          <cell r="AE331">
            <v>4.6464999999999996</v>
          </cell>
          <cell r="AF331">
            <v>4.9230999999999998</v>
          </cell>
          <cell r="AG331">
            <v>4.8954000000000004</v>
          </cell>
          <cell r="AH331">
            <v>3.7614999999999998</v>
          </cell>
          <cell r="AI331">
            <v>5.3240999999999996</v>
          </cell>
          <cell r="AJ331">
            <v>5.0594000000000001</v>
          </cell>
          <cell r="AK331">
            <v>5.2272999999999996</v>
          </cell>
          <cell r="AL331">
            <v>5.0388999999999999</v>
          </cell>
          <cell r="AM331">
            <v>5.2773000000000003</v>
          </cell>
          <cell r="AN331">
            <v>5.0382999999999996</v>
          </cell>
          <cell r="AO331">
            <v>4.9719747731839377</v>
          </cell>
          <cell r="AP331">
            <v>5.0324603173476632</v>
          </cell>
          <cell r="AQ331">
            <v>5.0581589205696513</v>
          </cell>
          <cell r="AR331">
            <v>5.0375297688330125</v>
          </cell>
          <cell r="AS331">
            <v>5.0624098535286279</v>
          </cell>
          <cell r="AT331">
            <v>4.6586467128374984</v>
          </cell>
          <cell r="AU331">
            <v>5.0223214143769646</v>
          </cell>
          <cell r="AV331">
            <v>4.6615000000000002</v>
          </cell>
          <cell r="AW331">
            <v>5.1960210570179894</v>
          </cell>
          <cell r="AX331">
            <v>5.3414000000000001</v>
          </cell>
          <cell r="AZ331">
            <v>199</v>
          </cell>
        </row>
        <row r="332">
          <cell r="D332">
            <v>49279</v>
          </cell>
          <cell r="E332">
            <v>70.037189999999995</v>
          </cell>
          <cell r="F332">
            <v>50.141210000000001</v>
          </cell>
          <cell r="G332">
            <v>60.78237</v>
          </cell>
          <cell r="H332">
            <v>63.650069999999999</v>
          </cell>
          <cell r="I332">
            <v>0</v>
          </cell>
          <cell r="J332">
            <v>48.641210000000001</v>
          </cell>
          <cell r="K332">
            <v>48.641210000000001</v>
          </cell>
          <cell r="L332">
            <v>45.975709999999999</v>
          </cell>
          <cell r="M332">
            <v>66.260090000000005</v>
          </cell>
          <cell r="N332">
            <v>53.968029999999999</v>
          </cell>
          <cell r="O332">
            <v>53.308509999999998</v>
          </cell>
          <cell r="P332">
            <v>58.240110000000001</v>
          </cell>
          <cell r="Q332">
            <v>0</v>
          </cell>
          <cell r="R332">
            <v>51.968029999999999</v>
          </cell>
          <cell r="S332">
            <v>52.968029999999999</v>
          </cell>
          <cell r="T332">
            <v>48.315730000000002</v>
          </cell>
          <cell r="U332">
            <v>68.290788924731189</v>
          </cell>
          <cell r="V332">
            <v>51.910599892473115</v>
          </cell>
          <cell r="W332">
            <v>57.326714301075263</v>
          </cell>
          <cell r="X332">
            <v>0</v>
          </cell>
          <cell r="Y332">
            <v>47.057654731182794</v>
          </cell>
          <cell r="Z332">
            <v>50.179417096774202</v>
          </cell>
          <cell r="AA332">
            <v>0</v>
          </cell>
          <cell r="AB332">
            <v>0</v>
          </cell>
          <cell r="AC332">
            <v>5.3655999999999997</v>
          </cell>
          <cell r="AD332">
            <v>5.6144999999999996</v>
          </cell>
          <cell r="AE332">
            <v>5.1304999999999996</v>
          </cell>
          <cell r="AF332">
            <v>5.3933</v>
          </cell>
          <cell r="AG332">
            <v>5.1858000000000004</v>
          </cell>
          <cell r="AH332">
            <v>3.7890999999999999</v>
          </cell>
          <cell r="AI332">
            <v>5.8220000000000001</v>
          </cell>
          <cell r="AJ332">
            <v>5.4661999999999997</v>
          </cell>
          <cell r="AK332">
            <v>5.6368999999999998</v>
          </cell>
          <cell r="AL332">
            <v>5.4425999999999997</v>
          </cell>
          <cell r="AM332">
            <v>5.6868999999999996</v>
          </cell>
          <cell r="AN332">
            <v>5.4431000000000003</v>
          </cell>
          <cell r="AO332">
            <v>5.373789351788413</v>
          </cell>
          <cell r="AP332">
            <v>5.4390303264726754</v>
          </cell>
          <cell r="AQ332">
            <v>5.5736922747613376</v>
          </cell>
          <cell r="AR332">
            <v>5.4440997779580247</v>
          </cell>
          <cell r="AS332">
            <v>5.5440241114411553</v>
          </cell>
          <cell r="AT332">
            <v>5.0134595202248322</v>
          </cell>
          <cell r="AU332">
            <v>5.4288914235019776</v>
          </cell>
          <cell r="AV332">
            <v>5.1455000000000002</v>
          </cell>
          <cell r="AW332">
            <v>5.7159925988413454</v>
          </cell>
          <cell r="AX332">
            <v>5.8757999999999999</v>
          </cell>
          <cell r="AZ332">
            <v>200</v>
          </cell>
        </row>
        <row r="333">
          <cell r="D333">
            <v>49310</v>
          </cell>
          <cell r="E333">
            <v>70.029210000000006</v>
          </cell>
          <cell r="F333">
            <v>50.431789999999999</v>
          </cell>
          <cell r="G333">
            <v>58.995890000000003</v>
          </cell>
          <cell r="H333">
            <v>62.108989999999999</v>
          </cell>
          <cell r="I333">
            <v>0</v>
          </cell>
          <cell r="J333">
            <v>48.931789999999999</v>
          </cell>
          <cell r="K333">
            <v>48.931789999999999</v>
          </cell>
          <cell r="L333">
            <v>48.322789999999998</v>
          </cell>
          <cell r="M333">
            <v>62.189619999999998</v>
          </cell>
          <cell r="N333">
            <v>53.152239999999999</v>
          </cell>
          <cell r="O333">
            <v>48.274230000000003</v>
          </cell>
          <cell r="P333">
            <v>54.833530000000003</v>
          </cell>
          <cell r="Q333">
            <v>0</v>
          </cell>
          <cell r="R333">
            <v>51.652239999999999</v>
          </cell>
          <cell r="S333">
            <v>52.152239999999999</v>
          </cell>
          <cell r="T333">
            <v>56.575740000000003</v>
          </cell>
          <cell r="U333">
            <v>66.57304666666667</v>
          </cell>
          <cell r="V333">
            <v>51.631128172043013</v>
          </cell>
          <cell r="W333">
            <v>54.269136666666668</v>
          </cell>
          <cell r="X333">
            <v>0</v>
          </cell>
          <cell r="Y333">
            <v>51.961187311827956</v>
          </cell>
          <cell r="Z333">
            <v>50.131128172043013</v>
          </cell>
          <cell r="AA333">
            <v>0</v>
          </cell>
          <cell r="AB333">
            <v>0</v>
          </cell>
          <cell r="AC333">
            <v>5.4324000000000003</v>
          </cell>
          <cell r="AD333">
            <v>5.6588000000000003</v>
          </cell>
          <cell r="AE333">
            <v>5.1919000000000004</v>
          </cell>
          <cell r="AF333">
            <v>5.5456000000000003</v>
          </cell>
          <cell r="AG333">
            <v>5.2343999999999999</v>
          </cell>
          <cell r="AH333">
            <v>3.7347999999999999</v>
          </cell>
          <cell r="AI333">
            <v>5.9842000000000004</v>
          </cell>
          <cell r="AJ333">
            <v>5.5339</v>
          </cell>
          <cell r="AK333">
            <v>5.7049000000000003</v>
          </cell>
          <cell r="AL333">
            <v>5.5098000000000003</v>
          </cell>
          <cell r="AM333">
            <v>5.7549000000000001</v>
          </cell>
          <cell r="AN333">
            <v>5.5103999999999997</v>
          </cell>
          <cell r="AO333">
            <v>5.4407250471768895</v>
          </cell>
          <cell r="AP333">
            <v>5.506758198316942</v>
          </cell>
          <cell r="AQ333">
            <v>5.628424974176828</v>
          </cell>
          <cell r="AR333">
            <v>5.5118276498022922</v>
          </cell>
          <cell r="AS333">
            <v>5.7000212434702453</v>
          </cell>
          <cell r="AT333">
            <v>5.1667266084512695</v>
          </cell>
          <cell r="AU333">
            <v>5.4966192953462434</v>
          </cell>
          <cell r="AV333">
            <v>5.2069000000000001</v>
          </cell>
          <cell r="AW333">
            <v>5.7610174997459094</v>
          </cell>
          <cell r="AX333">
            <v>5.9256000000000002</v>
          </cell>
          <cell r="AZ333">
            <v>201</v>
          </cell>
        </row>
        <row r="334">
          <cell r="D334">
            <v>49341</v>
          </cell>
          <cell r="E334">
            <v>60.904640000000001</v>
          </cell>
          <cell r="F334">
            <v>44.280250000000002</v>
          </cell>
          <cell r="G334">
            <v>51.950319999999998</v>
          </cell>
          <cell r="H334">
            <v>57.14282</v>
          </cell>
          <cell r="I334">
            <v>0</v>
          </cell>
          <cell r="J334">
            <v>42.780250000000002</v>
          </cell>
          <cell r="K334">
            <v>42.780250000000002</v>
          </cell>
          <cell r="L334">
            <v>39.885849999999998</v>
          </cell>
          <cell r="M334">
            <v>58.211069999999999</v>
          </cell>
          <cell r="N334">
            <v>48.852609999999999</v>
          </cell>
          <cell r="O334">
            <v>47.573369999999997</v>
          </cell>
          <cell r="P334">
            <v>55.50177</v>
          </cell>
          <cell r="Q334">
            <v>0</v>
          </cell>
          <cell r="R334">
            <v>47.352609999999999</v>
          </cell>
          <cell r="S334">
            <v>47.602609999999999</v>
          </cell>
          <cell r="T334">
            <v>50.777909999999999</v>
          </cell>
          <cell r="U334">
            <v>59.750252857142854</v>
          </cell>
          <cell r="V334">
            <v>46.239832857142858</v>
          </cell>
          <cell r="W334">
            <v>50.074484285714277</v>
          </cell>
          <cell r="X334">
            <v>0</v>
          </cell>
          <cell r="Y334">
            <v>44.553875714285709</v>
          </cell>
          <cell r="Z334">
            <v>44.739832857142858</v>
          </cell>
          <cell r="AA334">
            <v>0</v>
          </cell>
          <cell r="AB334">
            <v>0</v>
          </cell>
          <cell r="AC334">
            <v>4.9372999999999996</v>
          </cell>
          <cell r="AD334">
            <v>5.1494999999999997</v>
          </cell>
          <cell r="AE334">
            <v>4.6402000000000001</v>
          </cell>
          <cell r="AF334">
            <v>4.8666</v>
          </cell>
          <cell r="AG334">
            <v>5.1212</v>
          </cell>
          <cell r="AH334">
            <v>3.6499000000000001</v>
          </cell>
          <cell r="AI334">
            <v>5.2767999999999997</v>
          </cell>
          <cell r="AJ334">
            <v>5.0369000000000002</v>
          </cell>
          <cell r="AK334">
            <v>5.2070999999999996</v>
          </cell>
          <cell r="AL334">
            <v>5.0137999999999998</v>
          </cell>
          <cell r="AM334">
            <v>5.2571000000000003</v>
          </cell>
          <cell r="AN334">
            <v>5.0141</v>
          </cell>
          <cell r="AO334">
            <v>4.9446193168350536</v>
          </cell>
          <cell r="AP334">
            <v>5.004781112237656</v>
          </cell>
          <cell r="AQ334">
            <v>5.079026733118793</v>
          </cell>
          <cell r="AR334">
            <v>5.0098505637230053</v>
          </cell>
          <cell r="AS334">
            <v>5.0045382976544097</v>
          </cell>
          <cell r="AT334">
            <v>4.7032116029308444</v>
          </cell>
          <cell r="AU334">
            <v>4.9946422092669573</v>
          </cell>
          <cell r="AV334">
            <v>4.6551999999999998</v>
          </cell>
          <cell r="AW334">
            <v>5.2433835938611644</v>
          </cell>
          <cell r="AX334">
            <v>5.4025999999999996</v>
          </cell>
          <cell r="AZ334">
            <v>202</v>
          </cell>
        </row>
        <row r="335">
          <cell r="D335">
            <v>49369</v>
          </cell>
          <cell r="E335">
            <v>43.292079999999999</v>
          </cell>
          <cell r="F335">
            <v>33.818019999999997</v>
          </cell>
          <cell r="G335">
            <v>32.393219999999999</v>
          </cell>
          <cell r="H335">
            <v>38.709719999999997</v>
          </cell>
          <cell r="I335">
            <v>0</v>
          </cell>
          <cell r="J335">
            <v>31.818020000000001</v>
          </cell>
          <cell r="K335">
            <v>32.068019999999997</v>
          </cell>
          <cell r="L335">
            <v>25.62012</v>
          </cell>
          <cell r="M335">
            <v>49.49512</v>
          </cell>
          <cell r="N335">
            <v>47.941510000000001</v>
          </cell>
          <cell r="O335">
            <v>33.980600000000003</v>
          </cell>
          <cell r="P335">
            <v>42.4465</v>
          </cell>
          <cell r="Q335">
            <v>0</v>
          </cell>
          <cell r="R335">
            <v>46.441510000000001</v>
          </cell>
          <cell r="S335">
            <v>46.441510000000001</v>
          </cell>
          <cell r="T335">
            <v>45.410110000000003</v>
          </cell>
          <cell r="U335">
            <v>45.888507240915203</v>
          </cell>
          <cell r="V335">
            <v>39.729736541049789</v>
          </cell>
          <cell r="W335">
            <v>33.057654966352622</v>
          </cell>
          <cell r="X335">
            <v>0</v>
          </cell>
          <cell r="Y335">
            <v>33.903682436069985</v>
          </cell>
          <cell r="Z335">
            <v>37.939023216689101</v>
          </cell>
          <cell r="AA335">
            <v>0</v>
          </cell>
          <cell r="AB335">
            <v>0</v>
          </cell>
          <cell r="AC335">
            <v>4.5978000000000003</v>
          </cell>
          <cell r="AD335">
            <v>4.5129000000000001</v>
          </cell>
          <cell r="AE335">
            <v>4.2865000000000002</v>
          </cell>
          <cell r="AF335">
            <v>4.4987000000000004</v>
          </cell>
          <cell r="AG335">
            <v>4.9089999999999998</v>
          </cell>
          <cell r="AH335">
            <v>3.3104</v>
          </cell>
          <cell r="AI335">
            <v>4.8948999999999998</v>
          </cell>
          <cell r="AJ335">
            <v>4.6886000000000001</v>
          </cell>
          <cell r="AK335">
            <v>4.7031000000000001</v>
          </cell>
          <cell r="AL335">
            <v>4.6703999999999999</v>
          </cell>
          <cell r="AM335">
            <v>4.7530999999999999</v>
          </cell>
          <cell r="AN335">
            <v>4.6689999999999996</v>
          </cell>
          <cell r="AO335">
            <v>4.4524215088287731</v>
          </cell>
          <cell r="AP335">
            <v>4.506758198316942</v>
          </cell>
          <cell r="AQ335">
            <v>4.5662377810737675</v>
          </cell>
          <cell r="AR335">
            <v>4.6656348078677894</v>
          </cell>
          <cell r="AS335">
            <v>4.6277074055106011</v>
          </cell>
          <cell r="AT335">
            <v>4.2463211080999699</v>
          </cell>
          <cell r="AU335">
            <v>4.4966192953462434</v>
          </cell>
          <cell r="AV335">
            <v>4.3014999999999999</v>
          </cell>
          <cell r="AW335">
            <v>4.5963666205915237</v>
          </cell>
          <cell r="AX335">
            <v>4.7332000000000001</v>
          </cell>
          <cell r="AZ335">
            <v>203</v>
          </cell>
        </row>
        <row r="336">
          <cell r="D336">
            <v>49400</v>
          </cell>
          <cell r="E336">
            <v>26.767479999999999</v>
          </cell>
          <cell r="F336">
            <v>21.173279999999998</v>
          </cell>
          <cell r="G336">
            <v>15.978809999999999</v>
          </cell>
          <cell r="H336">
            <v>19.349710000000002</v>
          </cell>
          <cell r="I336">
            <v>0</v>
          </cell>
          <cell r="J336">
            <v>19.173279999999998</v>
          </cell>
          <cell r="K336">
            <v>18.923279999999998</v>
          </cell>
          <cell r="L336">
            <v>12.296379999999999</v>
          </cell>
          <cell r="M336">
            <v>31.691960000000002</v>
          </cell>
          <cell r="N336">
            <v>34.924529999999997</v>
          </cell>
          <cell r="O336">
            <v>17.963429999999999</v>
          </cell>
          <cell r="P336">
            <v>25.043530000000001</v>
          </cell>
          <cell r="Q336">
            <v>0</v>
          </cell>
          <cell r="R336">
            <v>33.424529999999997</v>
          </cell>
          <cell r="S336">
            <v>32.674529999999997</v>
          </cell>
          <cell r="T336">
            <v>28.019629999999999</v>
          </cell>
          <cell r="U336">
            <v>28.956137777777776</v>
          </cell>
          <cell r="V336">
            <v>27.284946666666663</v>
          </cell>
          <cell r="W336">
            <v>16.860863333333334</v>
          </cell>
          <cell r="X336">
            <v>0</v>
          </cell>
          <cell r="Y336">
            <v>19.284491111111109</v>
          </cell>
          <cell r="Z336">
            <v>25.507168888888888</v>
          </cell>
          <cell r="AA336">
            <v>0</v>
          </cell>
          <cell r="AB336">
            <v>0</v>
          </cell>
          <cell r="AC336">
            <v>4.4279999999999999</v>
          </cell>
          <cell r="AD336">
            <v>3.8620999999999999</v>
          </cell>
          <cell r="AE336">
            <v>4.1451000000000002</v>
          </cell>
          <cell r="AF336">
            <v>4.3289999999999997</v>
          </cell>
          <cell r="AG336">
            <v>4.8099999999999996</v>
          </cell>
          <cell r="AH336">
            <v>3.3104</v>
          </cell>
          <cell r="AI336">
            <v>4.6967999999999996</v>
          </cell>
          <cell r="AJ336">
            <v>4.508</v>
          </cell>
          <cell r="AK336">
            <v>4.6694000000000004</v>
          </cell>
          <cell r="AL336">
            <v>4.4958</v>
          </cell>
          <cell r="AM336">
            <v>4.7194000000000003</v>
          </cell>
          <cell r="AN336">
            <v>4.4923000000000002</v>
          </cell>
          <cell r="AO336">
            <v>4.4342847410663273</v>
          </cell>
          <cell r="AP336">
            <v>4.4884067839399782</v>
          </cell>
          <cell r="AQ336">
            <v>4.1560273319067793</v>
          </cell>
          <cell r="AR336">
            <v>4.4934762354253275</v>
          </cell>
          <cell r="AS336">
            <v>4.4538878828229027</v>
          </cell>
          <cell r="AT336">
            <v>4.3582351902037537</v>
          </cell>
          <cell r="AU336">
            <v>4.4782678809692795</v>
          </cell>
          <cell r="AV336">
            <v>4.1600999999999999</v>
          </cell>
          <cell r="AW336">
            <v>3.934917286309584</v>
          </cell>
          <cell r="AX336">
            <v>4.0231000000000003</v>
          </cell>
          <cell r="AZ336">
            <v>204</v>
          </cell>
        </row>
        <row r="337">
          <cell r="D337">
            <v>49430</v>
          </cell>
          <cell r="E337">
            <v>17.804919999999999</v>
          </cell>
          <cell r="F337">
            <v>20.99521</v>
          </cell>
          <cell r="G337">
            <v>5.9578629999999997</v>
          </cell>
          <cell r="H337">
            <v>10.680463</v>
          </cell>
          <cell r="I337">
            <v>0</v>
          </cell>
          <cell r="J337">
            <v>18.99521</v>
          </cell>
          <cell r="K337">
            <v>18.74521</v>
          </cell>
          <cell r="L337">
            <v>10.33601</v>
          </cell>
          <cell r="M337">
            <v>22.06664</v>
          </cell>
          <cell r="N337">
            <v>37.961730000000003</v>
          </cell>
          <cell r="O337">
            <v>6.9704309999999996</v>
          </cell>
          <cell r="P337">
            <v>15.965131</v>
          </cell>
          <cell r="Q337">
            <v>0</v>
          </cell>
          <cell r="R337">
            <v>36.961730000000003</v>
          </cell>
          <cell r="S337">
            <v>35.961730000000003</v>
          </cell>
          <cell r="T337">
            <v>29.294329999999999</v>
          </cell>
          <cell r="U337">
            <v>19.683742795698922</v>
          </cell>
          <cell r="V337">
            <v>28.475073655913981</v>
          </cell>
          <cell r="W337">
            <v>6.4042639462365578</v>
          </cell>
          <cell r="X337">
            <v>0</v>
          </cell>
          <cell r="Y337">
            <v>18.693979032258063</v>
          </cell>
          <cell r="Z337">
            <v>26.915933870967741</v>
          </cell>
          <cell r="AA337">
            <v>0</v>
          </cell>
          <cell r="AB337">
            <v>0</v>
          </cell>
          <cell r="AC337">
            <v>4.3997000000000002</v>
          </cell>
          <cell r="AD337">
            <v>3.8197000000000001</v>
          </cell>
          <cell r="AE337">
            <v>4.1167999999999996</v>
          </cell>
          <cell r="AF337">
            <v>4.3148</v>
          </cell>
          <cell r="AG337">
            <v>4.8524000000000003</v>
          </cell>
          <cell r="AH337">
            <v>3.4943</v>
          </cell>
          <cell r="AI337">
            <v>4.6825999999999999</v>
          </cell>
          <cell r="AJ337">
            <v>4.4786999999999999</v>
          </cell>
          <cell r="AK337">
            <v>4.6398999999999999</v>
          </cell>
          <cell r="AL337">
            <v>4.4672000000000001</v>
          </cell>
          <cell r="AM337">
            <v>4.6898999999999997</v>
          </cell>
          <cell r="AN337">
            <v>4.4634999999999998</v>
          </cell>
          <cell r="AO337">
            <v>4.4059272533493523</v>
          </cell>
          <cell r="AP337">
            <v>4.4597136885328998</v>
          </cell>
          <cell r="AQ337">
            <v>4.1194180428937699</v>
          </cell>
          <cell r="AR337">
            <v>4.4647831400182501</v>
          </cell>
          <cell r="AS337">
            <v>4.4393431732049571</v>
          </cell>
          <cell r="AT337">
            <v>4.2257449764127273</v>
          </cell>
          <cell r="AU337">
            <v>4.4495747855622021</v>
          </cell>
          <cell r="AV337">
            <v>4.1318000000000001</v>
          </cell>
          <cell r="AW337">
            <v>3.8918234759630042</v>
          </cell>
          <cell r="AX337">
            <v>3.9727000000000001</v>
          </cell>
          <cell r="AZ337">
            <v>205</v>
          </cell>
        </row>
        <row r="338">
          <cell r="D338">
            <v>49461</v>
          </cell>
          <cell r="E338">
            <v>32.342550000000003</v>
          </cell>
          <cell r="F338">
            <v>35.784419999999997</v>
          </cell>
          <cell r="G338">
            <v>19.175979999999999</v>
          </cell>
          <cell r="H338">
            <v>24.647780000000001</v>
          </cell>
          <cell r="I338">
            <v>0</v>
          </cell>
          <cell r="J338">
            <v>35.284419999999997</v>
          </cell>
          <cell r="K338">
            <v>35.284419999999997</v>
          </cell>
          <cell r="L338">
            <v>24.970220000000001</v>
          </cell>
          <cell r="M338">
            <v>22.398499999999999</v>
          </cell>
          <cell r="N338">
            <v>45.455190000000002</v>
          </cell>
          <cell r="O338">
            <v>10.014900000000001</v>
          </cell>
          <cell r="P338">
            <v>21.3782</v>
          </cell>
          <cell r="Q338">
            <v>0</v>
          </cell>
          <cell r="R338">
            <v>43.455190000000002</v>
          </cell>
          <cell r="S338">
            <v>43.955190000000002</v>
          </cell>
          <cell r="T338">
            <v>48.581290000000003</v>
          </cell>
          <cell r="U338">
            <v>28.143951111111111</v>
          </cell>
          <cell r="V338">
            <v>39.867633999999995</v>
          </cell>
          <cell r="W338">
            <v>15.307968444444445</v>
          </cell>
          <cell r="X338">
            <v>0</v>
          </cell>
          <cell r="Y338">
            <v>34.939338444444445</v>
          </cell>
          <cell r="Z338">
            <v>38.73430066666667</v>
          </cell>
          <cell r="AA338">
            <v>0</v>
          </cell>
          <cell r="AB338">
            <v>0</v>
          </cell>
          <cell r="AC338">
            <v>4.4279999999999999</v>
          </cell>
          <cell r="AD338">
            <v>3.9470000000000001</v>
          </cell>
          <cell r="AE338">
            <v>4.0319000000000003</v>
          </cell>
          <cell r="AF338">
            <v>4.3714000000000004</v>
          </cell>
          <cell r="AG338">
            <v>4.8807</v>
          </cell>
          <cell r="AH338">
            <v>3.6215999999999999</v>
          </cell>
          <cell r="AI338">
            <v>4.7675000000000001</v>
          </cell>
          <cell r="AJ338">
            <v>4.5090000000000003</v>
          </cell>
          <cell r="AK338">
            <v>4.6707000000000001</v>
          </cell>
          <cell r="AL338">
            <v>4.4962</v>
          </cell>
          <cell r="AM338">
            <v>4.7206999999999999</v>
          </cell>
          <cell r="AN338">
            <v>4.4928999999999997</v>
          </cell>
          <cell r="AO338">
            <v>4.4342847410663273</v>
          </cell>
          <cell r="AP338">
            <v>4.4884067839399782</v>
          </cell>
          <cell r="AQ338">
            <v>4.1413732600670592</v>
          </cell>
          <cell r="AR338">
            <v>4.4934762354253275</v>
          </cell>
          <cell r="AS338">
            <v>4.4973171566116976</v>
          </cell>
          <cell r="AT338">
            <v>4.2741239787212688</v>
          </cell>
          <cell r="AU338">
            <v>4.4782678809692795</v>
          </cell>
          <cell r="AV338">
            <v>4.0468999999999999</v>
          </cell>
          <cell r="AW338">
            <v>4.0212065433479012</v>
          </cell>
          <cell r="AX338">
            <v>4.1029999999999998</v>
          </cell>
          <cell r="AZ338">
            <v>206</v>
          </cell>
        </row>
        <row r="339">
          <cell r="D339">
            <v>49491</v>
          </cell>
          <cell r="E339">
            <v>66.529799999999994</v>
          </cell>
          <cell r="F339">
            <v>104.5928</v>
          </cell>
          <cell r="G339">
            <v>54.571770000000001</v>
          </cell>
          <cell r="H339">
            <v>58.678570000000001</v>
          </cell>
          <cell r="I339">
            <v>0</v>
          </cell>
          <cell r="J339">
            <v>108.3428</v>
          </cell>
          <cell r="K339">
            <v>109.0928</v>
          </cell>
          <cell r="L339">
            <v>28.7958</v>
          </cell>
          <cell r="M339">
            <v>38.791449999999998</v>
          </cell>
          <cell r="N339">
            <v>38.729529999999997</v>
          </cell>
          <cell r="O339">
            <v>24.746279999999999</v>
          </cell>
          <cell r="P339">
            <v>37.205280000000002</v>
          </cell>
          <cell r="Q339">
            <v>0</v>
          </cell>
          <cell r="R339">
            <v>39.229529999999997</v>
          </cell>
          <cell r="S339">
            <v>39.729529999999997</v>
          </cell>
          <cell r="T339">
            <v>23.52713</v>
          </cell>
          <cell r="U339">
            <v>53.704541397849461</v>
          </cell>
          <cell r="V339">
            <v>74.139890215053754</v>
          </cell>
          <cell r="W339">
            <v>40.781489677419358</v>
          </cell>
          <cell r="X339">
            <v>0</v>
          </cell>
          <cell r="Y339">
            <v>26.359748279569892</v>
          </cell>
          <cell r="Z339">
            <v>76.38720204301076</v>
          </cell>
          <cell r="AA339">
            <v>0</v>
          </cell>
          <cell r="AB339">
            <v>0</v>
          </cell>
          <cell r="AC339">
            <v>4.6825999999999999</v>
          </cell>
          <cell r="AD339">
            <v>3.9611999999999998</v>
          </cell>
          <cell r="AE339">
            <v>4.1451000000000002</v>
          </cell>
          <cell r="AF339">
            <v>4.6261000000000001</v>
          </cell>
          <cell r="AG339">
            <v>5.1071</v>
          </cell>
          <cell r="AH339">
            <v>3.6499000000000001</v>
          </cell>
          <cell r="AI339">
            <v>5.0505000000000004</v>
          </cell>
          <cell r="AJ339">
            <v>4.7706999999999997</v>
          </cell>
          <cell r="AK339">
            <v>5.0666000000000002</v>
          </cell>
          <cell r="AL339">
            <v>4.7534999999999998</v>
          </cell>
          <cell r="AM339">
            <v>5.1166</v>
          </cell>
          <cell r="AN339">
            <v>4.7512999999999996</v>
          </cell>
          <cell r="AO339">
            <v>4.8222712867911479</v>
          </cell>
          <cell r="AP339">
            <v>4.8809851069654266</v>
          </cell>
          <cell r="AQ339">
            <v>4.2073424739320862</v>
          </cell>
          <cell r="AR339">
            <v>4.7516127050593129</v>
          </cell>
          <cell r="AS339">
            <v>4.758200081942026</v>
          </cell>
          <cell r="AT339">
            <v>4.5316769246210979</v>
          </cell>
          <cell r="AU339">
            <v>4.870846203994728</v>
          </cell>
          <cell r="AV339">
            <v>4.1600999999999999</v>
          </cell>
          <cell r="AW339">
            <v>4.0356389043601988</v>
          </cell>
          <cell r="AX339">
            <v>4.1479999999999997</v>
          </cell>
          <cell r="AZ339">
            <v>207</v>
          </cell>
        </row>
        <row r="340">
          <cell r="D340">
            <v>49522</v>
          </cell>
          <cell r="E340">
            <v>103.7949</v>
          </cell>
          <cell r="F340">
            <v>106.02079999999999</v>
          </cell>
          <cell r="G340">
            <v>90.271000000000001</v>
          </cell>
          <cell r="H340">
            <v>93.894900000000007</v>
          </cell>
          <cell r="I340">
            <v>0</v>
          </cell>
          <cell r="J340">
            <v>110.02079999999999</v>
          </cell>
          <cell r="K340">
            <v>110.02079999999999</v>
          </cell>
          <cell r="L340">
            <v>15.347799999999999</v>
          </cell>
          <cell r="M340">
            <v>55.794989999999999</v>
          </cell>
          <cell r="N340">
            <v>50.979889999999997</v>
          </cell>
          <cell r="O340">
            <v>45.038170000000001</v>
          </cell>
          <cell r="P340">
            <v>54.734769999999997</v>
          </cell>
          <cell r="Q340">
            <v>0</v>
          </cell>
          <cell r="R340">
            <v>51.979889999999997</v>
          </cell>
          <cell r="S340">
            <v>51.479889999999997</v>
          </cell>
          <cell r="T340">
            <v>32.00459</v>
          </cell>
          <cell r="U340">
            <v>83.665905483870972</v>
          </cell>
          <cell r="V340">
            <v>82.939128064516126</v>
          </cell>
          <cell r="W340">
            <v>71.302393870967748</v>
          </cell>
          <cell r="X340">
            <v>0</v>
          </cell>
          <cell r="Y340">
            <v>22.33290548387097</v>
          </cell>
          <cell r="Z340">
            <v>85.681063548387101</v>
          </cell>
          <cell r="AA340">
            <v>0</v>
          </cell>
          <cell r="AB340">
            <v>0</v>
          </cell>
          <cell r="AC340">
            <v>4.8240999999999996</v>
          </cell>
          <cell r="AD340">
            <v>3.9893999999999998</v>
          </cell>
          <cell r="AE340">
            <v>4.2865000000000002</v>
          </cell>
          <cell r="AF340">
            <v>4.7816999999999998</v>
          </cell>
          <cell r="AG340">
            <v>5.2343999999999999</v>
          </cell>
          <cell r="AH340">
            <v>3.6781999999999999</v>
          </cell>
          <cell r="AI340">
            <v>5.2061000000000002</v>
          </cell>
          <cell r="AJ340">
            <v>4.9111000000000002</v>
          </cell>
          <cell r="AK340">
            <v>5.0753000000000004</v>
          </cell>
          <cell r="AL340">
            <v>4.8948999999999998</v>
          </cell>
          <cell r="AM340">
            <v>5.1253000000000002</v>
          </cell>
          <cell r="AN340">
            <v>4.8926999999999996</v>
          </cell>
          <cell r="AO340">
            <v>4.8311893659671572</v>
          </cell>
          <cell r="AP340">
            <v>4.890008730609348</v>
          </cell>
          <cell r="AQ340">
            <v>4.295163342625246</v>
          </cell>
          <cell r="AR340">
            <v>4.8950781820946974</v>
          </cell>
          <cell r="AS340">
            <v>4.9175773225442994</v>
          </cell>
          <cell r="AT340">
            <v>4.643089149854462</v>
          </cell>
          <cell r="AU340">
            <v>4.8798698276386494</v>
          </cell>
          <cell r="AV340">
            <v>4.3014999999999999</v>
          </cell>
          <cell r="AW340">
            <v>4.0643003536944811</v>
          </cell>
          <cell r="AX340">
            <v>4.1836000000000002</v>
          </cell>
          <cell r="AZ340">
            <v>208</v>
          </cell>
        </row>
        <row r="341">
          <cell r="D341">
            <v>49553</v>
          </cell>
          <cell r="E341">
            <v>82.597399999999993</v>
          </cell>
          <cell r="F341">
            <v>85.533919999999995</v>
          </cell>
          <cell r="G341">
            <v>69.914150000000006</v>
          </cell>
          <cell r="H341">
            <v>78.085049999999995</v>
          </cell>
          <cell r="I341">
            <v>0</v>
          </cell>
          <cell r="J341">
            <v>88.533919999999995</v>
          </cell>
          <cell r="K341">
            <v>87.533919999999995</v>
          </cell>
          <cell r="L341">
            <v>8.5981199999999998</v>
          </cell>
          <cell r="M341">
            <v>64.28125</v>
          </cell>
          <cell r="N341">
            <v>68.385859999999994</v>
          </cell>
          <cell r="O341">
            <v>50.432380000000002</v>
          </cell>
          <cell r="P341">
            <v>61.882779999999997</v>
          </cell>
          <cell r="Q341">
            <v>0</v>
          </cell>
          <cell r="R341">
            <v>67.135859999999994</v>
          </cell>
          <cell r="S341">
            <v>67.385859999999994</v>
          </cell>
          <cell r="T341">
            <v>55.672960000000003</v>
          </cell>
          <cell r="U341">
            <v>74.049863333333334</v>
          </cell>
          <cell r="V341">
            <v>77.531491999999986</v>
          </cell>
          <cell r="W341">
            <v>60.822657333333346</v>
          </cell>
          <cell r="X341">
            <v>0</v>
          </cell>
          <cell r="Y341">
            <v>30.566378666666669</v>
          </cell>
          <cell r="Z341">
            <v>78.548158666666652</v>
          </cell>
          <cell r="AA341">
            <v>0</v>
          </cell>
          <cell r="AB341">
            <v>0</v>
          </cell>
          <cell r="AC341">
            <v>4.6825999999999999</v>
          </cell>
          <cell r="AD341">
            <v>3.7772000000000001</v>
          </cell>
          <cell r="AE341">
            <v>4.2016999999999998</v>
          </cell>
          <cell r="AF341">
            <v>4.6261000000000001</v>
          </cell>
          <cell r="AG341">
            <v>5.0221999999999998</v>
          </cell>
          <cell r="AH341">
            <v>3.4519000000000002</v>
          </cell>
          <cell r="AI341">
            <v>5.0505000000000004</v>
          </cell>
          <cell r="AJ341">
            <v>4.7691999999999997</v>
          </cell>
          <cell r="AK341">
            <v>4.9330999999999996</v>
          </cell>
          <cell r="AL341">
            <v>4.7533000000000003</v>
          </cell>
          <cell r="AM341">
            <v>4.9831000000000003</v>
          </cell>
          <cell r="AN341">
            <v>4.7508999999999997</v>
          </cell>
          <cell r="AO341">
            <v>4.6894019273822858</v>
          </cell>
          <cell r="AP341">
            <v>4.7465432535739636</v>
          </cell>
          <cell r="AQ341">
            <v>4.1413732600670601</v>
          </cell>
          <cell r="AR341">
            <v>4.7516127050593129</v>
          </cell>
          <cell r="AS341">
            <v>4.758200081942026</v>
          </cell>
          <cell r="AT341">
            <v>4.5161193616380606</v>
          </cell>
          <cell r="AU341">
            <v>4.7364043506032649</v>
          </cell>
          <cell r="AV341">
            <v>4.2167000000000003</v>
          </cell>
          <cell r="AW341">
            <v>3.8486280292712673</v>
          </cell>
          <cell r="AX341">
            <v>3.9712999999999998</v>
          </cell>
          <cell r="AZ341">
            <v>209</v>
          </cell>
        </row>
        <row r="342">
          <cell r="D342">
            <v>49583</v>
          </cell>
          <cell r="E342">
            <v>59.278840000000002</v>
          </cell>
          <cell r="F342">
            <v>42.652900000000002</v>
          </cell>
          <cell r="G342">
            <v>45.387920000000001</v>
          </cell>
          <cell r="H342">
            <v>52.187919999999998</v>
          </cell>
          <cell r="I342">
            <v>0</v>
          </cell>
          <cell r="J342">
            <v>41.402900000000002</v>
          </cell>
          <cell r="K342">
            <v>41.152900000000002</v>
          </cell>
          <cell r="L342">
            <v>33.8324</v>
          </cell>
          <cell r="M342">
            <v>56.771799999999999</v>
          </cell>
          <cell r="N342">
            <v>49.289659999999998</v>
          </cell>
          <cell r="O342">
            <v>40.097769999999997</v>
          </cell>
          <cell r="P342">
            <v>47.334670000000003</v>
          </cell>
          <cell r="Q342">
            <v>0</v>
          </cell>
          <cell r="R342">
            <v>48.039659999999998</v>
          </cell>
          <cell r="S342">
            <v>48.039659999999998</v>
          </cell>
          <cell r="T342">
            <v>42.672359999999998</v>
          </cell>
          <cell r="U342">
            <v>58.227500645161292</v>
          </cell>
          <cell r="V342">
            <v>45.436057419354839</v>
          </cell>
          <cell r="W342">
            <v>43.169469999999997</v>
          </cell>
          <cell r="X342">
            <v>0</v>
          </cell>
          <cell r="Y342">
            <v>37.539479999999998</v>
          </cell>
          <cell r="Z342">
            <v>44.186057419354839</v>
          </cell>
          <cell r="AA342">
            <v>0</v>
          </cell>
          <cell r="AB342">
            <v>0</v>
          </cell>
          <cell r="AC342">
            <v>4.6967999999999996</v>
          </cell>
          <cell r="AD342">
            <v>4.1592000000000002</v>
          </cell>
          <cell r="AE342">
            <v>4.4138999999999999</v>
          </cell>
          <cell r="AF342">
            <v>4.6402000000000001</v>
          </cell>
          <cell r="AG342">
            <v>5.0362999999999998</v>
          </cell>
          <cell r="AH342">
            <v>3.4802</v>
          </cell>
          <cell r="AI342">
            <v>5.0505000000000004</v>
          </cell>
          <cell r="AJ342">
            <v>4.7813999999999997</v>
          </cell>
          <cell r="AK342">
            <v>4.9444999999999997</v>
          </cell>
          <cell r="AL342">
            <v>4.7666000000000004</v>
          </cell>
          <cell r="AM342">
            <v>4.9945000000000004</v>
          </cell>
          <cell r="AN342">
            <v>4.7638999999999996</v>
          </cell>
          <cell r="AO342">
            <v>4.703630772809178</v>
          </cell>
          <cell r="AP342">
            <v>4.7609404957923553</v>
          </cell>
          <cell r="AQ342">
            <v>4.449056987528591</v>
          </cell>
          <cell r="AR342">
            <v>4.7660099472777047</v>
          </cell>
          <cell r="AS342">
            <v>4.7726423640274502</v>
          </cell>
          <cell r="AT342">
            <v>4.6106691960252935</v>
          </cell>
          <cell r="AU342">
            <v>4.7508015928216567</v>
          </cell>
          <cell r="AV342">
            <v>4.4288999999999996</v>
          </cell>
          <cell r="AW342">
            <v>4.2368788677711153</v>
          </cell>
          <cell r="AX342">
            <v>4.3457999999999997</v>
          </cell>
          <cell r="AZ342">
            <v>210</v>
          </cell>
        </row>
        <row r="343">
          <cell r="D343">
            <v>49614</v>
          </cell>
          <cell r="E343">
            <v>53.678379999999997</v>
          </cell>
          <cell r="F343">
            <v>44.422710000000002</v>
          </cell>
          <cell r="G343">
            <v>36.650359999999999</v>
          </cell>
          <cell r="H343">
            <v>41.644559999999998</v>
          </cell>
          <cell r="I343">
            <v>0</v>
          </cell>
          <cell r="J343">
            <v>42.922710000000002</v>
          </cell>
          <cell r="K343">
            <v>43.172710000000002</v>
          </cell>
          <cell r="L343">
            <v>39.247610000000002</v>
          </cell>
          <cell r="M343">
            <v>44.90766</v>
          </cell>
          <cell r="N343">
            <v>48.291730000000001</v>
          </cell>
          <cell r="O343">
            <v>28.237079999999999</v>
          </cell>
          <cell r="P343">
            <v>34.371879999999997</v>
          </cell>
          <cell r="Q343">
            <v>0</v>
          </cell>
          <cell r="R343">
            <v>47.041730000000001</v>
          </cell>
          <cell r="S343">
            <v>47.041730000000001</v>
          </cell>
          <cell r="T343">
            <v>41.807729999999999</v>
          </cell>
          <cell r="U343">
            <v>49.773524077669904</v>
          </cell>
          <cell r="V343">
            <v>46.145255658807216</v>
          </cell>
          <cell r="W343">
            <v>32.904641719833563</v>
          </cell>
          <cell r="X343">
            <v>0</v>
          </cell>
          <cell r="Y343">
            <v>40.387413772538146</v>
          </cell>
          <cell r="Z343">
            <v>44.756559403606097</v>
          </cell>
          <cell r="AA343">
            <v>0</v>
          </cell>
          <cell r="AB343">
            <v>0</v>
          </cell>
          <cell r="AC343">
            <v>5.0221999999999998</v>
          </cell>
          <cell r="AD343">
            <v>5.0505000000000004</v>
          </cell>
          <cell r="AE343">
            <v>4.7108999999999996</v>
          </cell>
          <cell r="AF343">
            <v>4.9513999999999996</v>
          </cell>
          <cell r="AG343">
            <v>5.2061000000000002</v>
          </cell>
          <cell r="AH343">
            <v>3.8054999999999999</v>
          </cell>
          <cell r="AI343">
            <v>5.3757999999999999</v>
          </cell>
          <cell r="AJ343">
            <v>5.117</v>
          </cell>
          <cell r="AK343">
            <v>5.2849000000000004</v>
          </cell>
          <cell r="AL343">
            <v>5.0964999999999998</v>
          </cell>
          <cell r="AM343">
            <v>5.3349000000000002</v>
          </cell>
          <cell r="AN343">
            <v>5.0957999999999997</v>
          </cell>
          <cell r="AO343">
            <v>5.0296917799859768</v>
          </cell>
          <cell r="AP343">
            <v>5.0908603984588865</v>
          </cell>
          <cell r="AQ343">
            <v>5.0643726612790729</v>
          </cell>
          <cell r="AR343">
            <v>5.0959298499442358</v>
          </cell>
          <cell r="AS343">
            <v>5.0913968452319978</v>
          </cell>
          <cell r="AT343">
            <v>4.7164606243099465</v>
          </cell>
          <cell r="AU343">
            <v>5.0807214954881887</v>
          </cell>
          <cell r="AV343">
            <v>4.7259000000000002</v>
          </cell>
          <cell r="AW343">
            <v>5.142763612155707</v>
          </cell>
          <cell r="AX343">
            <v>5.2889999999999997</v>
          </cell>
          <cell r="AZ343">
            <v>211</v>
          </cell>
        </row>
        <row r="344">
          <cell r="D344">
            <v>49644</v>
          </cell>
          <cell r="E344">
            <v>73.774370000000005</v>
          </cell>
          <cell r="F344">
            <v>51.17754</v>
          </cell>
          <cell r="G344">
            <v>63.34064</v>
          </cell>
          <cell r="H344">
            <v>66.208340000000007</v>
          </cell>
          <cell r="I344">
            <v>0</v>
          </cell>
          <cell r="J344">
            <v>49.67754</v>
          </cell>
          <cell r="K344">
            <v>49.67754</v>
          </cell>
          <cell r="L344">
            <v>47.012039999999999</v>
          </cell>
          <cell r="M344">
            <v>68.716040000000007</v>
          </cell>
          <cell r="N344">
            <v>55.127920000000003</v>
          </cell>
          <cell r="O344">
            <v>54.04551</v>
          </cell>
          <cell r="P344">
            <v>58.977110000000003</v>
          </cell>
          <cell r="Q344">
            <v>0</v>
          </cell>
          <cell r="R344">
            <v>53.127920000000003</v>
          </cell>
          <cell r="S344">
            <v>54.127920000000003</v>
          </cell>
          <cell r="T344">
            <v>49.475619999999999</v>
          </cell>
          <cell r="U344">
            <v>71.435572258064525</v>
          </cell>
          <cell r="V344">
            <v>53.004059784946236</v>
          </cell>
          <cell r="W344">
            <v>59.042891720430106</v>
          </cell>
          <cell r="X344">
            <v>0</v>
          </cell>
          <cell r="Y344">
            <v>48.151114623655907</v>
          </cell>
          <cell r="Z344">
            <v>51.272876989247322</v>
          </cell>
          <cell r="AA344">
            <v>0</v>
          </cell>
          <cell r="AB344">
            <v>0</v>
          </cell>
          <cell r="AC344">
            <v>5.5172999999999996</v>
          </cell>
          <cell r="AD344">
            <v>5.7861000000000002</v>
          </cell>
          <cell r="AE344">
            <v>5.2767999999999997</v>
          </cell>
          <cell r="AF344">
            <v>5.5456000000000003</v>
          </cell>
          <cell r="AG344">
            <v>5.4466000000000001</v>
          </cell>
          <cell r="AH344">
            <v>3.8904000000000001</v>
          </cell>
          <cell r="AI344">
            <v>5.9983000000000004</v>
          </cell>
          <cell r="AJ344">
            <v>5.6178999999999997</v>
          </cell>
          <cell r="AK344">
            <v>5.7885999999999997</v>
          </cell>
          <cell r="AL344">
            <v>5.5942999999999996</v>
          </cell>
          <cell r="AM344">
            <v>5.8385999999999996</v>
          </cell>
          <cell r="AN344">
            <v>5.5948000000000002</v>
          </cell>
          <cell r="AO344">
            <v>5.5257975103278119</v>
          </cell>
          <cell r="AP344">
            <v>5.5928374845381725</v>
          </cell>
          <cell r="AQ344">
            <v>5.7383046223884335</v>
          </cell>
          <cell r="AR344">
            <v>5.5979069360235219</v>
          </cell>
          <cell r="AS344">
            <v>5.7000212434702453</v>
          </cell>
          <cell r="AT344">
            <v>5.1657228947104281</v>
          </cell>
          <cell r="AU344">
            <v>5.5826985815674748</v>
          </cell>
          <cell r="AV344">
            <v>5.2918000000000003</v>
          </cell>
          <cell r="AW344">
            <v>5.890400567130806</v>
          </cell>
          <cell r="AX344">
            <v>6.0473999999999997</v>
          </cell>
          <cell r="AZ344">
            <v>212</v>
          </cell>
        </row>
        <row r="345">
          <cell r="D345">
            <v>49675</v>
          </cell>
          <cell r="E345">
            <v>71.983019999999996</v>
          </cell>
          <cell r="F345">
            <v>52.281289999999998</v>
          </cell>
          <cell r="G345">
            <v>61.046320000000001</v>
          </cell>
          <cell r="H345">
            <v>64.159419999999997</v>
          </cell>
          <cell r="I345">
            <v>0</v>
          </cell>
          <cell r="J345">
            <v>50.781289999999998</v>
          </cell>
          <cell r="K345">
            <v>50.781289999999998</v>
          </cell>
          <cell r="L345">
            <v>50.172289999999997</v>
          </cell>
          <cell r="M345">
            <v>60.918860000000002</v>
          </cell>
          <cell r="N345">
            <v>54.52122</v>
          </cell>
          <cell r="O345">
            <v>47.336060000000003</v>
          </cell>
          <cell r="P345">
            <v>53.895359999999997</v>
          </cell>
          <cell r="Q345">
            <v>0</v>
          </cell>
          <cell r="R345">
            <v>53.02122</v>
          </cell>
          <cell r="S345">
            <v>53.52122</v>
          </cell>
          <cell r="T345">
            <v>57.944719999999997</v>
          </cell>
          <cell r="U345">
            <v>67.105272043010757</v>
          </cell>
          <cell r="V345">
            <v>53.268786021505377</v>
          </cell>
          <cell r="W345">
            <v>55.002011827956991</v>
          </cell>
          <cell r="X345">
            <v>0</v>
          </cell>
          <cell r="Y345">
            <v>53.598845161290321</v>
          </cell>
          <cell r="Z345">
            <v>51.76878602150537</v>
          </cell>
          <cell r="AA345">
            <v>0</v>
          </cell>
          <cell r="AB345">
            <v>0</v>
          </cell>
          <cell r="AC345">
            <v>5.5862999999999996</v>
          </cell>
          <cell r="AD345">
            <v>6.0350000000000001</v>
          </cell>
          <cell r="AE345">
            <v>5.3403</v>
          </cell>
          <cell r="AF345">
            <v>5.6875999999999998</v>
          </cell>
          <cell r="AG345">
            <v>5.4995000000000003</v>
          </cell>
          <cell r="AH345">
            <v>3.9075000000000002</v>
          </cell>
          <cell r="AI345">
            <v>6.1363000000000003</v>
          </cell>
          <cell r="AJ345">
            <v>5.6878000000000002</v>
          </cell>
          <cell r="AK345">
            <v>5.8587999999999996</v>
          </cell>
          <cell r="AL345">
            <v>5.6637000000000004</v>
          </cell>
          <cell r="AM345">
            <v>5.9088000000000003</v>
          </cell>
          <cell r="AN345">
            <v>5.6642999999999999</v>
          </cell>
          <cell r="AO345">
            <v>5.594937674726089</v>
          </cell>
          <cell r="AP345">
            <v>5.6627959150359928</v>
          </cell>
          <cell r="AQ345">
            <v>5.9000690055237124</v>
          </cell>
          <cell r="AR345">
            <v>5.6678653665213421</v>
          </cell>
          <cell r="AS345">
            <v>5.8454683396496971</v>
          </cell>
          <cell r="AT345">
            <v>5.3211981531667165</v>
          </cell>
          <cell r="AU345">
            <v>5.652657012065295</v>
          </cell>
          <cell r="AV345">
            <v>5.3552999999999997</v>
          </cell>
          <cell r="AW345">
            <v>6.1433734302266494</v>
          </cell>
          <cell r="AX345">
            <v>6.3018000000000001</v>
          </cell>
          <cell r="AZ345">
            <v>213</v>
          </cell>
        </row>
        <row r="346">
          <cell r="D346">
            <v>49706</v>
          </cell>
          <cell r="E346">
            <v>61.472450000000002</v>
          </cell>
          <cell r="F346">
            <v>43.724330000000002</v>
          </cell>
          <cell r="G346">
            <v>52.181699999999999</v>
          </cell>
          <cell r="H346">
            <v>57.374200000000002</v>
          </cell>
          <cell r="I346">
            <v>0</v>
          </cell>
          <cell r="J346">
            <v>42.224330000000002</v>
          </cell>
          <cell r="K346">
            <v>42.224330000000002</v>
          </cell>
          <cell r="L346">
            <v>39.329929999999997</v>
          </cell>
          <cell r="M346">
            <v>60.272939999999998</v>
          </cell>
          <cell r="N346">
            <v>50.126379999999997</v>
          </cell>
          <cell r="O346">
            <v>49.232819999999997</v>
          </cell>
          <cell r="P346">
            <v>57.16122</v>
          </cell>
          <cell r="Q346">
            <v>0</v>
          </cell>
          <cell r="R346">
            <v>48.626379999999997</v>
          </cell>
          <cell r="S346">
            <v>48.876379999999997</v>
          </cell>
          <cell r="T346">
            <v>52.051679999999998</v>
          </cell>
          <cell r="U346">
            <v>60.962313563218395</v>
          </cell>
          <cell r="V346">
            <v>46.447040919540228</v>
          </cell>
          <cell r="W346">
            <v>50.927578620689651</v>
          </cell>
          <cell r="X346">
            <v>0</v>
          </cell>
          <cell r="Y346">
            <v>44.740329425287356</v>
          </cell>
          <cell r="Z346">
            <v>44.947040919540228</v>
          </cell>
          <cell r="AA346">
            <v>0</v>
          </cell>
          <cell r="AB346">
            <v>0</v>
          </cell>
          <cell r="AC346">
            <v>5.1810999999999998</v>
          </cell>
          <cell r="AD346">
            <v>5.3548</v>
          </cell>
          <cell r="AE346">
            <v>4.8338000000000001</v>
          </cell>
          <cell r="AF346">
            <v>5.0797999999999996</v>
          </cell>
          <cell r="AG346">
            <v>5.4127000000000001</v>
          </cell>
          <cell r="AH346">
            <v>3.8641000000000001</v>
          </cell>
          <cell r="AI346">
            <v>5.5284000000000004</v>
          </cell>
          <cell r="AJ346">
            <v>5.2807000000000004</v>
          </cell>
          <cell r="AK346">
            <v>5.4508999999999999</v>
          </cell>
          <cell r="AL346">
            <v>5.2576000000000001</v>
          </cell>
          <cell r="AM346">
            <v>5.5008999999999997</v>
          </cell>
          <cell r="AN346">
            <v>5.2579000000000002</v>
          </cell>
          <cell r="AO346">
            <v>5.1889145643756311</v>
          </cell>
          <cell r="AP346">
            <v>5.2519675666632875</v>
          </cell>
          <cell r="AQ346">
            <v>5.2855818305344853</v>
          </cell>
          <cell r="AR346">
            <v>5.2570370181486359</v>
          </cell>
          <cell r="AS346">
            <v>5.2229137969886299</v>
          </cell>
          <cell r="AT346">
            <v>4.947917012947908</v>
          </cell>
          <cell r="AU346">
            <v>5.2418286636925888</v>
          </cell>
          <cell r="AV346">
            <v>4.8487999999999998</v>
          </cell>
          <cell r="AW346">
            <v>5.4520430104685431</v>
          </cell>
          <cell r="AX346">
            <v>5.6078999999999999</v>
          </cell>
          <cell r="AZ346">
            <v>214</v>
          </cell>
        </row>
        <row r="347">
          <cell r="D347">
            <v>49735</v>
          </cell>
          <cell r="E347">
            <v>43.006860000000003</v>
          </cell>
          <cell r="F347">
            <v>34.600239999999999</v>
          </cell>
          <cell r="G347">
            <v>31.234310000000001</v>
          </cell>
          <cell r="H347">
            <v>37.550809999999998</v>
          </cell>
          <cell r="I347">
            <v>0</v>
          </cell>
          <cell r="J347">
            <v>32.600239999999999</v>
          </cell>
          <cell r="K347">
            <v>32.850239999999999</v>
          </cell>
          <cell r="L347">
            <v>26.402339999999999</v>
          </cell>
          <cell r="M347">
            <v>47.261969999999998</v>
          </cell>
          <cell r="N347">
            <v>46.261330000000001</v>
          </cell>
          <cell r="O347">
            <v>31.971540000000001</v>
          </cell>
          <cell r="P347">
            <v>40.437440000000002</v>
          </cell>
          <cell r="Q347">
            <v>0</v>
          </cell>
          <cell r="R347">
            <v>44.761330000000001</v>
          </cell>
          <cell r="S347">
            <v>44.761330000000001</v>
          </cell>
          <cell r="T347">
            <v>43.729930000000003</v>
          </cell>
          <cell r="U347">
            <v>44.879566554508749</v>
          </cell>
          <cell r="V347">
            <v>39.732375168236878</v>
          </cell>
          <cell r="W347">
            <v>31.558770578734858</v>
          </cell>
          <cell r="X347">
            <v>0</v>
          </cell>
          <cell r="Y347">
            <v>34.028345289367429</v>
          </cell>
          <cell r="Z347">
            <v>37.95242900403769</v>
          </cell>
          <cell r="AA347">
            <v>0</v>
          </cell>
          <cell r="AB347">
            <v>0</v>
          </cell>
          <cell r="AC347">
            <v>4.9206000000000003</v>
          </cell>
          <cell r="AD347">
            <v>4.8193000000000001</v>
          </cell>
          <cell r="AE347">
            <v>4.6600999999999999</v>
          </cell>
          <cell r="AF347">
            <v>4.7759</v>
          </cell>
          <cell r="AG347">
            <v>5.2389999999999999</v>
          </cell>
          <cell r="AH347">
            <v>3.4878</v>
          </cell>
          <cell r="AI347">
            <v>5.21</v>
          </cell>
          <cell r="AJ347">
            <v>5.0114999999999998</v>
          </cell>
          <cell r="AK347">
            <v>5.0259999999999998</v>
          </cell>
          <cell r="AL347">
            <v>4.9931999999999999</v>
          </cell>
          <cell r="AM347">
            <v>5.0759999999999996</v>
          </cell>
          <cell r="AN347">
            <v>4.9917999999999996</v>
          </cell>
          <cell r="AO347">
            <v>4.7758772344485356</v>
          </cell>
          <cell r="AP347">
            <v>4.8340419862110915</v>
          </cell>
          <cell r="AQ347">
            <v>4.9183497546076635</v>
          </cell>
          <cell r="AR347">
            <v>4.9929185957619389</v>
          </cell>
          <cell r="AS347">
            <v>4.9116365256580972</v>
          </cell>
          <cell r="AT347">
            <v>4.5703199036434805</v>
          </cell>
          <cell r="AU347">
            <v>4.8239030832403937</v>
          </cell>
          <cell r="AV347">
            <v>4.6750999999999996</v>
          </cell>
          <cell r="AW347">
            <v>4.9077803821526578</v>
          </cell>
          <cell r="AX347">
            <v>5.0396000000000001</v>
          </cell>
          <cell r="AZ347">
            <v>215</v>
          </cell>
        </row>
        <row r="348">
          <cell r="D348">
            <v>49766</v>
          </cell>
          <cell r="E348">
            <v>28.331189999999999</v>
          </cell>
          <cell r="F348">
            <v>21.980039999999999</v>
          </cell>
          <cell r="G348">
            <v>16.861049999999999</v>
          </cell>
          <cell r="H348">
            <v>20.231950000000001</v>
          </cell>
          <cell r="I348">
            <v>0</v>
          </cell>
          <cell r="J348">
            <v>19.980039999999999</v>
          </cell>
          <cell r="K348">
            <v>19.730039999999999</v>
          </cell>
          <cell r="L348">
            <v>13.10314</v>
          </cell>
          <cell r="M348">
            <v>30.94905</v>
          </cell>
          <cell r="N348">
            <v>36.284999999999997</v>
          </cell>
          <cell r="O348">
            <v>16.16873</v>
          </cell>
          <cell r="P348">
            <v>23.248830000000002</v>
          </cell>
          <cell r="Q348">
            <v>0</v>
          </cell>
          <cell r="R348">
            <v>34.784999999999997</v>
          </cell>
          <cell r="S348">
            <v>34.034999999999997</v>
          </cell>
          <cell r="T348">
            <v>29.380099999999999</v>
          </cell>
          <cell r="U348">
            <v>29.436508666666668</v>
          </cell>
          <cell r="V348">
            <v>28.019911999999998</v>
          </cell>
          <cell r="W348">
            <v>16.568737111111108</v>
          </cell>
          <cell r="X348">
            <v>0</v>
          </cell>
          <cell r="Y348">
            <v>19.975634222222222</v>
          </cell>
          <cell r="Z348">
            <v>26.23102311111111</v>
          </cell>
          <cell r="AA348">
            <v>0</v>
          </cell>
          <cell r="AB348">
            <v>0</v>
          </cell>
          <cell r="AC348">
            <v>4.3996000000000004</v>
          </cell>
          <cell r="AD348">
            <v>3.9944000000000002</v>
          </cell>
          <cell r="AE348">
            <v>4.0811999999999999</v>
          </cell>
          <cell r="AF348">
            <v>4.3128000000000002</v>
          </cell>
          <cell r="AG348">
            <v>4.8482000000000003</v>
          </cell>
          <cell r="AH348">
            <v>3.4443999999999999</v>
          </cell>
          <cell r="AI348">
            <v>4.6311999999999998</v>
          </cell>
          <cell r="AJ348">
            <v>4.4794999999999998</v>
          </cell>
          <cell r="AK348">
            <v>4.641</v>
          </cell>
          <cell r="AL348">
            <v>4.4673999999999996</v>
          </cell>
          <cell r="AM348">
            <v>4.6909999999999998</v>
          </cell>
          <cell r="AN348">
            <v>4.4638999999999998</v>
          </cell>
          <cell r="AO348">
            <v>4.405827050212543</v>
          </cell>
          <cell r="AP348">
            <v>4.4596122995031937</v>
          </cell>
          <cell r="AQ348">
            <v>4.191445653950483</v>
          </cell>
          <cell r="AR348">
            <v>4.4646817509885439</v>
          </cell>
          <cell r="AS348">
            <v>4.4372946225545427</v>
          </cell>
          <cell r="AT348">
            <v>4.3297297199638658</v>
          </cell>
          <cell r="AU348">
            <v>4.4494733965324951</v>
          </cell>
          <cell r="AV348">
            <v>4.0961999999999996</v>
          </cell>
          <cell r="AW348">
            <v>4.0693821709523323</v>
          </cell>
          <cell r="AX348">
            <v>4.1554000000000002</v>
          </cell>
          <cell r="AZ348">
            <v>216</v>
          </cell>
        </row>
        <row r="349">
          <cell r="D349">
            <v>49796</v>
          </cell>
          <cell r="E349">
            <v>15.26877</v>
          </cell>
          <cell r="F349">
            <v>20.538329999999998</v>
          </cell>
          <cell r="G349">
            <v>3.1579519999999999</v>
          </cell>
          <cell r="H349">
            <v>7.8805519999999998</v>
          </cell>
          <cell r="I349">
            <v>0</v>
          </cell>
          <cell r="J349">
            <v>18.538329999999998</v>
          </cell>
          <cell r="K349">
            <v>18.288329999999998</v>
          </cell>
          <cell r="L349">
            <v>9.87913</v>
          </cell>
          <cell r="M349">
            <v>21.076840000000001</v>
          </cell>
          <cell r="N349">
            <v>36.463439999999999</v>
          </cell>
          <cell r="O349">
            <v>6.0460380000000002</v>
          </cell>
          <cell r="P349">
            <v>15.040737999999999</v>
          </cell>
          <cell r="Q349">
            <v>0</v>
          </cell>
          <cell r="R349">
            <v>35.463439999999999</v>
          </cell>
          <cell r="S349">
            <v>34.463439999999999</v>
          </cell>
          <cell r="T349">
            <v>27.796040000000001</v>
          </cell>
          <cell r="U349">
            <v>17.82931698924731</v>
          </cell>
          <cell r="V349">
            <v>27.559077419354836</v>
          </cell>
          <cell r="W349">
            <v>4.4311942150537629</v>
          </cell>
          <cell r="X349">
            <v>0</v>
          </cell>
          <cell r="Y349">
            <v>17.777982795698925</v>
          </cell>
          <cell r="Z349">
            <v>25.9999376344086</v>
          </cell>
          <cell r="AA349">
            <v>0</v>
          </cell>
          <cell r="AB349">
            <v>0</v>
          </cell>
          <cell r="AC349">
            <v>4.3996000000000004</v>
          </cell>
          <cell r="AD349">
            <v>3.7917999999999998</v>
          </cell>
          <cell r="AE349">
            <v>4.0377999999999998</v>
          </cell>
          <cell r="AF349">
            <v>4.3272000000000004</v>
          </cell>
          <cell r="AG349">
            <v>4.8917000000000002</v>
          </cell>
          <cell r="AH349">
            <v>3.4733999999999998</v>
          </cell>
          <cell r="AI349">
            <v>4.7035</v>
          </cell>
          <cell r="AJ349">
            <v>4.4786000000000001</v>
          </cell>
          <cell r="AK349">
            <v>4.6398000000000001</v>
          </cell>
          <cell r="AL349">
            <v>4.4671000000000003</v>
          </cell>
          <cell r="AM349">
            <v>4.6898</v>
          </cell>
          <cell r="AN349">
            <v>4.4634</v>
          </cell>
          <cell r="AO349">
            <v>4.405827050212543</v>
          </cell>
          <cell r="AP349">
            <v>4.4596122995031937</v>
          </cell>
          <cell r="AQ349">
            <v>4.0640639694073375</v>
          </cell>
          <cell r="AR349">
            <v>4.4646817509885439</v>
          </cell>
          <cell r="AS349">
            <v>4.4520441872375294</v>
          </cell>
          <cell r="AT349">
            <v>4.225544233664559</v>
          </cell>
          <cell r="AU349">
            <v>4.4494733965324951</v>
          </cell>
          <cell r="AV349">
            <v>4.0528000000000004</v>
          </cell>
          <cell r="AW349">
            <v>3.8634669356641931</v>
          </cell>
          <cell r="AX349">
            <v>3.9447999999999999</v>
          </cell>
          <cell r="AZ349">
            <v>217</v>
          </cell>
        </row>
        <row r="350">
          <cell r="D350">
            <v>49827</v>
          </cell>
          <cell r="E350">
            <v>26.935120000000001</v>
          </cell>
          <cell r="F350">
            <v>35.019359999999999</v>
          </cell>
          <cell r="G350">
            <v>14.130089999999999</v>
          </cell>
          <cell r="H350">
            <v>19.601890000000001</v>
          </cell>
          <cell r="I350">
            <v>0</v>
          </cell>
          <cell r="J350">
            <v>34.519359999999999</v>
          </cell>
          <cell r="K350">
            <v>34.519359999999999</v>
          </cell>
          <cell r="L350">
            <v>24.205159999999999</v>
          </cell>
          <cell r="M350">
            <v>18.122579999999999</v>
          </cell>
          <cell r="N350">
            <v>45.211950000000002</v>
          </cell>
          <cell r="O350">
            <v>6.1721130000000004</v>
          </cell>
          <cell r="P350">
            <v>17.535412999999998</v>
          </cell>
          <cell r="Q350">
            <v>0</v>
          </cell>
          <cell r="R350">
            <v>43.211950000000002</v>
          </cell>
          <cell r="S350">
            <v>43.711950000000002</v>
          </cell>
          <cell r="T350">
            <v>48.338050000000003</v>
          </cell>
          <cell r="U350">
            <v>23.018435555555559</v>
          </cell>
          <cell r="V350">
            <v>39.549399999999999</v>
          </cell>
          <cell r="W350">
            <v>10.593211333333333</v>
          </cell>
          <cell r="X350">
            <v>0</v>
          </cell>
          <cell r="Y350">
            <v>34.930888888888887</v>
          </cell>
          <cell r="Z350">
            <v>38.382733333333327</v>
          </cell>
          <cell r="AA350">
            <v>0</v>
          </cell>
          <cell r="AB350">
            <v>0</v>
          </cell>
          <cell r="AC350">
            <v>4.4429999999999996</v>
          </cell>
          <cell r="AD350">
            <v>3.8207</v>
          </cell>
          <cell r="AE350">
            <v>4.0087999999999999</v>
          </cell>
          <cell r="AF350">
            <v>4.3851000000000004</v>
          </cell>
          <cell r="AG350">
            <v>4.9206000000000003</v>
          </cell>
          <cell r="AH350">
            <v>3.5023</v>
          </cell>
          <cell r="AI350">
            <v>4.8048000000000002</v>
          </cell>
          <cell r="AJ350">
            <v>4.524</v>
          </cell>
          <cell r="AK350">
            <v>4.6856999999999998</v>
          </cell>
          <cell r="AL350">
            <v>4.5111999999999997</v>
          </cell>
          <cell r="AM350">
            <v>4.7356999999999996</v>
          </cell>
          <cell r="AN350">
            <v>4.5079000000000002</v>
          </cell>
          <cell r="AO350">
            <v>4.4493152115876908</v>
          </cell>
          <cell r="AP350">
            <v>4.5036151383960252</v>
          </cell>
          <cell r="AQ350">
            <v>4.0640121882347593</v>
          </cell>
          <cell r="AR350">
            <v>4.5086845898813745</v>
          </cell>
          <cell r="AS350">
            <v>4.5113497285670388</v>
          </cell>
          <cell r="AT350">
            <v>4.2892800562079696</v>
          </cell>
          <cell r="AU350">
            <v>4.4934762354253275</v>
          </cell>
          <cell r="AV350">
            <v>4.0237999999999996</v>
          </cell>
          <cell r="AW350">
            <v>3.8928398394145747</v>
          </cell>
          <cell r="AX350">
            <v>3.9767000000000001</v>
          </cell>
          <cell r="AZ350">
            <v>218</v>
          </cell>
        </row>
        <row r="351">
          <cell r="D351">
            <v>49857</v>
          </cell>
          <cell r="E351">
            <v>74.681129999999996</v>
          </cell>
          <cell r="F351">
            <v>135.2089</v>
          </cell>
          <cell r="G351">
            <v>62.298430000000003</v>
          </cell>
          <cell r="H351">
            <v>66.405230000000003</v>
          </cell>
          <cell r="I351">
            <v>0</v>
          </cell>
          <cell r="J351">
            <v>138.9589</v>
          </cell>
          <cell r="K351">
            <v>139.7089</v>
          </cell>
          <cell r="L351">
            <v>59.411900000000003</v>
          </cell>
          <cell r="M351">
            <v>41.024799999999999</v>
          </cell>
          <cell r="N351">
            <v>40.507860000000001</v>
          </cell>
          <cell r="O351">
            <v>26.698509999999999</v>
          </cell>
          <cell r="P351">
            <v>39.157510000000002</v>
          </cell>
          <cell r="Q351">
            <v>0</v>
          </cell>
          <cell r="R351">
            <v>41.007860000000001</v>
          </cell>
          <cell r="S351">
            <v>41.507860000000001</v>
          </cell>
          <cell r="T351">
            <v>25.30536</v>
          </cell>
          <cell r="U351">
            <v>59.843393118279565</v>
          </cell>
          <cell r="V351">
            <v>93.458979139784944</v>
          </cell>
          <cell r="W351">
            <v>46.603841612903231</v>
          </cell>
          <cell r="X351">
            <v>0</v>
          </cell>
          <cell r="Y351">
            <v>44.375683440860222</v>
          </cell>
          <cell r="Z351">
            <v>95.776183440860208</v>
          </cell>
          <cell r="AA351">
            <v>0</v>
          </cell>
          <cell r="AB351">
            <v>0</v>
          </cell>
          <cell r="AC351">
            <v>4.7324999999999999</v>
          </cell>
          <cell r="AD351">
            <v>3.8496000000000001</v>
          </cell>
          <cell r="AE351">
            <v>4.1391</v>
          </cell>
          <cell r="AF351">
            <v>4.6890000000000001</v>
          </cell>
          <cell r="AG351">
            <v>5.1955999999999998</v>
          </cell>
          <cell r="AH351">
            <v>3.5167999999999999</v>
          </cell>
          <cell r="AI351">
            <v>5.1086999999999998</v>
          </cell>
          <cell r="AJ351">
            <v>4.8205</v>
          </cell>
          <cell r="AK351">
            <v>5.1163999999999996</v>
          </cell>
          <cell r="AL351">
            <v>4.8033000000000001</v>
          </cell>
          <cell r="AM351">
            <v>5.1664000000000003</v>
          </cell>
          <cell r="AN351">
            <v>4.8010999999999999</v>
          </cell>
          <cell r="AO351">
            <v>4.8721724489220772</v>
          </cell>
          <cell r="AP351">
            <v>4.9314768437595049</v>
          </cell>
          <cell r="AQ351">
            <v>4.1464478149797541</v>
          </cell>
          <cell r="AR351">
            <v>4.8022058308830982</v>
          </cell>
          <cell r="AS351">
            <v>4.8226269998975724</v>
          </cell>
          <cell r="AT351">
            <v>4.581762240289069</v>
          </cell>
          <cell r="AU351">
            <v>4.9213379407888063</v>
          </cell>
          <cell r="AV351">
            <v>4.1540999999999997</v>
          </cell>
          <cell r="AW351">
            <v>3.9222127431649558</v>
          </cell>
          <cell r="AX351">
            <v>4.0365000000000002</v>
          </cell>
          <cell r="AZ351">
            <v>219</v>
          </cell>
        </row>
        <row r="352">
          <cell r="D352">
            <v>49888</v>
          </cell>
          <cell r="E352">
            <v>88.225849999999994</v>
          </cell>
          <cell r="F352">
            <v>98.855959999999996</v>
          </cell>
          <cell r="G352">
            <v>77.137870000000007</v>
          </cell>
          <cell r="H352">
            <v>80.761669999999995</v>
          </cell>
          <cell r="I352">
            <v>0</v>
          </cell>
          <cell r="J352">
            <v>102.85596</v>
          </cell>
          <cell r="K352">
            <v>102.85596</v>
          </cell>
          <cell r="L352">
            <v>8.1829599999999996</v>
          </cell>
          <cell r="M352">
            <v>53.446579999999997</v>
          </cell>
          <cell r="N352">
            <v>50.223820000000003</v>
          </cell>
          <cell r="O352">
            <v>41.37997</v>
          </cell>
          <cell r="P352">
            <v>51.076569999999997</v>
          </cell>
          <cell r="Q352">
            <v>0</v>
          </cell>
          <cell r="R352">
            <v>51.223820000000003</v>
          </cell>
          <cell r="S352">
            <v>50.723820000000003</v>
          </cell>
          <cell r="T352">
            <v>31.248519999999999</v>
          </cell>
          <cell r="U352">
            <v>72.893053548387087</v>
          </cell>
          <cell r="V352">
            <v>77.41598430107527</v>
          </cell>
          <cell r="W352">
            <v>61.37363451612903</v>
          </cell>
          <cell r="X352">
            <v>0</v>
          </cell>
          <cell r="Y352">
            <v>18.351647741935484</v>
          </cell>
          <cell r="Z352">
            <v>80.093403655913988</v>
          </cell>
          <cell r="AA352">
            <v>0</v>
          </cell>
          <cell r="AB352">
            <v>0</v>
          </cell>
          <cell r="AC352">
            <v>4.8627000000000002</v>
          </cell>
          <cell r="AD352">
            <v>3.8641000000000001</v>
          </cell>
          <cell r="AE352">
            <v>4.2549000000000001</v>
          </cell>
          <cell r="AF352">
            <v>4.8048000000000002</v>
          </cell>
          <cell r="AG352">
            <v>5.3403</v>
          </cell>
          <cell r="AH352">
            <v>3.5457000000000001</v>
          </cell>
          <cell r="AI352">
            <v>5.2679</v>
          </cell>
          <cell r="AJ352">
            <v>4.9497</v>
          </cell>
          <cell r="AK352">
            <v>5.1139000000000001</v>
          </cell>
          <cell r="AL352">
            <v>4.9335000000000004</v>
          </cell>
          <cell r="AM352">
            <v>5.1638999999999999</v>
          </cell>
          <cell r="AN352">
            <v>4.9313000000000002</v>
          </cell>
          <cell r="AO352">
            <v>4.8698677767754681</v>
          </cell>
          <cell r="AP352">
            <v>4.9291448960762443</v>
          </cell>
          <cell r="AQ352">
            <v>4.2139186828495578</v>
          </cell>
          <cell r="AR352">
            <v>4.9342143475615945</v>
          </cell>
          <cell r="AS352">
            <v>4.9412380825565911</v>
          </cell>
          <cell r="AT352">
            <v>4.6818325002509287</v>
          </cell>
          <cell r="AU352">
            <v>4.9190059931055456</v>
          </cell>
          <cell r="AV352">
            <v>4.2698999999999998</v>
          </cell>
          <cell r="AW352">
            <v>3.9369500132127251</v>
          </cell>
          <cell r="AX352">
            <v>4.0583</v>
          </cell>
          <cell r="AZ352">
            <v>220</v>
          </cell>
        </row>
        <row r="353">
          <cell r="D353">
            <v>49919</v>
          </cell>
          <cell r="E353">
            <v>77.005129999999994</v>
          </cell>
          <cell r="F353">
            <v>83.448809999999995</v>
          </cell>
          <cell r="G353">
            <v>64.040239999999997</v>
          </cell>
          <cell r="H353">
            <v>72.211240000000004</v>
          </cell>
          <cell r="I353">
            <v>0</v>
          </cell>
          <cell r="J353">
            <v>86.448809999999995</v>
          </cell>
          <cell r="K353">
            <v>85.448809999999995</v>
          </cell>
          <cell r="L353">
            <v>6.5130100000000004</v>
          </cell>
          <cell r="M353">
            <v>59.717480000000002</v>
          </cell>
          <cell r="N353">
            <v>68.426569999999998</v>
          </cell>
          <cell r="O353">
            <v>45.257359999999998</v>
          </cell>
          <cell r="P353">
            <v>56.70776</v>
          </cell>
          <cell r="Q353">
            <v>0</v>
          </cell>
          <cell r="R353">
            <v>67.176569999999998</v>
          </cell>
          <cell r="S353">
            <v>67.426569999999998</v>
          </cell>
          <cell r="T353">
            <v>55.71367</v>
          </cell>
          <cell r="U353">
            <v>69.321729999999988</v>
          </cell>
          <cell r="V353">
            <v>76.772258888888885</v>
          </cell>
          <cell r="W353">
            <v>55.692293333333339</v>
          </cell>
          <cell r="X353">
            <v>0</v>
          </cell>
          <cell r="Y353">
            <v>28.37997</v>
          </cell>
          <cell r="Z353">
            <v>77.883369999999999</v>
          </cell>
          <cell r="AA353">
            <v>0</v>
          </cell>
          <cell r="AB353">
            <v>0</v>
          </cell>
          <cell r="AC353">
            <v>4.7614000000000001</v>
          </cell>
          <cell r="AD353">
            <v>3.6469999999999998</v>
          </cell>
          <cell r="AE353">
            <v>4.2115</v>
          </cell>
          <cell r="AF353">
            <v>4.7035</v>
          </cell>
          <cell r="AG353">
            <v>5.1665999999999999</v>
          </cell>
          <cell r="AH353">
            <v>3.3285999999999998</v>
          </cell>
          <cell r="AI353">
            <v>5.1376999999999997</v>
          </cell>
          <cell r="AJ353">
            <v>4.8479000000000001</v>
          </cell>
          <cell r="AK353">
            <v>5.0118999999999998</v>
          </cell>
          <cell r="AL353">
            <v>4.8319999999999999</v>
          </cell>
          <cell r="AM353">
            <v>5.0618999999999996</v>
          </cell>
          <cell r="AN353">
            <v>4.8296999999999999</v>
          </cell>
          <cell r="AO353">
            <v>4.7683619991878539</v>
          </cell>
          <cell r="AP353">
            <v>4.8264378089830684</v>
          </cell>
          <cell r="AQ353">
            <v>4.0790287282825286</v>
          </cell>
          <cell r="AR353">
            <v>4.8315072604684177</v>
          </cell>
          <cell r="AS353">
            <v>4.8374789921130796</v>
          </cell>
          <cell r="AT353">
            <v>4.5952120044163403</v>
          </cell>
          <cell r="AU353">
            <v>4.8162989060123698</v>
          </cell>
          <cell r="AV353">
            <v>4.2264999999999997</v>
          </cell>
          <cell r="AW353">
            <v>3.7162975078768166</v>
          </cell>
          <cell r="AX353">
            <v>3.8410000000000002</v>
          </cell>
          <cell r="AZ353">
            <v>221</v>
          </cell>
        </row>
        <row r="354">
          <cell r="D354">
            <v>49949</v>
          </cell>
          <cell r="E354">
            <v>57.549289999999999</v>
          </cell>
          <cell r="F354">
            <v>43.865459999999999</v>
          </cell>
          <cell r="G354">
            <v>43.387639999999998</v>
          </cell>
          <cell r="H354">
            <v>50.187640000000002</v>
          </cell>
          <cell r="I354">
            <v>0</v>
          </cell>
          <cell r="J354">
            <v>42.615459999999999</v>
          </cell>
          <cell r="K354">
            <v>42.365459999999999</v>
          </cell>
          <cell r="L354">
            <v>35.044960000000003</v>
          </cell>
          <cell r="M354">
            <v>56.153039999999997</v>
          </cell>
          <cell r="N354">
            <v>50.846800000000002</v>
          </cell>
          <cell r="O354">
            <v>38.854050000000001</v>
          </cell>
          <cell r="P354">
            <v>46.090850000000003</v>
          </cell>
          <cell r="Q354">
            <v>0</v>
          </cell>
          <cell r="R354">
            <v>49.596800000000002</v>
          </cell>
          <cell r="S354">
            <v>49.596800000000002</v>
          </cell>
          <cell r="T354">
            <v>44.229500000000002</v>
          </cell>
          <cell r="U354">
            <v>56.963765806451612</v>
          </cell>
          <cell r="V354">
            <v>46.793118709677422</v>
          </cell>
          <cell r="W354">
            <v>41.486457096774188</v>
          </cell>
          <cell r="X354">
            <v>0</v>
          </cell>
          <cell r="Y354">
            <v>38.896541290322581</v>
          </cell>
          <cell r="Z354">
            <v>45.543118709677415</v>
          </cell>
          <cell r="AA354">
            <v>0</v>
          </cell>
          <cell r="AB354">
            <v>0</v>
          </cell>
          <cell r="AC354">
            <v>4.8048000000000002</v>
          </cell>
          <cell r="AD354">
            <v>4.0087999999999999</v>
          </cell>
          <cell r="AE354">
            <v>4.4863999999999997</v>
          </cell>
          <cell r="AF354">
            <v>4.7469000000000001</v>
          </cell>
          <cell r="AG354">
            <v>5.1521999999999997</v>
          </cell>
          <cell r="AH354">
            <v>3.3431000000000002</v>
          </cell>
          <cell r="AI354">
            <v>5.1810999999999998</v>
          </cell>
          <cell r="AJ354">
            <v>4.8895</v>
          </cell>
          <cell r="AK354">
            <v>5.0525000000000002</v>
          </cell>
          <cell r="AL354">
            <v>4.8746</v>
          </cell>
          <cell r="AM354">
            <v>5.1025</v>
          </cell>
          <cell r="AN354">
            <v>4.8719000000000001</v>
          </cell>
          <cell r="AO354">
            <v>4.8118501605630009</v>
          </cell>
          <cell r="AP354">
            <v>4.870440647875899</v>
          </cell>
          <cell r="AQ354">
            <v>4.4087194540899279</v>
          </cell>
          <cell r="AR354">
            <v>4.8755100993612492</v>
          </cell>
          <cell r="AS354">
            <v>4.8819325412270818</v>
          </cell>
          <cell r="AT354">
            <v>4.7190702800361333</v>
          </cell>
          <cell r="AU354">
            <v>4.8603017449052013</v>
          </cell>
          <cell r="AV354">
            <v>4.5014000000000003</v>
          </cell>
          <cell r="AW354">
            <v>4.0840178046549447</v>
          </cell>
          <cell r="AX354">
            <v>4.1954000000000002</v>
          </cell>
          <cell r="AZ354">
            <v>222</v>
          </cell>
        </row>
        <row r="355">
          <cell r="D355">
            <v>49980</v>
          </cell>
          <cell r="E355">
            <v>52.851010000000002</v>
          </cell>
          <cell r="F355">
            <v>44.371749999999999</v>
          </cell>
          <cell r="G355">
            <v>35.807850000000002</v>
          </cell>
          <cell r="H355">
            <v>40.802050000000001</v>
          </cell>
          <cell r="I355">
            <v>0</v>
          </cell>
          <cell r="J355">
            <v>42.871749999999999</v>
          </cell>
          <cell r="K355">
            <v>43.121749999999999</v>
          </cell>
          <cell r="L355">
            <v>39.196649999999998</v>
          </cell>
          <cell r="M355">
            <v>46.275329999999997</v>
          </cell>
          <cell r="N355">
            <v>49.842480000000002</v>
          </cell>
          <cell r="O355">
            <v>29.135059999999999</v>
          </cell>
          <cell r="P355">
            <v>35.269860000000001</v>
          </cell>
          <cell r="Q355">
            <v>0</v>
          </cell>
          <cell r="R355">
            <v>48.592480000000002</v>
          </cell>
          <cell r="S355">
            <v>48.592480000000002</v>
          </cell>
          <cell r="T355">
            <v>43.35848</v>
          </cell>
          <cell r="U355">
            <v>49.777495214979197</v>
          </cell>
          <cell r="V355">
            <v>46.928804105409156</v>
          </cell>
          <cell r="W355">
            <v>32.688945381414698</v>
          </cell>
          <cell r="X355">
            <v>0</v>
          </cell>
          <cell r="Y355">
            <v>41.141915894590845</v>
          </cell>
          <cell r="Z355">
            <v>45.545655700416084</v>
          </cell>
          <cell r="AA355">
            <v>0</v>
          </cell>
          <cell r="AB355">
            <v>0</v>
          </cell>
          <cell r="AC355">
            <v>5.2244999999999999</v>
          </cell>
          <cell r="AD355">
            <v>5.1810999999999998</v>
          </cell>
          <cell r="AE355">
            <v>4.9494999999999996</v>
          </cell>
          <cell r="AF355">
            <v>5.1521999999999997</v>
          </cell>
          <cell r="AG355">
            <v>5.4416000000000002</v>
          </cell>
          <cell r="AH355">
            <v>3.7917999999999998</v>
          </cell>
          <cell r="AI355">
            <v>5.6007999999999996</v>
          </cell>
          <cell r="AJ355">
            <v>5.3193000000000001</v>
          </cell>
          <cell r="AK355">
            <v>5.4871999999999996</v>
          </cell>
          <cell r="AL355">
            <v>5.2988999999999997</v>
          </cell>
          <cell r="AM355">
            <v>5.5372000000000003</v>
          </cell>
          <cell r="AN355">
            <v>5.2981999999999996</v>
          </cell>
          <cell r="AO355">
            <v>5.232402725750779</v>
          </cell>
          <cell r="AP355">
            <v>5.295970405556119</v>
          </cell>
          <cell r="AQ355">
            <v>5.2555487504389466</v>
          </cell>
          <cell r="AR355">
            <v>5.3010398570414683</v>
          </cell>
          <cell r="AS355">
            <v>5.2970713305336465</v>
          </cell>
          <cell r="AT355">
            <v>4.9195119140821033</v>
          </cell>
          <cell r="AU355">
            <v>5.2858315025854203</v>
          </cell>
          <cell r="AV355">
            <v>4.9645000000000001</v>
          </cell>
          <cell r="AW355">
            <v>5.2755006789307854</v>
          </cell>
          <cell r="AX355">
            <v>5.4196999999999997</v>
          </cell>
          <cell r="AZ355">
            <v>223</v>
          </cell>
        </row>
        <row r="356">
          <cell r="D356">
            <v>50010</v>
          </cell>
          <cell r="E356">
            <v>74.700370000000007</v>
          </cell>
          <cell r="F356">
            <v>52.605919999999998</v>
          </cell>
          <cell r="G356">
            <v>64.46763</v>
          </cell>
          <cell r="H356">
            <v>67.335329999999999</v>
          </cell>
          <cell r="I356">
            <v>0</v>
          </cell>
          <cell r="J356">
            <v>51.105919999999998</v>
          </cell>
          <cell r="K356">
            <v>51.105919999999998</v>
          </cell>
          <cell r="L356">
            <v>48.440420000000003</v>
          </cell>
          <cell r="M356">
            <v>68.829089999999994</v>
          </cell>
          <cell r="N356">
            <v>56.970529999999997</v>
          </cell>
          <cell r="O356">
            <v>53.810200000000002</v>
          </cell>
          <cell r="P356">
            <v>58.741799999999998</v>
          </cell>
          <cell r="Q356">
            <v>0</v>
          </cell>
          <cell r="R356">
            <v>54.970529999999997</v>
          </cell>
          <cell r="S356">
            <v>55.970529999999997</v>
          </cell>
          <cell r="T356">
            <v>51.31823</v>
          </cell>
          <cell r="U356">
            <v>72.111956236559138</v>
          </cell>
          <cell r="V356">
            <v>54.530102903225796</v>
          </cell>
          <cell r="W356">
            <v>59.769193118279567</v>
          </cell>
          <cell r="X356">
            <v>0</v>
          </cell>
          <cell r="Y356">
            <v>49.709131935483867</v>
          </cell>
          <cell r="Z356">
            <v>52.809672795698923</v>
          </cell>
          <cell r="AA356">
            <v>0</v>
          </cell>
          <cell r="AB356">
            <v>0</v>
          </cell>
          <cell r="AC356">
            <v>5.7020999999999997</v>
          </cell>
          <cell r="AD356">
            <v>5.9481000000000002</v>
          </cell>
          <cell r="AE356">
            <v>5.4561000000000002</v>
          </cell>
          <cell r="AF356">
            <v>5.7165999999999997</v>
          </cell>
          <cell r="AG356">
            <v>5.6296999999999997</v>
          </cell>
          <cell r="AH356">
            <v>4.0667</v>
          </cell>
          <cell r="AI356">
            <v>6.1797000000000004</v>
          </cell>
          <cell r="AJ356">
            <v>5.8026999999999997</v>
          </cell>
          <cell r="AK356">
            <v>5.9733999999999998</v>
          </cell>
          <cell r="AL356">
            <v>5.7790999999999997</v>
          </cell>
          <cell r="AM356">
            <v>6.0233999999999996</v>
          </cell>
          <cell r="AN356">
            <v>5.7796000000000003</v>
          </cell>
          <cell r="AO356">
            <v>5.7109729071510218</v>
          </cell>
          <cell r="AP356">
            <v>5.7802044114366824</v>
          </cell>
          <cell r="AQ356">
            <v>5.9150337643989026</v>
          </cell>
          <cell r="AR356">
            <v>5.7852738629220317</v>
          </cell>
          <cell r="AS356">
            <v>5.8751723240807125</v>
          </cell>
          <cell r="AT356">
            <v>5.3512091940178665</v>
          </cell>
          <cell r="AU356">
            <v>5.7700655084659846</v>
          </cell>
          <cell r="AV356">
            <v>5.4710999999999999</v>
          </cell>
          <cell r="AW356">
            <v>6.0550514462851917</v>
          </cell>
          <cell r="AX356">
            <v>6.2093999999999996</v>
          </cell>
          <cell r="AZ356">
            <v>224</v>
          </cell>
        </row>
        <row r="357">
          <cell r="D357">
            <v>50041</v>
          </cell>
          <cell r="E357">
            <v>75.700710000000001</v>
          </cell>
          <cell r="F357">
            <v>54.536290000000001</v>
          </cell>
          <cell r="G357">
            <v>64.277209999999997</v>
          </cell>
          <cell r="H357">
            <v>67.390410000000003</v>
          </cell>
          <cell r="I357">
            <v>0</v>
          </cell>
          <cell r="J357">
            <v>53.036290000000001</v>
          </cell>
          <cell r="K357">
            <v>53.036290000000001</v>
          </cell>
          <cell r="L357">
            <v>52.427289999999999</v>
          </cell>
          <cell r="M357">
            <v>62.520629999999997</v>
          </cell>
          <cell r="N357">
            <v>56.266440000000003</v>
          </cell>
          <cell r="O357">
            <v>48.058770000000003</v>
          </cell>
          <cell r="P357">
            <v>54.618070000000003</v>
          </cell>
          <cell r="Q357">
            <v>0</v>
          </cell>
          <cell r="R357">
            <v>54.766440000000003</v>
          </cell>
          <cell r="S357">
            <v>55.266440000000003</v>
          </cell>
          <cell r="T357">
            <v>59.689839999999997</v>
          </cell>
          <cell r="U357">
            <v>69.890137096774197</v>
          </cell>
          <cell r="V357">
            <v>55.29904430107527</v>
          </cell>
          <cell r="W357">
            <v>57.127145053763442</v>
          </cell>
          <cell r="X357">
            <v>0</v>
          </cell>
          <cell r="Y357">
            <v>55.629059354838709</v>
          </cell>
          <cell r="Z357">
            <v>53.79904430107527</v>
          </cell>
          <cell r="AA357">
            <v>0</v>
          </cell>
          <cell r="AB357">
            <v>0</v>
          </cell>
          <cell r="AC357">
            <v>5.774</v>
          </cell>
          <cell r="AD357">
            <v>6.3070000000000004</v>
          </cell>
          <cell r="AE357">
            <v>5.5223000000000004</v>
          </cell>
          <cell r="AF357">
            <v>5.8333000000000004</v>
          </cell>
          <cell r="AG357">
            <v>5.6703999999999999</v>
          </cell>
          <cell r="AH357">
            <v>3.9826000000000001</v>
          </cell>
          <cell r="AI357">
            <v>6.2922000000000002</v>
          </cell>
          <cell r="AJ357">
            <v>5.8754999999999997</v>
          </cell>
          <cell r="AK357">
            <v>6.0465</v>
          </cell>
          <cell r="AL357">
            <v>5.8513999999999999</v>
          </cell>
          <cell r="AM357">
            <v>6.0964999999999998</v>
          </cell>
          <cell r="AN357">
            <v>5.8520000000000003</v>
          </cell>
          <cell r="AO357">
            <v>5.7830189625167625</v>
          </cell>
          <cell r="AP357">
            <v>5.8531031237960054</v>
          </cell>
          <cell r="AQ357">
            <v>6.1351555290301665</v>
          </cell>
          <cell r="AR357">
            <v>5.8581725752813547</v>
          </cell>
          <cell r="AS357">
            <v>5.9947052545324189</v>
          </cell>
          <cell r="AT357">
            <v>5.5095952223225932</v>
          </cell>
          <cell r="AU357">
            <v>5.8429642208253076</v>
          </cell>
          <cell r="AV357">
            <v>5.5373000000000001</v>
          </cell>
          <cell r="AW357">
            <v>6.419824289053766</v>
          </cell>
          <cell r="AX357">
            <v>6.5738000000000003</v>
          </cell>
          <cell r="AZ357">
            <v>225</v>
          </cell>
        </row>
        <row r="358">
          <cell r="D358">
            <v>50072</v>
          </cell>
          <cell r="E358">
            <v>64.362849999999995</v>
          </cell>
          <cell r="F358">
            <v>46.748950000000001</v>
          </cell>
          <cell r="G358">
            <v>54.975459999999998</v>
          </cell>
          <cell r="H358">
            <v>60.167960000000001</v>
          </cell>
          <cell r="I358">
            <v>0</v>
          </cell>
          <cell r="J358">
            <v>45.248950000000001</v>
          </cell>
          <cell r="K358">
            <v>45.248950000000001</v>
          </cell>
          <cell r="L358">
            <v>42.354550000000003</v>
          </cell>
          <cell r="M358">
            <v>59.971359999999997</v>
          </cell>
          <cell r="N358">
            <v>51.80592</v>
          </cell>
          <cell r="O358">
            <v>49.199390000000001</v>
          </cell>
          <cell r="P358">
            <v>57.127789999999997</v>
          </cell>
          <cell r="Q358">
            <v>0</v>
          </cell>
          <cell r="R358">
            <v>50.30592</v>
          </cell>
          <cell r="S358">
            <v>50.55592</v>
          </cell>
          <cell r="T358">
            <v>53.73122</v>
          </cell>
          <cell r="U358">
            <v>62.480782857142849</v>
          </cell>
          <cell r="V358">
            <v>48.916222857142856</v>
          </cell>
          <cell r="W358">
            <v>52.50000142857143</v>
          </cell>
          <cell r="X358">
            <v>0</v>
          </cell>
          <cell r="Y358">
            <v>47.230265714285714</v>
          </cell>
          <cell r="Z358">
            <v>47.416222857142856</v>
          </cell>
          <cell r="AA358">
            <v>0</v>
          </cell>
          <cell r="AB358">
            <v>0</v>
          </cell>
          <cell r="AC358">
            <v>5.4779</v>
          </cell>
          <cell r="AD358">
            <v>5.6407999999999996</v>
          </cell>
          <cell r="AE358">
            <v>5.093</v>
          </cell>
          <cell r="AF358">
            <v>5.4187000000000003</v>
          </cell>
          <cell r="AG358">
            <v>5.7</v>
          </cell>
          <cell r="AH358">
            <v>3.9234</v>
          </cell>
          <cell r="AI358">
            <v>5.8628999999999998</v>
          </cell>
          <cell r="AJ358">
            <v>5.5776000000000003</v>
          </cell>
          <cell r="AK358">
            <v>5.7477</v>
          </cell>
          <cell r="AL358">
            <v>5.5545</v>
          </cell>
          <cell r="AM358">
            <v>5.7976999999999999</v>
          </cell>
          <cell r="AN358">
            <v>5.5547000000000004</v>
          </cell>
          <cell r="AO358">
            <v>5.4863174744250287</v>
          </cell>
          <cell r="AP358">
            <v>5.552890206833621</v>
          </cell>
          <cell r="AQ358">
            <v>5.5678927834325442</v>
          </cell>
          <cell r="AR358">
            <v>5.5579596583189703</v>
          </cell>
          <cell r="AS358">
            <v>5.570040704701424</v>
          </cell>
          <cell r="AT358">
            <v>5.2458192512295492</v>
          </cell>
          <cell r="AU358">
            <v>5.5427513038629224</v>
          </cell>
          <cell r="AV358">
            <v>5.1079999999999997</v>
          </cell>
          <cell r="AW358">
            <v>5.7427229576176435</v>
          </cell>
          <cell r="AX358">
            <v>5.8939000000000004</v>
          </cell>
          <cell r="AZ358">
            <v>226</v>
          </cell>
        </row>
        <row r="359">
          <cell r="D359">
            <v>50100</v>
          </cell>
          <cell r="E359">
            <v>46.873899999999999</v>
          </cell>
          <cell r="F359">
            <v>37.106349999999999</v>
          </cell>
          <cell r="G359">
            <v>35.161830000000002</v>
          </cell>
          <cell r="H359">
            <v>41.47833</v>
          </cell>
          <cell r="I359">
            <v>0</v>
          </cell>
          <cell r="J359">
            <v>35.106349999999999</v>
          </cell>
          <cell r="K359">
            <v>35.356349999999999</v>
          </cell>
          <cell r="L359">
            <v>28.908449999999998</v>
          </cell>
          <cell r="M359">
            <v>51.142449999999997</v>
          </cell>
          <cell r="N359">
            <v>48.069049999999997</v>
          </cell>
          <cell r="O359">
            <v>36.088120000000004</v>
          </cell>
          <cell r="P359">
            <v>44.554020000000001</v>
          </cell>
          <cell r="Q359">
            <v>0</v>
          </cell>
          <cell r="R359">
            <v>46.569049999999997</v>
          </cell>
          <cell r="S359">
            <v>46.569049999999997</v>
          </cell>
          <cell r="T359">
            <v>45.537750000000003</v>
          </cell>
          <cell r="U359">
            <v>48.752521601615072</v>
          </cell>
          <cell r="V359">
            <v>41.931118371467022</v>
          </cell>
          <cell r="W359">
            <v>35.569497335127863</v>
          </cell>
          <cell r="X359">
            <v>0</v>
          </cell>
          <cell r="Y359">
            <v>36.227132503364736</v>
          </cell>
          <cell r="Z359">
            <v>40.151172207267827</v>
          </cell>
          <cell r="AA359">
            <v>0</v>
          </cell>
          <cell r="AB359">
            <v>0</v>
          </cell>
          <cell r="AC359">
            <v>5.0486000000000004</v>
          </cell>
          <cell r="AD359">
            <v>4.9301000000000004</v>
          </cell>
          <cell r="AE359">
            <v>4.7525000000000004</v>
          </cell>
          <cell r="AF359">
            <v>4.8708999999999998</v>
          </cell>
          <cell r="AG359">
            <v>5.4039000000000001</v>
          </cell>
          <cell r="AH359">
            <v>3.4792000000000001</v>
          </cell>
          <cell r="AI359">
            <v>5.3446999999999996</v>
          </cell>
          <cell r="AJ359">
            <v>5.1395</v>
          </cell>
          <cell r="AK359">
            <v>5.1539000000000001</v>
          </cell>
          <cell r="AL359">
            <v>5.1212</v>
          </cell>
          <cell r="AM359">
            <v>5.2039</v>
          </cell>
          <cell r="AN359">
            <v>5.1197999999999997</v>
          </cell>
          <cell r="AO359">
            <v>4.9041372495641795</v>
          </cell>
          <cell r="AP359">
            <v>4.9638199442360333</v>
          </cell>
          <cell r="AQ359">
            <v>5.0235690972872042</v>
          </cell>
          <cell r="AR359">
            <v>5.1226965537868807</v>
          </cell>
          <cell r="AS359">
            <v>5.0089426815528011</v>
          </cell>
          <cell r="AT359">
            <v>4.6987952624711431</v>
          </cell>
          <cell r="AU359">
            <v>4.9536810412653356</v>
          </cell>
          <cell r="AV359">
            <v>4.7675000000000001</v>
          </cell>
          <cell r="AW359">
            <v>5.0203934525866449</v>
          </cell>
          <cell r="AX359">
            <v>5.1505000000000001</v>
          </cell>
          <cell r="AZ359">
            <v>227</v>
          </cell>
        </row>
        <row r="360">
          <cell r="D360">
            <v>50131</v>
          </cell>
          <cell r="E360">
            <v>25.704699999999999</v>
          </cell>
          <cell r="F360">
            <v>22.0732</v>
          </cell>
          <cell r="G360">
            <v>14.398149999999999</v>
          </cell>
          <cell r="H360">
            <v>17.76895</v>
          </cell>
          <cell r="I360">
            <v>0</v>
          </cell>
          <cell r="J360">
            <v>20.0732</v>
          </cell>
          <cell r="K360">
            <v>19.8232</v>
          </cell>
          <cell r="L360">
            <v>13.196300000000001</v>
          </cell>
          <cell r="M360">
            <v>36.562800000000003</v>
          </cell>
          <cell r="N360">
            <v>36.769260000000003</v>
          </cell>
          <cell r="O360">
            <v>22.80641</v>
          </cell>
          <cell r="P360">
            <v>29.886510000000001</v>
          </cell>
          <cell r="Q360">
            <v>0</v>
          </cell>
          <cell r="R360">
            <v>35.269260000000003</v>
          </cell>
          <cell r="S360">
            <v>34.519260000000003</v>
          </cell>
          <cell r="T360">
            <v>29.864360000000001</v>
          </cell>
          <cell r="U360">
            <v>30.289231111111118</v>
          </cell>
          <cell r="V360">
            <v>28.278203111111115</v>
          </cell>
          <cell r="W360">
            <v>17.94830422222222</v>
          </cell>
          <cell r="X360">
            <v>0</v>
          </cell>
          <cell r="Y360">
            <v>20.233925333333335</v>
          </cell>
          <cell r="Z360">
            <v>26.489314222222227</v>
          </cell>
          <cell r="AA360">
            <v>0</v>
          </cell>
          <cell r="AB360">
            <v>0</v>
          </cell>
          <cell r="AC360">
            <v>4.5599999999999996</v>
          </cell>
          <cell r="AD360">
            <v>4.0713999999999997</v>
          </cell>
          <cell r="AE360">
            <v>4.2343000000000002</v>
          </cell>
          <cell r="AF360">
            <v>4.4268000000000001</v>
          </cell>
          <cell r="AG360">
            <v>4.9893999999999998</v>
          </cell>
          <cell r="AH360">
            <v>3.4940000000000002</v>
          </cell>
          <cell r="AI360">
            <v>4.7820999999999998</v>
          </cell>
          <cell r="AJ360">
            <v>4.6399999999999997</v>
          </cell>
          <cell r="AK360">
            <v>4.8014000000000001</v>
          </cell>
          <cell r="AL360">
            <v>4.6277999999999997</v>
          </cell>
          <cell r="AM360">
            <v>4.8513999999999999</v>
          </cell>
          <cell r="AN360">
            <v>4.6242999999999999</v>
          </cell>
          <cell r="AO360">
            <v>4.5665528816543342</v>
          </cell>
          <cell r="AP360">
            <v>4.6222403031531991</v>
          </cell>
          <cell r="AQ360">
            <v>4.3105941320536427</v>
          </cell>
          <cell r="AR360">
            <v>4.6273097546385475</v>
          </cell>
          <cell r="AS360">
            <v>4.5540620096281881</v>
          </cell>
          <cell r="AT360">
            <v>4.4907254039947802</v>
          </cell>
          <cell r="AU360">
            <v>4.6121014001825005</v>
          </cell>
          <cell r="AV360">
            <v>4.2492999999999999</v>
          </cell>
          <cell r="AW360">
            <v>4.1476421567232435</v>
          </cell>
          <cell r="AX360">
            <v>4.2324000000000002</v>
          </cell>
          <cell r="AZ360">
            <v>228</v>
          </cell>
        </row>
        <row r="361">
          <cell r="D361">
            <v>50161</v>
          </cell>
          <cell r="E361">
            <v>14.74253</v>
          </cell>
          <cell r="F361">
            <v>21.11985</v>
          </cell>
          <cell r="G361">
            <v>2.5369640000000002</v>
          </cell>
          <cell r="H361">
            <v>7.2595640000000001</v>
          </cell>
          <cell r="I361">
            <v>0</v>
          </cell>
          <cell r="J361">
            <v>19.11985</v>
          </cell>
          <cell r="K361">
            <v>18.86985</v>
          </cell>
          <cell r="L361">
            <v>10.460649999999999</v>
          </cell>
          <cell r="M361">
            <v>25.458950000000002</v>
          </cell>
          <cell r="N361">
            <v>37.116059999999997</v>
          </cell>
          <cell r="O361">
            <v>8.6188350000000007</v>
          </cell>
          <cell r="P361">
            <v>17.613534999999999</v>
          </cell>
          <cell r="Q361">
            <v>0</v>
          </cell>
          <cell r="R361">
            <v>36.116059999999997</v>
          </cell>
          <cell r="S361">
            <v>35.116059999999997</v>
          </cell>
          <cell r="T361">
            <v>28.44866</v>
          </cell>
          <cell r="U361">
            <v>19.697433870967743</v>
          </cell>
          <cell r="V361">
            <v>28.515947096774191</v>
          </cell>
          <cell r="W361">
            <v>5.3490118817204308</v>
          </cell>
          <cell r="X361">
            <v>0</v>
          </cell>
          <cell r="Y361">
            <v>18.777686881720427</v>
          </cell>
          <cell r="Z361">
            <v>26.978312688172039</v>
          </cell>
          <cell r="AA361">
            <v>0</v>
          </cell>
          <cell r="AB361">
            <v>0</v>
          </cell>
          <cell r="AC361">
            <v>4.5452000000000004</v>
          </cell>
          <cell r="AD361">
            <v>3.9529999999999998</v>
          </cell>
          <cell r="AE361">
            <v>4.2046999999999999</v>
          </cell>
          <cell r="AF361">
            <v>4.4119999999999999</v>
          </cell>
          <cell r="AG361">
            <v>5.0338000000000003</v>
          </cell>
          <cell r="AH361">
            <v>3.6273</v>
          </cell>
          <cell r="AI361">
            <v>4.8413000000000004</v>
          </cell>
          <cell r="AJ361">
            <v>4.6242000000000001</v>
          </cell>
          <cell r="AK361">
            <v>4.7854000000000001</v>
          </cell>
          <cell r="AL361">
            <v>4.6127000000000002</v>
          </cell>
          <cell r="AM361">
            <v>4.8353999999999999</v>
          </cell>
          <cell r="AN361">
            <v>4.609</v>
          </cell>
          <cell r="AO361">
            <v>4.5517228174065876</v>
          </cell>
          <cell r="AP361">
            <v>4.6072347267565643</v>
          </cell>
          <cell r="AQ361">
            <v>4.233957996637443</v>
          </cell>
          <cell r="AR361">
            <v>4.6123041782419145</v>
          </cell>
          <cell r="AS361">
            <v>4.5389027348151183</v>
          </cell>
          <cell r="AT361">
            <v>4.371684954331025</v>
          </cell>
          <cell r="AU361">
            <v>4.5970958237858666</v>
          </cell>
          <cell r="AV361">
            <v>4.2196999999999996</v>
          </cell>
          <cell r="AW361">
            <v>4.0273047240573225</v>
          </cell>
          <cell r="AX361">
            <v>4.1060999999999996</v>
          </cell>
          <cell r="AZ361">
            <v>229</v>
          </cell>
        </row>
        <row r="362">
          <cell r="D362">
            <v>50192</v>
          </cell>
          <cell r="E362">
            <v>28.507680000000001</v>
          </cell>
          <cell r="F362">
            <v>36.82246</v>
          </cell>
          <cell r="G362">
            <v>15.09637</v>
          </cell>
          <cell r="H362">
            <v>20.568169999999999</v>
          </cell>
          <cell r="I362">
            <v>0</v>
          </cell>
          <cell r="J362">
            <v>36.32246</v>
          </cell>
          <cell r="K362">
            <v>36.32246</v>
          </cell>
          <cell r="L362">
            <v>26.00816</v>
          </cell>
          <cell r="M362">
            <v>20.83136</v>
          </cell>
          <cell r="N362">
            <v>48.104999999999997</v>
          </cell>
          <cell r="O362">
            <v>8.0363860000000003</v>
          </cell>
          <cell r="P362">
            <v>19.399685999999999</v>
          </cell>
          <cell r="Q362">
            <v>0</v>
          </cell>
          <cell r="R362">
            <v>46.104999999999997</v>
          </cell>
          <cell r="S362">
            <v>46.604999999999997</v>
          </cell>
          <cell r="T362">
            <v>51.231200000000001</v>
          </cell>
          <cell r="U362">
            <v>25.266567111111108</v>
          </cell>
          <cell r="V362">
            <v>41.586199111111107</v>
          </cell>
          <cell r="W362">
            <v>12.115487866666667</v>
          </cell>
          <cell r="X362">
            <v>0</v>
          </cell>
          <cell r="Y362">
            <v>36.657888</v>
          </cell>
          <cell r="Z362">
            <v>40.452865777777781</v>
          </cell>
          <cell r="AA362">
            <v>0</v>
          </cell>
          <cell r="AB362">
            <v>0</v>
          </cell>
          <cell r="AC362">
            <v>4.5304000000000002</v>
          </cell>
          <cell r="AD362">
            <v>3.9826000000000001</v>
          </cell>
          <cell r="AE362">
            <v>4.1455000000000002</v>
          </cell>
          <cell r="AF362">
            <v>4.4711999999999996</v>
          </cell>
          <cell r="AG362">
            <v>5.0633999999999997</v>
          </cell>
          <cell r="AH362">
            <v>3.6568999999999998</v>
          </cell>
          <cell r="AI362">
            <v>4.9005000000000001</v>
          </cell>
          <cell r="AJ362">
            <v>4.6113999999999997</v>
          </cell>
          <cell r="AK362">
            <v>4.7731000000000003</v>
          </cell>
          <cell r="AL362">
            <v>4.5986000000000002</v>
          </cell>
          <cell r="AM362">
            <v>4.8231000000000002</v>
          </cell>
          <cell r="AN362">
            <v>4.5952999999999999</v>
          </cell>
          <cell r="AO362">
            <v>4.536892753158841</v>
          </cell>
          <cell r="AP362">
            <v>4.5922291503599304</v>
          </cell>
          <cell r="AQ362">
            <v>4.2186307695542027</v>
          </cell>
          <cell r="AR362">
            <v>4.5972986018452806</v>
          </cell>
          <cell r="AS362">
            <v>4.5995398340673965</v>
          </cell>
          <cell r="AT362">
            <v>4.3769042657833985</v>
          </cell>
          <cell r="AU362">
            <v>4.5820902473892327</v>
          </cell>
          <cell r="AV362">
            <v>4.1604999999999999</v>
          </cell>
          <cell r="AW362">
            <v>4.0573890822238035</v>
          </cell>
          <cell r="AX362">
            <v>4.1386000000000003</v>
          </cell>
          <cell r="AZ362">
            <v>230</v>
          </cell>
        </row>
        <row r="363">
          <cell r="D363">
            <v>50222</v>
          </cell>
          <cell r="E363">
            <v>82.049080000000004</v>
          </cell>
          <cell r="F363">
            <v>152.6131</v>
          </cell>
          <cell r="G363">
            <v>69.354560000000006</v>
          </cell>
          <cell r="H363">
            <v>73.461359999999999</v>
          </cell>
          <cell r="I363">
            <v>0</v>
          </cell>
          <cell r="J363">
            <v>156.3631</v>
          </cell>
          <cell r="K363">
            <v>157.1131</v>
          </cell>
          <cell r="L363">
            <v>76.816100000000006</v>
          </cell>
          <cell r="M363">
            <v>42.035029999999999</v>
          </cell>
          <cell r="N363">
            <v>40.352200000000003</v>
          </cell>
          <cell r="O363">
            <v>27.42071</v>
          </cell>
          <cell r="P363">
            <v>39.879710000000003</v>
          </cell>
          <cell r="Q363">
            <v>0</v>
          </cell>
          <cell r="R363">
            <v>40.852200000000003</v>
          </cell>
          <cell r="S363">
            <v>41.352200000000003</v>
          </cell>
          <cell r="T363">
            <v>25.149699999999999</v>
          </cell>
          <cell r="U363">
            <v>64.408477311827966</v>
          </cell>
          <cell r="V363">
            <v>103.12173548387096</v>
          </cell>
          <cell r="W363">
            <v>50.867593870967745</v>
          </cell>
          <cell r="X363">
            <v>0</v>
          </cell>
          <cell r="Y363">
            <v>54.038439784946235</v>
          </cell>
          <cell r="Z363">
            <v>105.43893978494624</v>
          </cell>
          <cell r="AA363">
            <v>0</v>
          </cell>
          <cell r="AB363">
            <v>0</v>
          </cell>
          <cell r="AC363">
            <v>4.7672999999999996</v>
          </cell>
          <cell r="AD363">
            <v>3.9973999999999998</v>
          </cell>
          <cell r="AE363">
            <v>4.2638999999999996</v>
          </cell>
          <cell r="AF363">
            <v>4.7229000000000001</v>
          </cell>
          <cell r="AG363">
            <v>5.3151000000000002</v>
          </cell>
          <cell r="AH363">
            <v>3.6717</v>
          </cell>
          <cell r="AI363">
            <v>5.1521999999999997</v>
          </cell>
          <cell r="AJ363">
            <v>4.8552999999999997</v>
          </cell>
          <cell r="AK363">
            <v>5.1512000000000002</v>
          </cell>
          <cell r="AL363">
            <v>4.8381999999999996</v>
          </cell>
          <cell r="AM363">
            <v>5.2012</v>
          </cell>
          <cell r="AN363">
            <v>4.8360000000000003</v>
          </cell>
          <cell r="AO363">
            <v>4.9071433436684524</v>
          </cell>
          <cell r="AP363">
            <v>4.9668616151272431</v>
          </cell>
          <cell r="AQ363">
            <v>4.287603291428784</v>
          </cell>
          <cell r="AR363">
            <v>4.8374892132211293</v>
          </cell>
          <cell r="AS363">
            <v>4.8573499334221042</v>
          </cell>
          <cell r="AT363">
            <v>4.6166914784703401</v>
          </cell>
          <cell r="AU363">
            <v>4.9567227121565445</v>
          </cell>
          <cell r="AV363">
            <v>4.2789000000000001</v>
          </cell>
          <cell r="AW363">
            <v>4.0724312613070435</v>
          </cell>
          <cell r="AX363">
            <v>4.1841999999999997</v>
          </cell>
          <cell r="AZ363">
            <v>231</v>
          </cell>
        </row>
        <row r="364">
          <cell r="D364">
            <v>50253</v>
          </cell>
          <cell r="E364">
            <v>95.714969999999994</v>
          </cell>
          <cell r="F364">
            <v>110.7221</v>
          </cell>
          <cell r="G364">
            <v>84.565029999999993</v>
          </cell>
          <cell r="H364">
            <v>88.188929999999999</v>
          </cell>
          <cell r="I364">
            <v>0</v>
          </cell>
          <cell r="J364">
            <v>114.7221</v>
          </cell>
          <cell r="K364">
            <v>114.7221</v>
          </cell>
          <cell r="L364">
            <v>20.049099999999999</v>
          </cell>
          <cell r="M364">
            <v>57.909309999999998</v>
          </cell>
          <cell r="N364">
            <v>53.585459999999998</v>
          </cell>
          <cell r="O364">
            <v>46.433889999999998</v>
          </cell>
          <cell r="P364">
            <v>56.130490000000002</v>
          </cell>
          <cell r="Q364">
            <v>0</v>
          </cell>
          <cell r="R364">
            <v>54.585459999999998</v>
          </cell>
          <cell r="S364">
            <v>54.085459999999998</v>
          </cell>
          <cell r="T364">
            <v>34.61016</v>
          </cell>
          <cell r="U364">
            <v>79.04795860215053</v>
          </cell>
          <cell r="V364">
            <v>85.532828602150531</v>
          </cell>
          <cell r="W364">
            <v>67.754527419354829</v>
          </cell>
          <cell r="X364">
            <v>0</v>
          </cell>
          <cell r="Y364">
            <v>26.468492043010752</v>
          </cell>
          <cell r="Z364">
            <v>88.210247956989249</v>
          </cell>
          <cell r="AA364">
            <v>0</v>
          </cell>
          <cell r="AB364">
            <v>0</v>
          </cell>
          <cell r="AC364">
            <v>4.9005000000000001</v>
          </cell>
          <cell r="AD364">
            <v>4.0270000000000001</v>
          </cell>
          <cell r="AE364">
            <v>4.3674999999999997</v>
          </cell>
          <cell r="AF364">
            <v>4.8560999999999996</v>
          </cell>
          <cell r="AG364">
            <v>5.4630999999999998</v>
          </cell>
          <cell r="AH364">
            <v>3.7012999999999998</v>
          </cell>
          <cell r="AI364">
            <v>5.3446999999999996</v>
          </cell>
          <cell r="AJ364">
            <v>4.9874999999999998</v>
          </cell>
          <cell r="AK364">
            <v>5.1516999999999999</v>
          </cell>
          <cell r="AL364">
            <v>4.9714</v>
          </cell>
          <cell r="AM364">
            <v>5.2016999999999998</v>
          </cell>
          <cell r="AN364">
            <v>4.9691000000000001</v>
          </cell>
          <cell r="AO364">
            <v>4.9077445624893068</v>
          </cell>
          <cell r="AP364">
            <v>4.9674699493054852</v>
          </cell>
          <cell r="AQ364">
            <v>4.3565758133033636</v>
          </cell>
          <cell r="AR364">
            <v>4.9725394007908346</v>
          </cell>
          <cell r="AS364">
            <v>4.9937834067397313</v>
          </cell>
          <cell r="AT364">
            <v>4.7197728796547223</v>
          </cell>
          <cell r="AU364">
            <v>4.9573310463347875</v>
          </cell>
          <cell r="AV364">
            <v>4.3825000000000003</v>
          </cell>
          <cell r="AW364">
            <v>4.1025156194735235</v>
          </cell>
          <cell r="AX364">
            <v>4.2211999999999996</v>
          </cell>
          <cell r="AZ364">
            <v>232</v>
          </cell>
        </row>
        <row r="365">
          <cell r="D365">
            <v>50284</v>
          </cell>
          <cell r="E365">
            <v>75.646230000000003</v>
          </cell>
          <cell r="F365">
            <v>83.433809999999994</v>
          </cell>
          <cell r="G365">
            <v>62.846899999999998</v>
          </cell>
          <cell r="H365">
            <v>71.017799999999994</v>
          </cell>
          <cell r="I365">
            <v>0</v>
          </cell>
          <cell r="J365">
            <v>86.433809999999994</v>
          </cell>
          <cell r="K365">
            <v>85.433809999999994</v>
          </cell>
          <cell r="L365">
            <v>6.4980099999999998</v>
          </cell>
          <cell r="M365">
            <v>58.406350000000003</v>
          </cell>
          <cell r="N365">
            <v>69.886430000000004</v>
          </cell>
          <cell r="O365">
            <v>44.882570000000001</v>
          </cell>
          <cell r="P365">
            <v>56.332970000000003</v>
          </cell>
          <cell r="Q365">
            <v>0</v>
          </cell>
          <cell r="R365">
            <v>68.636430000000004</v>
          </cell>
          <cell r="S365">
            <v>68.886430000000004</v>
          </cell>
          <cell r="T365">
            <v>57.17353</v>
          </cell>
          <cell r="U365">
            <v>67.984061111111117</v>
          </cell>
          <cell r="V365">
            <v>77.412752222222224</v>
          </cell>
          <cell r="W365">
            <v>54.862753333333337</v>
          </cell>
          <cell r="X365">
            <v>0</v>
          </cell>
          <cell r="Y365">
            <v>29.020463333333332</v>
          </cell>
          <cell r="Z365">
            <v>78.523863333333324</v>
          </cell>
          <cell r="AA365">
            <v>0</v>
          </cell>
          <cell r="AB365">
            <v>0</v>
          </cell>
          <cell r="AC365">
            <v>4.8265000000000002</v>
          </cell>
          <cell r="AD365">
            <v>3.7605</v>
          </cell>
          <cell r="AE365">
            <v>4.3083</v>
          </cell>
          <cell r="AF365">
            <v>4.7672999999999996</v>
          </cell>
          <cell r="AG365">
            <v>5.2558999999999996</v>
          </cell>
          <cell r="AH365">
            <v>3.42</v>
          </cell>
          <cell r="AI365">
            <v>5.2114000000000003</v>
          </cell>
          <cell r="AJ365">
            <v>4.9130000000000003</v>
          </cell>
          <cell r="AK365">
            <v>5.077</v>
          </cell>
          <cell r="AL365">
            <v>4.8971</v>
          </cell>
          <cell r="AM365">
            <v>5.1269999999999998</v>
          </cell>
          <cell r="AN365">
            <v>4.8948</v>
          </cell>
          <cell r="AO365">
            <v>4.8335942412505748</v>
          </cell>
          <cell r="AP365">
            <v>4.8924420673223157</v>
          </cell>
          <cell r="AQ365">
            <v>4.1879245342151439</v>
          </cell>
          <cell r="AR365">
            <v>4.897511518807665</v>
          </cell>
          <cell r="AS365">
            <v>4.9028277578613126</v>
          </cell>
          <cell r="AT365">
            <v>4.6605537689450962</v>
          </cell>
          <cell r="AU365">
            <v>4.882303164351617</v>
          </cell>
          <cell r="AV365">
            <v>4.3232999999999997</v>
          </cell>
          <cell r="AW365">
            <v>3.8316547596300436</v>
          </cell>
          <cell r="AX365">
            <v>3.9544999999999999</v>
          </cell>
          <cell r="AZ365">
            <v>233</v>
          </cell>
        </row>
        <row r="366">
          <cell r="D366">
            <v>50314</v>
          </cell>
          <cell r="E366">
            <v>57.060679999999998</v>
          </cell>
          <cell r="F366">
            <v>43.924849999999999</v>
          </cell>
          <cell r="G366">
            <v>42.588590000000003</v>
          </cell>
          <cell r="H366">
            <v>49.388590000000001</v>
          </cell>
          <cell r="I366">
            <v>0</v>
          </cell>
          <cell r="J366">
            <v>42.674849999999999</v>
          </cell>
          <cell r="K366">
            <v>42.424849999999999</v>
          </cell>
          <cell r="L366">
            <v>35.104349999999997</v>
          </cell>
          <cell r="M366">
            <v>56.504660000000001</v>
          </cell>
          <cell r="N366">
            <v>51.741419999999998</v>
          </cell>
          <cell r="O366">
            <v>38.706560000000003</v>
          </cell>
          <cell r="P366">
            <v>45.943359999999998</v>
          </cell>
          <cell r="Q366">
            <v>0</v>
          </cell>
          <cell r="R366">
            <v>50.491419999999998</v>
          </cell>
          <cell r="S366">
            <v>50.491419999999998</v>
          </cell>
          <cell r="T366">
            <v>45.124119999999998</v>
          </cell>
          <cell r="U366">
            <v>56.827510322580643</v>
          </cell>
          <cell r="V366">
            <v>47.202766451612902</v>
          </cell>
          <cell r="W366">
            <v>40.960641935483871</v>
          </cell>
          <cell r="X366">
            <v>0</v>
          </cell>
          <cell r="Y366">
            <v>39.306189032258061</v>
          </cell>
          <cell r="Z366">
            <v>45.952766451612902</v>
          </cell>
          <cell r="AA366">
            <v>0</v>
          </cell>
          <cell r="AB366">
            <v>0</v>
          </cell>
          <cell r="AC366">
            <v>4.8708999999999998</v>
          </cell>
          <cell r="AD366">
            <v>4.1307</v>
          </cell>
          <cell r="AE366">
            <v>4.4711999999999996</v>
          </cell>
          <cell r="AF366">
            <v>4.8117000000000001</v>
          </cell>
          <cell r="AG366">
            <v>5.2262000000000004</v>
          </cell>
          <cell r="AH366">
            <v>3.4940000000000002</v>
          </cell>
          <cell r="AI366">
            <v>5.2558999999999996</v>
          </cell>
          <cell r="AJ366">
            <v>4.9555999999999996</v>
          </cell>
          <cell r="AK366">
            <v>5.1185999999999998</v>
          </cell>
          <cell r="AL366">
            <v>4.9406999999999996</v>
          </cell>
          <cell r="AM366">
            <v>5.1685999999999996</v>
          </cell>
          <cell r="AN366">
            <v>4.9379999999999997</v>
          </cell>
          <cell r="AO366">
            <v>4.8780844339938145</v>
          </cell>
          <cell r="AP366">
            <v>4.9374587965122174</v>
          </cell>
          <cell r="AQ366">
            <v>4.4639699652312022</v>
          </cell>
          <cell r="AR366">
            <v>4.9425282479975667</v>
          </cell>
          <cell r="AS366">
            <v>4.948305582300522</v>
          </cell>
          <cell r="AT366">
            <v>4.7854157583057315</v>
          </cell>
          <cell r="AU366">
            <v>4.9273198935415188</v>
          </cell>
          <cell r="AV366">
            <v>4.4862000000000002</v>
          </cell>
          <cell r="AW366">
            <v>4.2079125094013623</v>
          </cell>
          <cell r="AX366">
            <v>4.3171999999999997</v>
          </cell>
          <cell r="AZ366">
            <v>234</v>
          </cell>
        </row>
        <row r="367">
          <cell r="D367">
            <v>50345</v>
          </cell>
          <cell r="E367">
            <v>55.293059999999997</v>
          </cell>
          <cell r="F367">
            <v>44.458309999999997</v>
          </cell>
          <cell r="G367">
            <v>37.584269999999997</v>
          </cell>
          <cell r="H367">
            <v>42.578470000000003</v>
          </cell>
          <cell r="I367">
            <v>0</v>
          </cell>
          <cell r="J367">
            <v>42.958309999999997</v>
          </cell>
          <cell r="K367">
            <v>43.208309999999997</v>
          </cell>
          <cell r="L367">
            <v>39.283209999999997</v>
          </cell>
          <cell r="M367">
            <v>47.897089999999999</v>
          </cell>
          <cell r="N367">
            <v>50.420070000000003</v>
          </cell>
          <cell r="O367">
            <v>30.266089999999998</v>
          </cell>
          <cell r="P367">
            <v>36.400889999999997</v>
          </cell>
          <cell r="Q367">
            <v>0</v>
          </cell>
          <cell r="R367">
            <v>49.170070000000003</v>
          </cell>
          <cell r="S367">
            <v>49.170070000000003</v>
          </cell>
          <cell r="T367">
            <v>43.936070000000001</v>
          </cell>
          <cell r="U367">
            <v>51.836136435506241</v>
          </cell>
          <cell r="V367">
            <v>47.244874660194171</v>
          </cell>
          <cell r="W367">
            <v>34.163705977808597</v>
          </cell>
          <cell r="X367">
            <v>0</v>
          </cell>
          <cell r="Y367">
            <v>41.457986449375859</v>
          </cell>
          <cell r="Z367">
            <v>45.861726255201106</v>
          </cell>
          <cell r="AA367">
            <v>0</v>
          </cell>
          <cell r="AB367">
            <v>0</v>
          </cell>
          <cell r="AC367">
            <v>5.2706999999999997</v>
          </cell>
          <cell r="AD367">
            <v>5.2854999999999999</v>
          </cell>
          <cell r="AE367">
            <v>4.9596999999999998</v>
          </cell>
          <cell r="AF367">
            <v>5.1966000000000001</v>
          </cell>
          <cell r="AG367">
            <v>5.4630999999999998</v>
          </cell>
          <cell r="AH367">
            <v>3.879</v>
          </cell>
          <cell r="AI367">
            <v>5.6555999999999997</v>
          </cell>
          <cell r="AJ367">
            <v>5.3654999999999999</v>
          </cell>
          <cell r="AK367">
            <v>5.5332999999999997</v>
          </cell>
          <cell r="AL367">
            <v>5.3449999999999998</v>
          </cell>
          <cell r="AM367">
            <v>5.5833000000000004</v>
          </cell>
          <cell r="AN367">
            <v>5.3442999999999996</v>
          </cell>
          <cell r="AO367">
            <v>5.2786965749565811</v>
          </cell>
          <cell r="AP367">
            <v>5.3428121372807462</v>
          </cell>
          <cell r="AQ367">
            <v>5.3148899742139246</v>
          </cell>
          <cell r="AR367">
            <v>5.3478815887660955</v>
          </cell>
          <cell r="AS367">
            <v>5.3425491549728568</v>
          </cell>
          <cell r="AT367">
            <v>4.9658834889089629</v>
          </cell>
          <cell r="AU367">
            <v>5.3326732343100476</v>
          </cell>
          <cell r="AV367">
            <v>4.9747000000000003</v>
          </cell>
          <cell r="AW367">
            <v>5.3816090232747227</v>
          </cell>
          <cell r="AX367">
            <v>5.524</v>
          </cell>
          <cell r="AZ367">
            <v>235</v>
          </cell>
        </row>
        <row r="368">
          <cell r="D368">
            <v>50375</v>
          </cell>
          <cell r="E368">
            <v>76.886579999999995</v>
          </cell>
          <cell r="F368">
            <v>54.899189999999997</v>
          </cell>
          <cell r="G368">
            <v>66.884159999999994</v>
          </cell>
          <cell r="H368">
            <v>69.751859999999994</v>
          </cell>
          <cell r="I368">
            <v>0</v>
          </cell>
          <cell r="J368">
            <v>53.399189999999997</v>
          </cell>
          <cell r="K368">
            <v>53.399189999999997</v>
          </cell>
          <cell r="L368">
            <v>50.733690000000003</v>
          </cell>
          <cell r="M368">
            <v>73.942070000000001</v>
          </cell>
          <cell r="N368">
            <v>58.879649999999998</v>
          </cell>
          <cell r="O368">
            <v>59.510210000000001</v>
          </cell>
          <cell r="P368">
            <v>64.441810000000004</v>
          </cell>
          <cell r="Q368">
            <v>0</v>
          </cell>
          <cell r="R368">
            <v>56.879649999999998</v>
          </cell>
          <cell r="S368">
            <v>57.879649999999998</v>
          </cell>
          <cell r="T368">
            <v>53.227350000000001</v>
          </cell>
          <cell r="U368">
            <v>75.588462688172044</v>
          </cell>
          <cell r="V368">
            <v>56.654016451612897</v>
          </cell>
          <cell r="W368">
            <v>63.633278817204292</v>
          </cell>
          <cell r="X368">
            <v>0</v>
          </cell>
          <cell r="Y368">
            <v>51.833045483870961</v>
          </cell>
          <cell r="Z368">
            <v>54.933586344086017</v>
          </cell>
          <cell r="AA368">
            <v>0</v>
          </cell>
          <cell r="AB368">
            <v>0</v>
          </cell>
          <cell r="AC368">
            <v>5.6112000000000002</v>
          </cell>
          <cell r="AD368">
            <v>5.8776999999999999</v>
          </cell>
          <cell r="AE368">
            <v>5.3594999999999997</v>
          </cell>
          <cell r="AF368">
            <v>5.6407999999999996</v>
          </cell>
          <cell r="AG368">
            <v>5.7</v>
          </cell>
          <cell r="AH368">
            <v>4.0418000000000003</v>
          </cell>
          <cell r="AI368">
            <v>6.1146000000000003</v>
          </cell>
          <cell r="AJ368">
            <v>5.7118000000000002</v>
          </cell>
          <cell r="AK368">
            <v>5.8823999999999996</v>
          </cell>
          <cell r="AL368">
            <v>5.6882000000000001</v>
          </cell>
          <cell r="AM368">
            <v>5.9324000000000003</v>
          </cell>
          <cell r="AN368">
            <v>5.6886000000000001</v>
          </cell>
          <cell r="AO368">
            <v>5.6198882557915537</v>
          </cell>
          <cell r="AP368">
            <v>5.6880417834330324</v>
          </cell>
          <cell r="AQ368">
            <v>5.8285592061927831</v>
          </cell>
          <cell r="AR368">
            <v>5.6931112349183826</v>
          </cell>
          <cell r="AS368">
            <v>5.7975322544299903</v>
          </cell>
          <cell r="AT368">
            <v>5.2599716149754085</v>
          </cell>
          <cell r="AU368">
            <v>5.6779028804623337</v>
          </cell>
          <cell r="AV368">
            <v>5.3745000000000003</v>
          </cell>
          <cell r="AW368">
            <v>5.9834994592946433</v>
          </cell>
          <cell r="AX368">
            <v>6.1388999999999996</v>
          </cell>
          <cell r="AZ368">
            <v>236</v>
          </cell>
        </row>
        <row r="369">
          <cell r="D369">
            <v>50406</v>
          </cell>
          <cell r="E369">
            <v>74.127170000000007</v>
          </cell>
          <cell r="F369">
            <v>53.671120000000002</v>
          </cell>
          <cell r="G369">
            <v>62.406910000000003</v>
          </cell>
          <cell r="H369">
            <v>65.520009999999999</v>
          </cell>
          <cell r="I369">
            <v>0</v>
          </cell>
          <cell r="J369">
            <v>52.171120000000002</v>
          </cell>
          <cell r="K369">
            <v>52.171120000000002</v>
          </cell>
          <cell r="L369">
            <v>51.56212</v>
          </cell>
          <cell r="M369">
            <v>63.3063</v>
          </cell>
          <cell r="N369">
            <v>55.726970000000001</v>
          </cell>
          <cell r="O369">
            <v>48.368760000000002</v>
          </cell>
          <cell r="P369">
            <v>54.928060000000002</v>
          </cell>
          <cell r="Q369">
            <v>0</v>
          </cell>
          <cell r="R369">
            <v>54.226970000000001</v>
          </cell>
          <cell r="S369">
            <v>54.726970000000001</v>
          </cell>
          <cell r="T369">
            <v>59.150370000000002</v>
          </cell>
          <cell r="U369">
            <v>69.123972043010752</v>
          </cell>
          <cell r="V369">
            <v>54.621674301075267</v>
          </cell>
          <cell r="W369">
            <v>55.916152473118288</v>
          </cell>
          <cell r="X369">
            <v>0</v>
          </cell>
          <cell r="Y369">
            <v>55.070665698924735</v>
          </cell>
          <cell r="Z369">
            <v>53.121674301075267</v>
          </cell>
          <cell r="AA369">
            <v>0</v>
          </cell>
          <cell r="AB369">
            <v>0</v>
          </cell>
          <cell r="AC369">
            <v>5.6797000000000004</v>
          </cell>
          <cell r="AD369">
            <v>6.2248999999999999</v>
          </cell>
          <cell r="AE369">
            <v>5.4222000000000001</v>
          </cell>
          <cell r="AF369">
            <v>5.7099000000000002</v>
          </cell>
          <cell r="AG369">
            <v>5.7401999999999997</v>
          </cell>
          <cell r="AH369">
            <v>3.9984999999999999</v>
          </cell>
          <cell r="AI369">
            <v>6.1795</v>
          </cell>
          <cell r="AJ369">
            <v>5.7811000000000003</v>
          </cell>
          <cell r="AK369">
            <v>5.9520999999999997</v>
          </cell>
          <cell r="AL369">
            <v>5.7569999999999997</v>
          </cell>
          <cell r="AM369">
            <v>6.0021000000000004</v>
          </cell>
          <cell r="AN369">
            <v>5.7576000000000001</v>
          </cell>
          <cell r="AO369">
            <v>5.6885274045057841</v>
          </cell>
          <cell r="AP369">
            <v>5.7574932687823175</v>
          </cell>
          <cell r="AQ369">
            <v>6.0408102325921131</v>
          </cell>
          <cell r="AR369">
            <v>5.7625627202676677</v>
          </cell>
          <cell r="AS369">
            <v>5.8683096794018228</v>
          </cell>
          <cell r="AT369">
            <v>5.4148446451871921</v>
          </cell>
          <cell r="AU369">
            <v>5.7473543658116188</v>
          </cell>
          <cell r="AV369">
            <v>5.4371999999999998</v>
          </cell>
          <cell r="AW369">
            <v>6.3363808496798448</v>
          </cell>
          <cell r="AX369">
            <v>6.4916999999999998</v>
          </cell>
          <cell r="AZ369">
            <v>237</v>
          </cell>
        </row>
        <row r="370">
          <cell r="D370">
            <v>50437</v>
          </cell>
          <cell r="E370">
            <v>64.924099999999996</v>
          </cell>
          <cell r="F370">
            <v>46.942599999999999</v>
          </cell>
          <cell r="G370">
            <v>55.151359999999997</v>
          </cell>
          <cell r="H370">
            <v>60.343859999999999</v>
          </cell>
          <cell r="I370">
            <v>0</v>
          </cell>
          <cell r="J370">
            <v>45.442599999999999</v>
          </cell>
          <cell r="K370">
            <v>45.442599999999999</v>
          </cell>
          <cell r="L370">
            <v>42.548200000000001</v>
          </cell>
          <cell r="M370">
            <v>60.574559999999998</v>
          </cell>
          <cell r="N370">
            <v>52.70778</v>
          </cell>
          <cell r="O370">
            <v>49.186839999999997</v>
          </cell>
          <cell r="P370">
            <v>57.11524</v>
          </cell>
          <cell r="Q370">
            <v>0</v>
          </cell>
          <cell r="R370">
            <v>51.20778</v>
          </cell>
          <cell r="S370">
            <v>51.45778</v>
          </cell>
          <cell r="T370">
            <v>54.63308</v>
          </cell>
          <cell r="U370">
            <v>63.060011428571421</v>
          </cell>
          <cell r="V370">
            <v>49.413391428571423</v>
          </cell>
          <cell r="W370">
            <v>52.595137142857133</v>
          </cell>
          <cell r="X370">
            <v>0</v>
          </cell>
          <cell r="Y370">
            <v>47.727434285714281</v>
          </cell>
          <cell r="Z370">
            <v>47.913391428571423</v>
          </cell>
          <cell r="AA370">
            <v>0</v>
          </cell>
          <cell r="AB370">
            <v>0</v>
          </cell>
          <cell r="AC370">
            <v>5.5433000000000003</v>
          </cell>
          <cell r="AD370">
            <v>5.6645000000000003</v>
          </cell>
          <cell r="AE370">
            <v>5.0890000000000004</v>
          </cell>
          <cell r="AF370">
            <v>5.4524999999999997</v>
          </cell>
          <cell r="AG370">
            <v>5.7705000000000002</v>
          </cell>
          <cell r="AH370">
            <v>3.9832999999999998</v>
          </cell>
          <cell r="AI370">
            <v>5.9219999999999997</v>
          </cell>
          <cell r="AJ370">
            <v>5.6429999999999998</v>
          </cell>
          <cell r="AK370">
            <v>5.8131000000000004</v>
          </cell>
          <cell r="AL370">
            <v>5.6199000000000003</v>
          </cell>
          <cell r="AM370">
            <v>5.8631000000000002</v>
          </cell>
          <cell r="AN370">
            <v>5.6201999999999996</v>
          </cell>
          <cell r="AO370">
            <v>5.5518503258981768</v>
          </cell>
          <cell r="AP370">
            <v>5.6191986322619893</v>
          </cell>
          <cell r="AQ370">
            <v>5.5780936744305114</v>
          </cell>
          <cell r="AR370">
            <v>5.6242680837473387</v>
          </cell>
          <cell r="AS370">
            <v>5.6046612106934335</v>
          </cell>
          <cell r="AT370">
            <v>5.3114621298805575</v>
          </cell>
          <cell r="AU370">
            <v>5.6090597292912907</v>
          </cell>
          <cell r="AV370">
            <v>5.1040000000000001</v>
          </cell>
          <cell r="AW370">
            <v>5.76681077141986</v>
          </cell>
          <cell r="AX370">
            <v>5.9176000000000002</v>
          </cell>
          <cell r="AZ370">
            <v>238</v>
          </cell>
        </row>
        <row r="371">
          <cell r="D371">
            <v>50465</v>
          </cell>
          <cell r="E371">
            <v>45.328510000000001</v>
          </cell>
          <cell r="F371">
            <v>36.32103</v>
          </cell>
          <cell r="G371">
            <v>33.632089999999998</v>
          </cell>
          <cell r="H371">
            <v>39.948590000000003</v>
          </cell>
          <cell r="I371">
            <v>0</v>
          </cell>
          <cell r="J371">
            <v>34.32103</v>
          </cell>
          <cell r="K371">
            <v>34.57103</v>
          </cell>
          <cell r="L371">
            <v>28.12313</v>
          </cell>
          <cell r="M371">
            <v>50.290100000000002</v>
          </cell>
          <cell r="N371">
            <v>50.612639999999999</v>
          </cell>
          <cell r="O371">
            <v>33.277389999999997</v>
          </cell>
          <cell r="P371">
            <v>41.743290000000002</v>
          </cell>
          <cell r="Q371">
            <v>0</v>
          </cell>
          <cell r="R371">
            <v>49.112639999999999</v>
          </cell>
          <cell r="S371">
            <v>49.112639999999999</v>
          </cell>
          <cell r="T371">
            <v>48.081339999999997</v>
          </cell>
          <cell r="U371">
            <v>47.405299353970392</v>
          </cell>
          <cell r="V371">
            <v>42.303117092866756</v>
          </cell>
          <cell r="W371">
            <v>33.483622032301476</v>
          </cell>
          <cell r="X371">
            <v>0</v>
          </cell>
          <cell r="Y371">
            <v>36.477104845222073</v>
          </cell>
          <cell r="Z371">
            <v>40.512403768506054</v>
          </cell>
          <cell r="AA371">
            <v>0</v>
          </cell>
          <cell r="AB371">
            <v>0</v>
          </cell>
          <cell r="AC371">
            <v>5.1193</v>
          </cell>
          <cell r="AD371">
            <v>5.1040999999999999</v>
          </cell>
          <cell r="AE371">
            <v>4.7861000000000002</v>
          </cell>
          <cell r="AF371">
            <v>4.9527000000000001</v>
          </cell>
          <cell r="AG371">
            <v>5.4676</v>
          </cell>
          <cell r="AH371">
            <v>3.6046999999999998</v>
          </cell>
          <cell r="AI371">
            <v>5.4372999999999996</v>
          </cell>
          <cell r="AJ371">
            <v>5.2100999999999997</v>
          </cell>
          <cell r="AK371">
            <v>5.2245999999999997</v>
          </cell>
          <cell r="AL371">
            <v>5.1919000000000004</v>
          </cell>
          <cell r="AM371">
            <v>5.2746000000000004</v>
          </cell>
          <cell r="AN371">
            <v>5.1905000000000001</v>
          </cell>
          <cell r="AO371">
            <v>4.9749808672882105</v>
          </cell>
          <cell r="AP371">
            <v>5.035501988238873</v>
          </cell>
          <cell r="AQ371">
            <v>5.1310668115601992</v>
          </cell>
          <cell r="AR371">
            <v>5.1943785977897194</v>
          </cell>
          <cell r="AS371">
            <v>5.0927284031547675</v>
          </cell>
          <cell r="AT371">
            <v>4.76975782394861</v>
          </cell>
          <cell r="AU371">
            <v>5.0253630852681743</v>
          </cell>
          <cell r="AV371">
            <v>4.8010999999999999</v>
          </cell>
          <cell r="AW371">
            <v>5.1972406931598734</v>
          </cell>
          <cell r="AX371">
            <v>5.3244999999999996</v>
          </cell>
          <cell r="AZ371">
            <v>239</v>
          </cell>
        </row>
        <row r="372">
          <cell r="D372">
            <v>50496</v>
          </cell>
          <cell r="E372">
            <v>24.358529999999998</v>
          </cell>
          <cell r="F372">
            <v>21.365790000000001</v>
          </cell>
          <cell r="G372">
            <v>12.57775</v>
          </cell>
          <cell r="H372">
            <v>15.948650000000001</v>
          </cell>
          <cell r="I372">
            <v>0</v>
          </cell>
          <cell r="J372">
            <v>19.365790000000001</v>
          </cell>
          <cell r="K372">
            <v>19.115790000000001</v>
          </cell>
          <cell r="L372">
            <v>12.48889</v>
          </cell>
          <cell r="M372">
            <v>29.836559999999999</v>
          </cell>
          <cell r="N372">
            <v>37.3459</v>
          </cell>
          <cell r="O372">
            <v>15.2643</v>
          </cell>
          <cell r="P372">
            <v>22.3444</v>
          </cell>
          <cell r="Q372">
            <v>0</v>
          </cell>
          <cell r="R372">
            <v>35.8459</v>
          </cell>
          <cell r="S372">
            <v>35.0959</v>
          </cell>
          <cell r="T372">
            <v>30.440999999999999</v>
          </cell>
          <cell r="U372">
            <v>26.671475999999998</v>
          </cell>
          <cell r="V372">
            <v>28.112947555555557</v>
          </cell>
          <cell r="W372">
            <v>13.71207111111111</v>
          </cell>
          <cell r="X372">
            <v>0</v>
          </cell>
          <cell r="Y372">
            <v>20.068669777777778</v>
          </cell>
          <cell r="Z372">
            <v>26.324058666666669</v>
          </cell>
          <cell r="AA372">
            <v>0</v>
          </cell>
          <cell r="AB372">
            <v>0</v>
          </cell>
          <cell r="AC372">
            <v>4.7255000000000003</v>
          </cell>
          <cell r="AD372">
            <v>4.0288000000000004</v>
          </cell>
          <cell r="AE372">
            <v>4.3922999999999996</v>
          </cell>
          <cell r="AF372">
            <v>4.6043000000000003</v>
          </cell>
          <cell r="AG372">
            <v>5.1193</v>
          </cell>
          <cell r="AH372">
            <v>3.6046999999999998</v>
          </cell>
          <cell r="AI372">
            <v>5.0284000000000004</v>
          </cell>
          <cell r="AJ372">
            <v>4.8053999999999997</v>
          </cell>
          <cell r="AK372">
            <v>4.9668999999999999</v>
          </cell>
          <cell r="AL372">
            <v>4.7933000000000003</v>
          </cell>
          <cell r="AM372">
            <v>5.0168999999999997</v>
          </cell>
          <cell r="AN372">
            <v>4.7897999999999996</v>
          </cell>
          <cell r="AO372">
            <v>4.7323890730733877</v>
          </cell>
          <cell r="AP372">
            <v>4.79003914731826</v>
          </cell>
          <cell r="AQ372">
            <v>4.370349605209249</v>
          </cell>
          <cell r="AR372">
            <v>4.7951085988036102</v>
          </cell>
          <cell r="AS372">
            <v>4.7358708798525049</v>
          </cell>
          <cell r="AT372">
            <v>4.6568400281039848</v>
          </cell>
          <cell r="AU372">
            <v>4.7799002443475613</v>
          </cell>
          <cell r="AV372">
            <v>4.4073000000000002</v>
          </cell>
          <cell r="AW372">
            <v>4.1043450736863507</v>
          </cell>
          <cell r="AX372">
            <v>4.1898</v>
          </cell>
          <cell r="AZ372">
            <v>240</v>
          </cell>
        </row>
        <row r="373">
          <cell r="D373">
            <v>50526</v>
          </cell>
          <cell r="E373">
            <v>14.545159999999999</v>
          </cell>
          <cell r="F373">
            <v>20.906739999999999</v>
          </cell>
          <cell r="G373">
            <v>1.9379459999999999</v>
          </cell>
          <cell r="H373">
            <v>6.6605460000000001</v>
          </cell>
          <cell r="I373">
            <v>0</v>
          </cell>
          <cell r="J373">
            <v>18.906739999999999</v>
          </cell>
          <cell r="K373">
            <v>18.656739999999999</v>
          </cell>
          <cell r="L373">
            <v>10.247540000000001</v>
          </cell>
          <cell r="M373">
            <v>23.526240000000001</v>
          </cell>
          <cell r="N373">
            <v>36.587009999999999</v>
          </cell>
          <cell r="O373">
            <v>6.4755830000000003</v>
          </cell>
          <cell r="P373">
            <v>15.470283</v>
          </cell>
          <cell r="Q373">
            <v>0</v>
          </cell>
          <cell r="R373">
            <v>35.587009999999999</v>
          </cell>
          <cell r="S373">
            <v>34.587009999999999</v>
          </cell>
          <cell r="T373">
            <v>27.919609999999999</v>
          </cell>
          <cell r="U373">
            <v>18.6977023655914</v>
          </cell>
          <cell r="V373">
            <v>28.156757311827956</v>
          </cell>
          <cell r="W373">
            <v>4.0359932150537636</v>
          </cell>
          <cell r="X373">
            <v>0</v>
          </cell>
          <cell r="Y373">
            <v>18.418497096774193</v>
          </cell>
          <cell r="Z373">
            <v>26.619122903225804</v>
          </cell>
          <cell r="AA373">
            <v>0</v>
          </cell>
          <cell r="AB373">
            <v>0</v>
          </cell>
          <cell r="AC373">
            <v>4.6951999999999998</v>
          </cell>
          <cell r="AD373">
            <v>3.9984999999999999</v>
          </cell>
          <cell r="AE373">
            <v>4.2408000000000001</v>
          </cell>
          <cell r="AF373">
            <v>4.6193999999999997</v>
          </cell>
          <cell r="AG373">
            <v>5.1646999999999998</v>
          </cell>
          <cell r="AH373">
            <v>3.6956000000000002</v>
          </cell>
          <cell r="AI373">
            <v>5.0284000000000004</v>
          </cell>
          <cell r="AJ373">
            <v>4.7742000000000004</v>
          </cell>
          <cell r="AK373">
            <v>4.9353999999999996</v>
          </cell>
          <cell r="AL373">
            <v>4.7625999999999999</v>
          </cell>
          <cell r="AM373">
            <v>4.9854000000000003</v>
          </cell>
          <cell r="AN373">
            <v>4.7588999999999997</v>
          </cell>
          <cell r="AO373">
            <v>4.7020275226202326</v>
          </cell>
          <cell r="AP373">
            <v>4.7593182713170439</v>
          </cell>
          <cell r="AQ373">
            <v>4.2762114334615102</v>
          </cell>
          <cell r="AR373">
            <v>4.7643877228023923</v>
          </cell>
          <cell r="AS373">
            <v>4.7513374372631363</v>
          </cell>
          <cell r="AT373">
            <v>4.5222420154571914</v>
          </cell>
          <cell r="AU373">
            <v>4.7491793683463452</v>
          </cell>
          <cell r="AV373">
            <v>4.2557999999999998</v>
          </cell>
          <cell r="AW373">
            <v>4.0735492611037705</v>
          </cell>
          <cell r="AX373">
            <v>4.1515000000000004</v>
          </cell>
          <cell r="AZ373">
            <v>241</v>
          </cell>
        </row>
        <row r="374">
          <cell r="D374">
            <v>50557</v>
          </cell>
          <cell r="E374">
            <v>30.052409999999998</v>
          </cell>
          <cell r="F374">
            <v>41.677050000000001</v>
          </cell>
          <cell r="G374">
            <v>15.989750000000001</v>
          </cell>
          <cell r="H374">
            <v>21.461549999999999</v>
          </cell>
          <cell r="I374">
            <v>0</v>
          </cell>
          <cell r="J374">
            <v>41.177050000000001</v>
          </cell>
          <cell r="K374">
            <v>41.177050000000001</v>
          </cell>
          <cell r="L374">
            <v>30.862749999999998</v>
          </cell>
          <cell r="M374">
            <v>22.267569999999999</v>
          </cell>
          <cell r="N374">
            <v>50.544119999999999</v>
          </cell>
          <cell r="O374">
            <v>9.3501130000000003</v>
          </cell>
          <cell r="P374">
            <v>20.713412999999999</v>
          </cell>
          <cell r="Q374">
            <v>0</v>
          </cell>
          <cell r="R374">
            <v>48.544119999999999</v>
          </cell>
          <cell r="S374">
            <v>49.044119999999999</v>
          </cell>
          <cell r="T374">
            <v>53.670319999999997</v>
          </cell>
          <cell r="U374">
            <v>26.765477555555552</v>
          </cell>
          <cell r="V374">
            <v>45.420923999999999</v>
          </cell>
          <cell r="W374">
            <v>13.186347711111111</v>
          </cell>
          <cell r="X374">
            <v>0</v>
          </cell>
          <cell r="Y374">
            <v>40.492612888888885</v>
          </cell>
          <cell r="Z374">
            <v>44.287590666666674</v>
          </cell>
          <cell r="AA374">
            <v>0</v>
          </cell>
          <cell r="AB374">
            <v>0</v>
          </cell>
          <cell r="AC374">
            <v>4.7405999999999997</v>
          </cell>
          <cell r="AD374">
            <v>4.0136000000000003</v>
          </cell>
          <cell r="AE374">
            <v>4.2862</v>
          </cell>
          <cell r="AF374">
            <v>4.68</v>
          </cell>
          <cell r="AG374">
            <v>5.2252999999999998</v>
          </cell>
          <cell r="AH374">
            <v>3.7259000000000002</v>
          </cell>
          <cell r="AI374">
            <v>5.1193</v>
          </cell>
          <cell r="AJ374">
            <v>4.8216000000000001</v>
          </cell>
          <cell r="AK374">
            <v>4.9832999999999998</v>
          </cell>
          <cell r="AL374">
            <v>4.8087999999999997</v>
          </cell>
          <cell r="AM374">
            <v>5.0332999999999997</v>
          </cell>
          <cell r="AN374">
            <v>4.8055000000000003</v>
          </cell>
          <cell r="AO374">
            <v>4.7475197467315615</v>
          </cell>
          <cell r="AP374">
            <v>4.8053488908040149</v>
          </cell>
          <cell r="AQ374">
            <v>4.3075390428715119</v>
          </cell>
          <cell r="AR374">
            <v>4.8104183422893643</v>
          </cell>
          <cell r="AS374">
            <v>4.8134085219707057</v>
          </cell>
          <cell r="AT374">
            <v>4.5879852654822848</v>
          </cell>
          <cell r="AU374">
            <v>4.7952099878333163</v>
          </cell>
          <cell r="AV374">
            <v>4.3011999999999997</v>
          </cell>
          <cell r="AW374">
            <v>4.0888963492224821</v>
          </cell>
          <cell r="AX374">
            <v>4.1696</v>
          </cell>
          <cell r="AZ374">
            <v>242</v>
          </cell>
        </row>
        <row r="375">
          <cell r="D375">
            <v>50587</v>
          </cell>
          <cell r="E375">
            <v>81.395319999999998</v>
          </cell>
          <cell r="F375">
            <v>167.7595</v>
          </cell>
          <cell r="G375">
            <v>68.342039999999997</v>
          </cell>
          <cell r="H375">
            <v>72.448840000000004</v>
          </cell>
          <cell r="I375">
            <v>0</v>
          </cell>
          <cell r="J375">
            <v>171.5095</v>
          </cell>
          <cell r="K375">
            <v>172.2595</v>
          </cell>
          <cell r="L375">
            <v>91.962500000000006</v>
          </cell>
          <cell r="M375">
            <v>43.818959999999997</v>
          </cell>
          <cell r="N375">
            <v>42.25911</v>
          </cell>
          <cell r="O375">
            <v>28.296379999999999</v>
          </cell>
          <cell r="P375">
            <v>40.755380000000002</v>
          </cell>
          <cell r="Q375">
            <v>0</v>
          </cell>
          <cell r="R375">
            <v>42.75911</v>
          </cell>
          <cell r="S375">
            <v>43.25911</v>
          </cell>
          <cell r="T375">
            <v>27.056709999999999</v>
          </cell>
          <cell r="U375">
            <v>64.829397849462367</v>
          </cell>
          <cell r="V375">
            <v>112.4313710752688</v>
          </cell>
          <cell r="W375">
            <v>50.687501720430113</v>
          </cell>
          <cell r="X375">
            <v>0</v>
          </cell>
          <cell r="Y375">
            <v>63.348119462365595</v>
          </cell>
          <cell r="Z375">
            <v>114.74857537634409</v>
          </cell>
          <cell r="AA375">
            <v>0</v>
          </cell>
          <cell r="AB375">
            <v>0</v>
          </cell>
          <cell r="AC375">
            <v>5.0434999999999999</v>
          </cell>
          <cell r="AD375">
            <v>4.0288000000000004</v>
          </cell>
          <cell r="AE375">
            <v>4.4226000000000001</v>
          </cell>
          <cell r="AF375">
            <v>4.9828999999999999</v>
          </cell>
          <cell r="AG375">
            <v>5.4828000000000001</v>
          </cell>
          <cell r="AH375">
            <v>3.7410000000000001</v>
          </cell>
          <cell r="AI375">
            <v>5.4222000000000001</v>
          </cell>
          <cell r="AJ375">
            <v>5.1315999999999997</v>
          </cell>
          <cell r="AK375">
            <v>5.4273999999999996</v>
          </cell>
          <cell r="AL375">
            <v>5.1143999999999998</v>
          </cell>
          <cell r="AM375">
            <v>5.4774000000000003</v>
          </cell>
          <cell r="AN375">
            <v>5.1121999999999996</v>
          </cell>
          <cell r="AO375">
            <v>5.1839044075351763</v>
          </cell>
          <cell r="AP375">
            <v>5.2468981151779381</v>
          </cell>
          <cell r="AQ375">
            <v>4.3860393005005385</v>
          </cell>
          <cell r="AR375">
            <v>5.1175257132718244</v>
          </cell>
          <cell r="AS375">
            <v>5.1236615179760321</v>
          </cell>
          <cell r="AT375">
            <v>4.8939172136906546</v>
          </cell>
          <cell r="AU375">
            <v>5.2367592122072395</v>
          </cell>
          <cell r="AV375">
            <v>4.4375999999999998</v>
          </cell>
          <cell r="AW375">
            <v>4.1043450736863507</v>
          </cell>
          <cell r="AX375">
            <v>4.2156000000000002</v>
          </cell>
          <cell r="AZ375">
            <v>243</v>
          </cell>
        </row>
        <row r="376">
          <cell r="D376">
            <v>50618</v>
          </cell>
          <cell r="E376">
            <v>95.451620000000005</v>
          </cell>
          <cell r="F376">
            <v>112.8952</v>
          </cell>
          <cell r="G376">
            <v>83.996729999999999</v>
          </cell>
          <cell r="H376">
            <v>87.620630000000006</v>
          </cell>
          <cell r="I376">
            <v>0</v>
          </cell>
          <cell r="J376">
            <v>116.8952</v>
          </cell>
          <cell r="K376">
            <v>116.8952</v>
          </cell>
          <cell r="L376">
            <v>22.222200000000001</v>
          </cell>
          <cell r="M376">
            <v>57.342059999999996</v>
          </cell>
          <cell r="N376">
            <v>54.259979999999999</v>
          </cell>
          <cell r="O376">
            <v>45.219380000000001</v>
          </cell>
          <cell r="P376">
            <v>54.915979999999998</v>
          </cell>
          <cell r="Q376">
            <v>0</v>
          </cell>
          <cell r="R376">
            <v>55.259979999999999</v>
          </cell>
          <cell r="S376">
            <v>54.759979999999999</v>
          </cell>
          <cell r="T376">
            <v>35.284680000000002</v>
          </cell>
          <cell r="U376">
            <v>78.650631182795706</v>
          </cell>
          <cell r="V376">
            <v>87.045264301075264</v>
          </cell>
          <cell r="W376">
            <v>66.901339139784952</v>
          </cell>
          <cell r="X376">
            <v>0</v>
          </cell>
          <cell r="Y376">
            <v>27.980927741935485</v>
          </cell>
          <cell r="Z376">
            <v>89.722683655913983</v>
          </cell>
          <cell r="AA376">
            <v>0</v>
          </cell>
          <cell r="AB376">
            <v>0</v>
          </cell>
          <cell r="AC376">
            <v>5.1646999999999998</v>
          </cell>
          <cell r="AD376">
            <v>4.0438999999999998</v>
          </cell>
          <cell r="AE376">
            <v>4.5286</v>
          </cell>
          <cell r="AF376">
            <v>5.1193</v>
          </cell>
          <cell r="AG376">
            <v>5.6494</v>
          </cell>
          <cell r="AH376">
            <v>3.7561</v>
          </cell>
          <cell r="AI376">
            <v>5.5888</v>
          </cell>
          <cell r="AJ376">
            <v>5.2516999999999996</v>
          </cell>
          <cell r="AK376">
            <v>5.4158999999999997</v>
          </cell>
          <cell r="AL376">
            <v>5.2355</v>
          </cell>
          <cell r="AM376">
            <v>5.4659000000000004</v>
          </cell>
          <cell r="AN376">
            <v>5.2332999999999998</v>
          </cell>
          <cell r="AO376">
            <v>5.1724812499389392</v>
          </cell>
          <cell r="AP376">
            <v>5.2353397657913412</v>
          </cell>
          <cell r="AQ376">
            <v>4.4487463004931191</v>
          </cell>
          <cell r="AR376">
            <v>5.2404092172766905</v>
          </cell>
          <cell r="AS376">
            <v>5.2633726723343228</v>
          </cell>
          <cell r="AT376">
            <v>4.9849540499849443</v>
          </cell>
          <cell r="AU376">
            <v>5.2252008628206434</v>
          </cell>
          <cell r="AV376">
            <v>4.5435999999999996</v>
          </cell>
          <cell r="AW376">
            <v>4.1196921618050615</v>
          </cell>
          <cell r="AX376">
            <v>4.2381000000000002</v>
          </cell>
          <cell r="AZ376">
            <v>244</v>
          </cell>
        </row>
        <row r="377">
          <cell r="D377">
            <v>50649</v>
          </cell>
          <cell r="E377">
            <v>82.496780000000001</v>
          </cell>
          <cell r="F377">
            <v>86.926540000000003</v>
          </cell>
          <cell r="G377">
            <v>69.879959999999997</v>
          </cell>
          <cell r="H377">
            <v>78.050960000000003</v>
          </cell>
          <cell r="I377">
            <v>0</v>
          </cell>
          <cell r="J377">
            <v>89.926540000000003</v>
          </cell>
          <cell r="K377">
            <v>88.926540000000003</v>
          </cell>
          <cell r="L377">
            <v>9.9907400000000006</v>
          </cell>
          <cell r="M377">
            <v>65.954800000000006</v>
          </cell>
          <cell r="N377">
            <v>73.870580000000004</v>
          </cell>
          <cell r="O377">
            <v>52.745240000000003</v>
          </cell>
          <cell r="P377">
            <v>64.195639999999997</v>
          </cell>
          <cell r="Q377">
            <v>0</v>
          </cell>
          <cell r="R377">
            <v>72.620580000000004</v>
          </cell>
          <cell r="S377">
            <v>72.870580000000004</v>
          </cell>
          <cell r="T377">
            <v>61.157679999999999</v>
          </cell>
          <cell r="U377">
            <v>75.144788888888897</v>
          </cell>
          <cell r="V377">
            <v>81.123891111111121</v>
          </cell>
          <cell r="W377">
            <v>62.264528888888897</v>
          </cell>
          <cell r="X377">
            <v>0</v>
          </cell>
          <cell r="Y377">
            <v>32.731602222222222</v>
          </cell>
          <cell r="Z377">
            <v>82.235002222222221</v>
          </cell>
          <cell r="AA377">
            <v>0</v>
          </cell>
          <cell r="AB377">
            <v>0</v>
          </cell>
          <cell r="AC377">
            <v>5.1040999999999999</v>
          </cell>
          <cell r="AD377">
            <v>3.9681999999999999</v>
          </cell>
          <cell r="AE377">
            <v>4.468</v>
          </cell>
          <cell r="AF377">
            <v>5.0434999999999999</v>
          </cell>
          <cell r="AG377">
            <v>5.4978999999999996</v>
          </cell>
          <cell r="AH377">
            <v>3.6501000000000001</v>
          </cell>
          <cell r="AI377">
            <v>5.4978999999999996</v>
          </cell>
          <cell r="AJ377">
            <v>5.1905999999999999</v>
          </cell>
          <cell r="AK377">
            <v>5.3545999999999996</v>
          </cell>
          <cell r="AL377">
            <v>5.1746999999999996</v>
          </cell>
          <cell r="AM377">
            <v>5.4046000000000003</v>
          </cell>
          <cell r="AN377">
            <v>5.1723999999999997</v>
          </cell>
          <cell r="AO377">
            <v>5.1117581490326272</v>
          </cell>
          <cell r="AP377">
            <v>5.1738980137889081</v>
          </cell>
          <cell r="AQ377">
            <v>4.3781685622686046</v>
          </cell>
          <cell r="AR377">
            <v>5.1789674652742574</v>
          </cell>
          <cell r="AS377">
            <v>5.1857326026836015</v>
          </cell>
          <cell r="AT377">
            <v>4.9391847034025895</v>
          </cell>
          <cell r="AU377">
            <v>5.1637591108182095</v>
          </cell>
          <cell r="AV377">
            <v>4.4829999999999997</v>
          </cell>
          <cell r="AW377">
            <v>4.0427534485211911</v>
          </cell>
          <cell r="AX377">
            <v>4.1622000000000003</v>
          </cell>
          <cell r="AZ377">
            <v>245</v>
          </cell>
        </row>
        <row r="378">
          <cell r="D378">
            <v>50679</v>
          </cell>
          <cell r="E378">
            <v>59.126779999999997</v>
          </cell>
          <cell r="F378">
            <v>45.165599999999998</v>
          </cell>
          <cell r="G378">
            <v>44.649279999999997</v>
          </cell>
          <cell r="H378">
            <v>51.449280000000002</v>
          </cell>
          <cell r="I378">
            <v>0</v>
          </cell>
          <cell r="J378">
            <v>43.915599999999998</v>
          </cell>
          <cell r="K378">
            <v>43.665599999999998</v>
          </cell>
          <cell r="L378">
            <v>36.345100000000002</v>
          </cell>
          <cell r="M378">
            <v>58.284559999999999</v>
          </cell>
          <cell r="N378">
            <v>53.105539999999998</v>
          </cell>
          <cell r="O378">
            <v>39.940179999999998</v>
          </cell>
          <cell r="P378">
            <v>47.177079999999997</v>
          </cell>
          <cell r="Q378">
            <v>0</v>
          </cell>
          <cell r="R378">
            <v>51.855539999999998</v>
          </cell>
          <cell r="S378">
            <v>51.855539999999998</v>
          </cell>
          <cell r="T378">
            <v>46.488239999999998</v>
          </cell>
          <cell r="U378">
            <v>58.755478709677419</v>
          </cell>
          <cell r="V378">
            <v>48.666003655913975</v>
          </cell>
          <cell r="W378">
            <v>42.573225161290324</v>
          </cell>
          <cell r="X378">
            <v>0</v>
          </cell>
          <cell r="Y378">
            <v>40.816806881720431</v>
          </cell>
          <cell r="Z378">
            <v>47.416003655913983</v>
          </cell>
          <cell r="AA378">
            <v>0</v>
          </cell>
          <cell r="AB378">
            <v>0</v>
          </cell>
          <cell r="AC378">
            <v>5.1344000000000003</v>
          </cell>
          <cell r="AD378">
            <v>4.2862</v>
          </cell>
          <cell r="AE378">
            <v>4.6649000000000003</v>
          </cell>
          <cell r="AF378">
            <v>5.0738000000000003</v>
          </cell>
          <cell r="AG378">
            <v>5.4978999999999996</v>
          </cell>
          <cell r="AH378">
            <v>3.6349999999999998</v>
          </cell>
          <cell r="AI378">
            <v>5.5433000000000003</v>
          </cell>
          <cell r="AJ378">
            <v>5.2190000000000003</v>
          </cell>
          <cell r="AK378">
            <v>5.3821000000000003</v>
          </cell>
          <cell r="AL378">
            <v>5.2042000000000002</v>
          </cell>
          <cell r="AM378">
            <v>5.4321000000000002</v>
          </cell>
          <cell r="AN378">
            <v>5.2015000000000002</v>
          </cell>
          <cell r="AO378">
            <v>5.1421196994857823</v>
          </cell>
          <cell r="AP378">
            <v>5.2046188897901242</v>
          </cell>
          <cell r="AQ378">
            <v>4.6447898198753741</v>
          </cell>
          <cell r="AR378">
            <v>5.2096883412754744</v>
          </cell>
          <cell r="AS378">
            <v>5.2167681450373866</v>
          </cell>
          <cell r="AT378">
            <v>5.0498943290173637</v>
          </cell>
          <cell r="AU378">
            <v>5.1944799868194265</v>
          </cell>
          <cell r="AV378">
            <v>4.6798999999999999</v>
          </cell>
          <cell r="AW378">
            <v>4.3659570261205403</v>
          </cell>
          <cell r="AX378">
            <v>4.4728000000000003</v>
          </cell>
          <cell r="AZ378">
            <v>246</v>
          </cell>
        </row>
        <row r="379">
          <cell r="D379">
            <v>50710</v>
          </cell>
          <cell r="E379">
            <v>57.220140000000001</v>
          </cell>
          <cell r="F379">
            <v>45.825330000000001</v>
          </cell>
          <cell r="G379">
            <v>39.386249999999997</v>
          </cell>
          <cell r="H379">
            <v>44.380450000000003</v>
          </cell>
          <cell r="I379">
            <v>0</v>
          </cell>
          <cell r="J379">
            <v>44.325330000000001</v>
          </cell>
          <cell r="K379">
            <v>44.575330000000001</v>
          </cell>
          <cell r="L379">
            <v>40.650230000000001</v>
          </cell>
          <cell r="M379">
            <v>50.289369999999998</v>
          </cell>
          <cell r="N379">
            <v>53.22504</v>
          </cell>
          <cell r="O379">
            <v>31.733650000000001</v>
          </cell>
          <cell r="P379">
            <v>37.868450000000003</v>
          </cell>
          <cell r="Q379">
            <v>0</v>
          </cell>
          <cell r="R379">
            <v>51.97504</v>
          </cell>
          <cell r="S379">
            <v>51.97504</v>
          </cell>
          <cell r="T379">
            <v>46.741039999999998</v>
          </cell>
          <cell r="U379">
            <v>54.134457378640775</v>
          </cell>
          <cell r="V379">
            <v>49.119791733703195</v>
          </cell>
          <cell r="W379">
            <v>35.979197850208045</v>
          </cell>
          <cell r="X379">
            <v>0</v>
          </cell>
          <cell r="Y379">
            <v>43.361949847434119</v>
          </cell>
          <cell r="Z379">
            <v>47.731095478502077</v>
          </cell>
          <cell r="AA379">
            <v>0</v>
          </cell>
          <cell r="AB379">
            <v>0</v>
          </cell>
          <cell r="AC379">
            <v>5.5129999999999999</v>
          </cell>
          <cell r="AD379">
            <v>5.5735999999999999</v>
          </cell>
          <cell r="AE379">
            <v>5.1798000000000002</v>
          </cell>
          <cell r="AF379">
            <v>5.3616000000000001</v>
          </cell>
          <cell r="AG379">
            <v>5.7401999999999997</v>
          </cell>
          <cell r="AH379">
            <v>4.0742000000000003</v>
          </cell>
          <cell r="AI379">
            <v>5.8613999999999997</v>
          </cell>
          <cell r="AJ379">
            <v>5.6078000000000001</v>
          </cell>
          <cell r="AK379">
            <v>5.7756999999999996</v>
          </cell>
          <cell r="AL379">
            <v>5.5873999999999997</v>
          </cell>
          <cell r="AM379">
            <v>5.8257000000000003</v>
          </cell>
          <cell r="AN379">
            <v>5.5867000000000004</v>
          </cell>
          <cell r="AO379">
            <v>5.5214887754450217</v>
          </cell>
          <cell r="AP379">
            <v>5.5884777562607724</v>
          </cell>
          <cell r="AQ379">
            <v>5.5780418932579332</v>
          </cell>
          <cell r="AR379">
            <v>5.5935472077461217</v>
          </cell>
          <cell r="AS379">
            <v>5.5115545836320798</v>
          </cell>
          <cell r="AT379">
            <v>5.2090833283147644</v>
          </cell>
          <cell r="AU379">
            <v>5.5783388532900746</v>
          </cell>
          <cell r="AV379">
            <v>5.1947999999999999</v>
          </cell>
          <cell r="AW379">
            <v>5.674423333672121</v>
          </cell>
          <cell r="AX379">
            <v>5.8121999999999998</v>
          </cell>
          <cell r="AZ379">
            <v>247</v>
          </cell>
        </row>
        <row r="380">
          <cell r="D380">
            <v>50740</v>
          </cell>
          <cell r="E380">
            <v>80.421539999999993</v>
          </cell>
          <cell r="F380">
            <v>56.714680000000001</v>
          </cell>
          <cell r="G380">
            <v>70.224379999999996</v>
          </cell>
          <cell r="H380">
            <v>73.092079999999996</v>
          </cell>
          <cell r="I380">
            <v>0</v>
          </cell>
          <cell r="J380">
            <v>55.214680000000001</v>
          </cell>
          <cell r="K380">
            <v>55.214680000000001</v>
          </cell>
          <cell r="L380">
            <v>52.54918</v>
          </cell>
          <cell r="M380">
            <v>73.366100000000003</v>
          </cell>
          <cell r="N380">
            <v>59.566099999999999</v>
          </cell>
          <cell r="O380">
            <v>59.260260000000002</v>
          </cell>
          <cell r="P380">
            <v>64.191860000000005</v>
          </cell>
          <cell r="Q380">
            <v>0</v>
          </cell>
          <cell r="R380">
            <v>57.566099999999999</v>
          </cell>
          <cell r="S380">
            <v>58.566099999999999</v>
          </cell>
          <cell r="T380">
            <v>53.913800000000002</v>
          </cell>
          <cell r="U380">
            <v>77.311077204301071</v>
          </cell>
          <cell r="V380">
            <v>57.971757634408604</v>
          </cell>
          <cell r="W380">
            <v>65.390735698924743</v>
          </cell>
          <cell r="X380">
            <v>0</v>
          </cell>
          <cell r="Y380">
            <v>53.150786666666662</v>
          </cell>
          <cell r="Z380">
            <v>56.251327526881724</v>
          </cell>
          <cell r="AA380">
            <v>0</v>
          </cell>
          <cell r="AB380">
            <v>0</v>
          </cell>
          <cell r="AC380">
            <v>5.8917000000000002</v>
          </cell>
          <cell r="AD380">
            <v>6.1036999999999999</v>
          </cell>
          <cell r="AE380">
            <v>5.5888</v>
          </cell>
          <cell r="AF380">
            <v>5.8613999999999997</v>
          </cell>
          <cell r="AG380">
            <v>6.0583</v>
          </cell>
          <cell r="AH380">
            <v>4.2408000000000001</v>
          </cell>
          <cell r="AI380">
            <v>6.3460999999999999</v>
          </cell>
          <cell r="AJ380">
            <v>5.9923000000000002</v>
          </cell>
          <cell r="AK380">
            <v>6.1628999999999996</v>
          </cell>
          <cell r="AL380">
            <v>5.9687000000000001</v>
          </cell>
          <cell r="AM380">
            <v>6.2129000000000003</v>
          </cell>
          <cell r="AN380">
            <v>5.9691000000000001</v>
          </cell>
          <cell r="AO380">
            <v>5.9009580545410678</v>
          </cell>
          <cell r="AP380">
            <v>5.9724380117611267</v>
          </cell>
          <cell r="AQ380">
            <v>6.0643188849427592</v>
          </cell>
          <cell r="AR380">
            <v>5.9775074632464769</v>
          </cell>
          <cell r="AS380">
            <v>6.0234873911707458</v>
          </cell>
          <cell r="AT380">
            <v>5.5415133192813402</v>
          </cell>
          <cell r="AU380">
            <v>5.9622991087904289</v>
          </cell>
          <cell r="AV380">
            <v>5.6037999999999997</v>
          </cell>
          <cell r="AW380">
            <v>6.2131975993495274</v>
          </cell>
          <cell r="AX380">
            <v>6.3650000000000002</v>
          </cell>
          <cell r="AZ380">
            <v>248</v>
          </cell>
        </row>
        <row r="381">
          <cell r="D381">
            <v>50771</v>
          </cell>
          <cell r="E381">
            <v>74.301320000000004</v>
          </cell>
          <cell r="F381">
            <v>54.232340000000001</v>
          </cell>
          <cell r="G381">
            <v>62.268990000000002</v>
          </cell>
          <cell r="H381">
            <v>65.382189999999994</v>
          </cell>
          <cell r="I381">
            <v>0</v>
          </cell>
          <cell r="J381">
            <v>52.732340000000001</v>
          </cell>
          <cell r="K381">
            <v>52.732340000000001</v>
          </cell>
          <cell r="L381">
            <v>52.123339999999999</v>
          </cell>
          <cell r="M381">
            <v>60.025889999999997</v>
          </cell>
          <cell r="N381">
            <v>56.643819999999998</v>
          </cell>
          <cell r="O381">
            <v>44.843519999999998</v>
          </cell>
          <cell r="P381">
            <v>51.402819999999998</v>
          </cell>
          <cell r="Q381">
            <v>0</v>
          </cell>
          <cell r="R381">
            <v>55.143819999999998</v>
          </cell>
          <cell r="S381">
            <v>55.643819999999998</v>
          </cell>
          <cell r="T381">
            <v>60.067320000000002</v>
          </cell>
          <cell r="U381">
            <v>67.700852365591388</v>
          </cell>
          <cell r="V381">
            <v>55.347325376344081</v>
          </cell>
          <cell r="W381">
            <v>54.21205225806451</v>
          </cell>
          <cell r="X381">
            <v>0</v>
          </cell>
          <cell r="Y381">
            <v>55.796363010752685</v>
          </cell>
          <cell r="Z381">
            <v>53.847325376344081</v>
          </cell>
          <cell r="AA381">
            <v>0</v>
          </cell>
          <cell r="AB381">
            <v>0</v>
          </cell>
          <cell r="AC381">
            <v>5.9497</v>
          </cell>
          <cell r="AD381">
            <v>6.0736999999999997</v>
          </cell>
          <cell r="AE381">
            <v>5.6089000000000002</v>
          </cell>
          <cell r="AF381">
            <v>5.9341999999999997</v>
          </cell>
          <cell r="AG381">
            <v>6.1356999999999999</v>
          </cell>
          <cell r="AH381">
            <v>4.1524000000000001</v>
          </cell>
          <cell r="AI381">
            <v>6.43</v>
          </cell>
          <cell r="AJ381">
            <v>6.0511999999999997</v>
          </cell>
          <cell r="AK381">
            <v>6.2222</v>
          </cell>
          <cell r="AL381">
            <v>6.0270999999999999</v>
          </cell>
          <cell r="AM381">
            <v>6.2721999999999998</v>
          </cell>
          <cell r="AN381">
            <v>6.0277000000000003</v>
          </cell>
          <cell r="AO381">
            <v>5.9590758738903444</v>
          </cell>
          <cell r="AP381">
            <v>6.0312436489911798</v>
          </cell>
          <cell r="AQ381">
            <v>6.059192548857486</v>
          </cell>
          <cell r="AR381">
            <v>6.0363131004765282</v>
          </cell>
          <cell r="AS381">
            <v>6.0980546348458464</v>
          </cell>
          <cell r="AT381">
            <v>5.6859477265883767</v>
          </cell>
          <cell r="AU381">
            <v>6.0211047460204812</v>
          </cell>
          <cell r="AV381">
            <v>5.6238999999999999</v>
          </cell>
          <cell r="AW381">
            <v>6.1827066958024188</v>
          </cell>
          <cell r="AX381">
            <v>6.3404999999999996</v>
          </cell>
          <cell r="AZ381">
            <v>249</v>
          </cell>
        </row>
        <row r="382">
          <cell r="D382">
            <v>50802</v>
          </cell>
          <cell r="E382">
            <v>65.588980000000006</v>
          </cell>
          <cell r="F382">
            <v>47.013689999999997</v>
          </cell>
          <cell r="G382">
            <v>55.597670000000001</v>
          </cell>
          <cell r="H382">
            <v>60.790170000000003</v>
          </cell>
          <cell r="I382">
            <v>0</v>
          </cell>
          <cell r="J382">
            <v>45.513689999999997</v>
          </cell>
          <cell r="K382">
            <v>45.513689999999997</v>
          </cell>
          <cell r="L382">
            <v>42.619289999999999</v>
          </cell>
          <cell r="M382">
            <v>63.656970000000001</v>
          </cell>
          <cell r="N382">
            <v>54.691760000000002</v>
          </cell>
          <cell r="O382">
            <v>51.252969999999998</v>
          </cell>
          <cell r="P382">
            <v>59.181370000000001</v>
          </cell>
          <cell r="Q382">
            <v>0</v>
          </cell>
          <cell r="R382">
            <v>53.191760000000002</v>
          </cell>
          <cell r="S382">
            <v>53.441760000000002</v>
          </cell>
          <cell r="T382">
            <v>56.617060000000002</v>
          </cell>
          <cell r="U382">
            <v>64.760975714285706</v>
          </cell>
          <cell r="V382">
            <v>50.304291428571425</v>
          </cell>
          <cell r="W382">
            <v>53.735655714285713</v>
          </cell>
          <cell r="X382">
            <v>0</v>
          </cell>
          <cell r="Y382">
            <v>48.618334285714283</v>
          </cell>
          <cell r="Z382">
            <v>48.804291428571425</v>
          </cell>
          <cell r="AA382">
            <v>0</v>
          </cell>
          <cell r="AB382">
            <v>0</v>
          </cell>
          <cell r="AC382">
            <v>5.9187000000000003</v>
          </cell>
          <cell r="AD382">
            <v>5.7483000000000004</v>
          </cell>
          <cell r="AE382">
            <v>5.4383999999999997</v>
          </cell>
          <cell r="AF382">
            <v>5.8258000000000001</v>
          </cell>
          <cell r="AG382">
            <v>6.1665999999999999</v>
          </cell>
          <cell r="AH382">
            <v>4.1833999999999998</v>
          </cell>
          <cell r="AI382">
            <v>6.3216000000000001</v>
          </cell>
          <cell r="AJ382">
            <v>6.0183999999999997</v>
          </cell>
          <cell r="AK382">
            <v>6.1885000000000003</v>
          </cell>
          <cell r="AL382">
            <v>5.9953000000000003</v>
          </cell>
          <cell r="AM382">
            <v>6.2385000000000002</v>
          </cell>
          <cell r="AN382">
            <v>5.9955999999999996</v>
          </cell>
          <cell r="AO382">
            <v>5.9280129014795246</v>
          </cell>
          <cell r="AP382">
            <v>5.9998130497820137</v>
          </cell>
          <cell r="AQ382">
            <v>5.8024097140406345</v>
          </cell>
          <cell r="AR382">
            <v>6.004882501267363</v>
          </cell>
          <cell r="AS382">
            <v>5.987023189593363</v>
          </cell>
          <cell r="AT382">
            <v>5.688256268192311</v>
          </cell>
          <cell r="AU382">
            <v>5.989674146811315</v>
          </cell>
          <cell r="AV382">
            <v>5.4534000000000002</v>
          </cell>
          <cell r="AW382">
            <v>5.8519820286614497</v>
          </cell>
          <cell r="AX382">
            <v>6.0014000000000003</v>
          </cell>
          <cell r="AZ382">
            <v>250</v>
          </cell>
        </row>
        <row r="383">
          <cell r="D383">
            <v>50830</v>
          </cell>
          <cell r="E383">
            <v>48.465580000000003</v>
          </cell>
          <cell r="F383">
            <v>39.357129999999998</v>
          </cell>
          <cell r="G383">
            <v>36.055790000000002</v>
          </cell>
          <cell r="H383">
            <v>42.37229</v>
          </cell>
          <cell r="I383">
            <v>0</v>
          </cell>
          <cell r="J383">
            <v>37.357129999999998</v>
          </cell>
          <cell r="K383">
            <v>37.607129999999998</v>
          </cell>
          <cell r="L383">
            <v>31.159230000000001</v>
          </cell>
          <cell r="M383">
            <v>52.077750000000002</v>
          </cell>
          <cell r="N383">
            <v>53.854340000000001</v>
          </cell>
          <cell r="O383">
            <v>34.281140000000001</v>
          </cell>
          <cell r="P383">
            <v>42.747039999999998</v>
          </cell>
          <cell r="Q383">
            <v>0</v>
          </cell>
          <cell r="R383">
            <v>52.354340000000001</v>
          </cell>
          <cell r="S383">
            <v>52.354340000000001</v>
          </cell>
          <cell r="T383">
            <v>51.322940000000003</v>
          </cell>
          <cell r="U383">
            <v>49.977538102288023</v>
          </cell>
          <cell r="V383">
            <v>45.425275773889638</v>
          </cell>
          <cell r="W383">
            <v>35.312968802153428</v>
          </cell>
          <cell r="X383">
            <v>0</v>
          </cell>
          <cell r="Y383">
            <v>39.599221668909827</v>
          </cell>
          <cell r="Z383">
            <v>43.634562449528936</v>
          </cell>
          <cell r="AA383">
            <v>0</v>
          </cell>
          <cell r="AB383">
            <v>0</v>
          </cell>
          <cell r="AC383">
            <v>5.5778999999999996</v>
          </cell>
          <cell r="AD383">
            <v>5.5624000000000002</v>
          </cell>
          <cell r="AE383">
            <v>5.1905000000000001</v>
          </cell>
          <cell r="AF383">
            <v>5.4383999999999997</v>
          </cell>
          <cell r="AG383">
            <v>5.9962</v>
          </cell>
          <cell r="AH383">
            <v>4.1368999999999998</v>
          </cell>
          <cell r="AI383">
            <v>5.9341999999999997</v>
          </cell>
          <cell r="AJ383">
            <v>5.6688000000000001</v>
          </cell>
          <cell r="AK383">
            <v>5.6832000000000003</v>
          </cell>
          <cell r="AL383">
            <v>5.6505000000000001</v>
          </cell>
          <cell r="AM383">
            <v>5.7332000000000001</v>
          </cell>
          <cell r="AN383">
            <v>5.6490999999999998</v>
          </cell>
          <cell r="AO383">
            <v>5.4345124526947259</v>
          </cell>
          <cell r="AP383">
            <v>5.5004720784751093</v>
          </cell>
          <cell r="AQ383">
            <v>5.5777829873950413</v>
          </cell>
          <cell r="AR383">
            <v>5.6593486880259558</v>
          </cell>
          <cell r="AS383">
            <v>5.5902189286080093</v>
          </cell>
          <cell r="AT383">
            <v>5.2300609454983435</v>
          </cell>
          <cell r="AU383">
            <v>5.4903331755044107</v>
          </cell>
          <cell r="AV383">
            <v>5.2054999999999998</v>
          </cell>
          <cell r="AW383">
            <v>5.6630400630145346</v>
          </cell>
          <cell r="AX383">
            <v>5.7827000000000002</v>
          </cell>
          <cell r="AZ383">
            <v>251</v>
          </cell>
        </row>
        <row r="384">
          <cell r="D384">
            <v>50861</v>
          </cell>
          <cell r="E384">
            <v>23.170210000000001</v>
          </cell>
          <cell r="F384">
            <v>21.751180000000002</v>
          </cell>
          <cell r="G384">
            <v>10.94763</v>
          </cell>
          <cell r="H384">
            <v>14.318429999999999</v>
          </cell>
          <cell r="I384">
            <v>0</v>
          </cell>
          <cell r="J384">
            <v>19.751180000000002</v>
          </cell>
          <cell r="K384">
            <v>19.501180000000002</v>
          </cell>
          <cell r="L384">
            <v>12.874280000000001</v>
          </cell>
          <cell r="M384">
            <v>28.675080000000001</v>
          </cell>
          <cell r="N384">
            <v>36.318800000000003</v>
          </cell>
          <cell r="O384">
            <v>13.65353</v>
          </cell>
          <cell r="P384">
            <v>20.733630000000002</v>
          </cell>
          <cell r="Q384">
            <v>0</v>
          </cell>
          <cell r="R384">
            <v>34.818800000000003</v>
          </cell>
          <cell r="S384">
            <v>34.068800000000003</v>
          </cell>
          <cell r="T384">
            <v>29.413900000000002</v>
          </cell>
          <cell r="U384">
            <v>25.494488444444446</v>
          </cell>
          <cell r="V384">
            <v>27.901952888888893</v>
          </cell>
          <cell r="W384">
            <v>12.090121111111111</v>
          </cell>
          <cell r="X384">
            <v>0</v>
          </cell>
          <cell r="Y384">
            <v>19.857675111111114</v>
          </cell>
          <cell r="Z384">
            <v>26.113064000000005</v>
          </cell>
          <cell r="AA384">
            <v>0</v>
          </cell>
          <cell r="AB384">
            <v>0</v>
          </cell>
          <cell r="AC384">
            <v>4.9425999999999997</v>
          </cell>
          <cell r="AD384">
            <v>4.1524000000000001</v>
          </cell>
          <cell r="AE384">
            <v>4.5397999999999996</v>
          </cell>
          <cell r="AF384">
            <v>4.8186999999999998</v>
          </cell>
          <cell r="AG384">
            <v>5.3918999999999997</v>
          </cell>
          <cell r="AH384">
            <v>3.8115000000000001</v>
          </cell>
          <cell r="AI384">
            <v>5.2525000000000004</v>
          </cell>
          <cell r="AJ384">
            <v>5.0225999999999997</v>
          </cell>
          <cell r="AK384">
            <v>5.1840000000000002</v>
          </cell>
          <cell r="AL384">
            <v>5.0103999999999997</v>
          </cell>
          <cell r="AM384">
            <v>5.234</v>
          </cell>
          <cell r="AN384">
            <v>5.0068999999999999</v>
          </cell>
          <cell r="AO384">
            <v>4.9499300830859365</v>
          </cell>
          <cell r="AP384">
            <v>5.0101547308121264</v>
          </cell>
          <cell r="AQ384">
            <v>4.5107283640696005</v>
          </cell>
          <cell r="AR384">
            <v>5.0152241822974757</v>
          </cell>
          <cell r="AS384">
            <v>4.9554755095769742</v>
          </cell>
          <cell r="AT384">
            <v>4.87474628124059</v>
          </cell>
          <cell r="AU384">
            <v>5.0000158278414277</v>
          </cell>
          <cell r="AV384">
            <v>4.5548000000000002</v>
          </cell>
          <cell r="AW384">
            <v>4.2299675963004368</v>
          </cell>
          <cell r="AX384">
            <v>4.3133999999999997</v>
          </cell>
          <cell r="AZ384">
            <v>252</v>
          </cell>
        </row>
        <row r="385">
          <cell r="D385">
            <v>50891</v>
          </cell>
          <cell r="E385">
            <v>12.72725</v>
          </cell>
          <cell r="F385">
            <v>20.84845</v>
          </cell>
          <cell r="G385">
            <v>-0.2028161</v>
          </cell>
          <cell r="H385">
            <v>4.5197839000000002</v>
          </cell>
          <cell r="I385">
            <v>0</v>
          </cell>
          <cell r="J385">
            <v>18.84845</v>
          </cell>
          <cell r="K385">
            <v>18.59845</v>
          </cell>
          <cell r="L385">
            <v>10.189249999999999</v>
          </cell>
          <cell r="M385">
            <v>19.434840000000001</v>
          </cell>
          <cell r="N385">
            <v>36.438659999999999</v>
          </cell>
          <cell r="O385">
            <v>3.3538130000000002</v>
          </cell>
          <cell r="P385">
            <v>12.348513000000001</v>
          </cell>
          <cell r="Q385">
            <v>0</v>
          </cell>
          <cell r="R385">
            <v>35.438659999999999</v>
          </cell>
          <cell r="S385">
            <v>34.438659999999999</v>
          </cell>
          <cell r="T385">
            <v>27.771260000000002</v>
          </cell>
          <cell r="U385">
            <v>15.828608817204302</v>
          </cell>
          <cell r="V385">
            <v>28.056826666666669</v>
          </cell>
          <cell r="W385">
            <v>1.4416468172043009</v>
          </cell>
          <cell r="X385">
            <v>0</v>
          </cell>
          <cell r="Y385">
            <v>18.318566451612902</v>
          </cell>
          <cell r="Z385">
            <v>26.519192258064514</v>
          </cell>
          <cell r="AA385">
            <v>0</v>
          </cell>
          <cell r="AB385">
            <v>0</v>
          </cell>
          <cell r="AC385">
            <v>4.9425999999999997</v>
          </cell>
          <cell r="AD385">
            <v>4.1833999999999998</v>
          </cell>
          <cell r="AE385">
            <v>4.5397999999999996</v>
          </cell>
          <cell r="AF385">
            <v>4.8342000000000001</v>
          </cell>
          <cell r="AG385">
            <v>5.4383999999999997</v>
          </cell>
          <cell r="AH385">
            <v>3.9045000000000001</v>
          </cell>
          <cell r="AI385">
            <v>5.2679999999999998</v>
          </cell>
          <cell r="AJ385">
            <v>5.0216000000000003</v>
          </cell>
          <cell r="AK385">
            <v>5.1828000000000003</v>
          </cell>
          <cell r="AL385">
            <v>5.0101000000000004</v>
          </cell>
          <cell r="AM385">
            <v>5.2328000000000001</v>
          </cell>
          <cell r="AN385">
            <v>5.0064000000000002</v>
          </cell>
          <cell r="AO385">
            <v>4.9499300830859365</v>
          </cell>
          <cell r="AP385">
            <v>5.0101547308121264</v>
          </cell>
          <cell r="AQ385">
            <v>4.5267805275689392</v>
          </cell>
          <cell r="AR385">
            <v>5.0152241822974757</v>
          </cell>
          <cell r="AS385">
            <v>4.9713517771176887</v>
          </cell>
          <cell r="AT385">
            <v>4.7706611663153664</v>
          </cell>
          <cell r="AU385">
            <v>5.0000158278414277</v>
          </cell>
          <cell r="AV385">
            <v>4.5548000000000002</v>
          </cell>
          <cell r="AW385">
            <v>4.2614748632991155</v>
          </cell>
          <cell r="AX385">
            <v>4.3365</v>
          </cell>
          <cell r="AZ385">
            <v>253</v>
          </cell>
        </row>
        <row r="386">
          <cell r="D386">
            <v>50922</v>
          </cell>
          <cell r="E386">
            <v>24.542909999999999</v>
          </cell>
          <cell r="F386">
            <v>41.821849999999998</v>
          </cell>
          <cell r="G386">
            <v>9.9775410000000004</v>
          </cell>
          <cell r="H386">
            <v>15.449341</v>
          </cell>
          <cell r="I386">
            <v>0</v>
          </cell>
          <cell r="J386">
            <v>41.321849999999998</v>
          </cell>
          <cell r="K386">
            <v>41.321849999999998</v>
          </cell>
          <cell r="L386">
            <v>31.007650000000002</v>
          </cell>
          <cell r="M386">
            <v>19.155280000000001</v>
          </cell>
          <cell r="N386">
            <v>51.109310000000001</v>
          </cell>
          <cell r="O386">
            <v>5.9669809999999996</v>
          </cell>
          <cell r="P386">
            <v>17.330280999999999</v>
          </cell>
          <cell r="Q386">
            <v>0</v>
          </cell>
          <cell r="R386">
            <v>49.109310000000001</v>
          </cell>
          <cell r="S386">
            <v>49.609310000000001</v>
          </cell>
          <cell r="T386">
            <v>54.235509999999998</v>
          </cell>
          <cell r="U386">
            <v>22.268132888888889</v>
          </cell>
          <cell r="V386">
            <v>45.743221999999996</v>
          </cell>
          <cell r="W386">
            <v>8.2841934444444441</v>
          </cell>
          <cell r="X386">
            <v>0</v>
          </cell>
          <cell r="Y386">
            <v>40.814968666666672</v>
          </cell>
          <cell r="Z386">
            <v>44.60988866666667</v>
          </cell>
          <cell r="AA386">
            <v>0</v>
          </cell>
          <cell r="AB386">
            <v>0</v>
          </cell>
          <cell r="AC386">
            <v>5.0666000000000002</v>
          </cell>
          <cell r="AD386">
            <v>4.2144000000000004</v>
          </cell>
          <cell r="AE386">
            <v>4.5397999999999996</v>
          </cell>
          <cell r="AF386">
            <v>5.0045999999999999</v>
          </cell>
          <cell r="AG386">
            <v>5.5004</v>
          </cell>
          <cell r="AH386">
            <v>3.9355000000000002</v>
          </cell>
          <cell r="AI386">
            <v>5.4383999999999997</v>
          </cell>
          <cell r="AJ386">
            <v>5.1475999999999997</v>
          </cell>
          <cell r="AK386">
            <v>5.3091999999999997</v>
          </cell>
          <cell r="AL386">
            <v>5.1348000000000003</v>
          </cell>
          <cell r="AM386">
            <v>5.3592000000000004</v>
          </cell>
          <cell r="AN386">
            <v>5.1314000000000002</v>
          </cell>
          <cell r="AO386">
            <v>5.0741819727292148</v>
          </cell>
          <cell r="AP386">
            <v>5.1358771276487882</v>
          </cell>
          <cell r="AQ386">
            <v>4.5428326910682797</v>
          </cell>
          <cell r="AR386">
            <v>5.1409465791341384</v>
          </cell>
          <cell r="AS386">
            <v>5.1458882925330327</v>
          </cell>
          <cell r="AT386">
            <v>4.9150955736224029</v>
          </cell>
          <cell r="AU386">
            <v>5.1257382246780896</v>
          </cell>
          <cell r="AV386">
            <v>4.5548000000000002</v>
          </cell>
          <cell r="AW386">
            <v>4.2929821302977951</v>
          </cell>
          <cell r="AX386">
            <v>4.3704000000000001</v>
          </cell>
          <cell r="AZ386">
            <v>254</v>
          </cell>
        </row>
        <row r="387">
          <cell r="D387">
            <v>50952</v>
          </cell>
          <cell r="E387">
            <v>82.009349999999998</v>
          </cell>
          <cell r="F387">
            <v>186.0367</v>
          </cell>
          <cell r="G387">
            <v>68.464389999999995</v>
          </cell>
          <cell r="H387">
            <v>72.571190000000001</v>
          </cell>
          <cell r="I387">
            <v>0</v>
          </cell>
          <cell r="J387">
            <v>189.7867</v>
          </cell>
          <cell r="K387">
            <v>190.5367</v>
          </cell>
          <cell r="L387">
            <v>110.2398</v>
          </cell>
          <cell r="M387">
            <v>44.062220000000003</v>
          </cell>
          <cell r="N387">
            <v>42.713259999999998</v>
          </cell>
          <cell r="O387">
            <v>28.7225</v>
          </cell>
          <cell r="P387">
            <v>41.181399999999996</v>
          </cell>
          <cell r="Q387">
            <v>0</v>
          </cell>
          <cell r="R387">
            <v>43.213259999999998</v>
          </cell>
          <cell r="S387">
            <v>43.713259999999998</v>
          </cell>
          <cell r="T387">
            <v>27.510860000000001</v>
          </cell>
          <cell r="U387">
            <v>64.463902795698928</v>
          </cell>
          <cell r="V387">
            <v>119.76887290322581</v>
          </cell>
          <cell r="W387">
            <v>50.089107526881719</v>
          </cell>
          <cell r="X387">
            <v>0</v>
          </cell>
          <cell r="Y387">
            <v>71.988784731182804</v>
          </cell>
          <cell r="Z387">
            <v>122.0161847311828</v>
          </cell>
          <cell r="AA387">
            <v>0</v>
          </cell>
          <cell r="AB387">
            <v>0</v>
          </cell>
          <cell r="AC387">
            <v>5.3144999999999998</v>
          </cell>
          <cell r="AD387">
            <v>4.2298999999999998</v>
          </cell>
          <cell r="AE387">
            <v>4.6637000000000004</v>
          </cell>
          <cell r="AF387">
            <v>5.2525000000000004</v>
          </cell>
          <cell r="AG387">
            <v>5.8258000000000001</v>
          </cell>
          <cell r="AH387">
            <v>3.9664999999999999</v>
          </cell>
          <cell r="AI387">
            <v>5.7172999999999998</v>
          </cell>
          <cell r="AJ387">
            <v>5.4024999999999999</v>
          </cell>
          <cell r="AK387">
            <v>5.6984000000000004</v>
          </cell>
          <cell r="AL387">
            <v>5.3853</v>
          </cell>
          <cell r="AM387">
            <v>5.7484000000000002</v>
          </cell>
          <cell r="AN387">
            <v>5.3830999999999998</v>
          </cell>
          <cell r="AO387">
            <v>5.4554549082878268</v>
          </cell>
          <cell r="AP387">
            <v>5.5216623856838689</v>
          </cell>
          <cell r="AQ387">
            <v>4.6150156456427283</v>
          </cell>
          <cell r="AR387">
            <v>5.3922899837777551</v>
          </cell>
          <cell r="AS387">
            <v>5.3998061456519517</v>
          </cell>
          <cell r="AT387">
            <v>5.1659236374585964</v>
          </cell>
          <cell r="AU387">
            <v>5.5115234827131712</v>
          </cell>
          <cell r="AV387">
            <v>4.6787000000000001</v>
          </cell>
          <cell r="AW387">
            <v>4.3087357637971335</v>
          </cell>
          <cell r="AX387">
            <v>4.4166999999999996</v>
          </cell>
          <cell r="AZ387">
            <v>255</v>
          </cell>
        </row>
        <row r="388">
          <cell r="D388">
            <v>50983</v>
          </cell>
          <cell r="E388">
            <v>96.431120000000007</v>
          </cell>
          <cell r="F388">
            <v>118.5176</v>
          </cell>
          <cell r="G388">
            <v>84.572069999999997</v>
          </cell>
          <cell r="H388">
            <v>88.195970000000003</v>
          </cell>
          <cell r="I388">
            <v>0</v>
          </cell>
          <cell r="J388">
            <v>122.5176</v>
          </cell>
          <cell r="K388">
            <v>122.5176</v>
          </cell>
          <cell r="L388">
            <v>27.8446</v>
          </cell>
          <cell r="M388">
            <v>56.102269999999997</v>
          </cell>
          <cell r="N388">
            <v>51.434780000000003</v>
          </cell>
          <cell r="O388">
            <v>42.719830000000002</v>
          </cell>
          <cell r="P388">
            <v>52.416429999999998</v>
          </cell>
          <cell r="Q388">
            <v>0</v>
          </cell>
          <cell r="R388">
            <v>52.434780000000003</v>
          </cell>
          <cell r="S388">
            <v>51.934780000000003</v>
          </cell>
          <cell r="T388">
            <v>32.459479999999999</v>
          </cell>
          <cell r="U388">
            <v>79.519021612903217</v>
          </cell>
          <cell r="V388">
            <v>90.386094838709681</v>
          </cell>
          <cell r="W388">
            <v>67.021130645161293</v>
          </cell>
          <cell r="X388">
            <v>0</v>
          </cell>
          <cell r="Y388">
            <v>29.779872258064518</v>
          </cell>
          <cell r="Z388">
            <v>93.128030322580656</v>
          </cell>
          <cell r="AA388">
            <v>0</v>
          </cell>
          <cell r="AB388">
            <v>0</v>
          </cell>
          <cell r="AC388">
            <v>5.4539</v>
          </cell>
          <cell r="AD388">
            <v>4.2763999999999998</v>
          </cell>
          <cell r="AE388">
            <v>4.7721999999999998</v>
          </cell>
          <cell r="AF388">
            <v>5.4074</v>
          </cell>
          <cell r="AG388">
            <v>6.0117000000000003</v>
          </cell>
          <cell r="AH388">
            <v>3.9975000000000001</v>
          </cell>
          <cell r="AI388">
            <v>5.8878000000000004</v>
          </cell>
          <cell r="AJ388">
            <v>5.5408999999999997</v>
          </cell>
          <cell r="AK388">
            <v>5.7050999999999998</v>
          </cell>
          <cell r="AL388">
            <v>5.5247000000000002</v>
          </cell>
          <cell r="AM388">
            <v>5.7550999999999997</v>
          </cell>
          <cell r="AN388">
            <v>5.5225</v>
          </cell>
          <cell r="AO388">
            <v>5.4622687215908456</v>
          </cell>
          <cell r="AP388">
            <v>5.5285568397039446</v>
          </cell>
          <cell r="AQ388">
            <v>4.6952764631394244</v>
          </cell>
          <cell r="AR388">
            <v>5.5336262911892939</v>
          </cell>
          <cell r="AS388">
            <v>5.5584663935265795</v>
          </cell>
          <cell r="AT388">
            <v>5.2752280638361935</v>
          </cell>
          <cell r="AU388">
            <v>5.518417936733246</v>
          </cell>
          <cell r="AV388">
            <v>4.7872000000000003</v>
          </cell>
          <cell r="AW388">
            <v>4.3559966642951515</v>
          </cell>
          <cell r="AX388">
            <v>4.4705000000000004</v>
          </cell>
          <cell r="AZ388">
            <v>256</v>
          </cell>
        </row>
        <row r="389">
          <cell r="D389">
            <v>51014</v>
          </cell>
          <cell r="E389">
            <v>75.130970000000005</v>
          </cell>
          <cell r="F389">
            <v>81.162490000000005</v>
          </cell>
          <cell r="G389">
            <v>61.715719999999997</v>
          </cell>
          <cell r="H389">
            <v>69.886619999999994</v>
          </cell>
          <cell r="I389">
            <v>0</v>
          </cell>
          <cell r="J389">
            <v>84.162490000000005</v>
          </cell>
          <cell r="K389">
            <v>83.162490000000005</v>
          </cell>
          <cell r="L389">
            <v>4.2266899999999996</v>
          </cell>
          <cell r="M389">
            <v>59.857509999999998</v>
          </cell>
          <cell r="N389">
            <v>72.383589999999998</v>
          </cell>
          <cell r="O389">
            <v>46.866030000000002</v>
          </cell>
          <cell r="P389">
            <v>58.316429999999997</v>
          </cell>
          <cell r="Q389">
            <v>0</v>
          </cell>
          <cell r="R389">
            <v>71.133589999999998</v>
          </cell>
          <cell r="S389">
            <v>71.383589999999998</v>
          </cell>
          <cell r="T389">
            <v>59.67069</v>
          </cell>
          <cell r="U389">
            <v>68.342765555555559</v>
          </cell>
          <cell r="V389">
            <v>77.260756666666666</v>
          </cell>
          <cell r="W389">
            <v>55.115857777777784</v>
          </cell>
          <cell r="X389">
            <v>0</v>
          </cell>
          <cell r="Y389">
            <v>28.868467777777777</v>
          </cell>
          <cell r="Z389">
            <v>78.37186777777778</v>
          </cell>
          <cell r="AA389">
            <v>0</v>
          </cell>
          <cell r="AB389">
            <v>0</v>
          </cell>
          <cell r="AC389">
            <v>5.3609999999999998</v>
          </cell>
          <cell r="AD389">
            <v>4.3537999999999997</v>
          </cell>
          <cell r="AE389">
            <v>4.7102000000000004</v>
          </cell>
          <cell r="AF389">
            <v>5.3144999999999998</v>
          </cell>
          <cell r="AG389">
            <v>5.8258000000000001</v>
          </cell>
          <cell r="AH389">
            <v>4.0439999999999996</v>
          </cell>
          <cell r="AI389">
            <v>5.7637999999999998</v>
          </cell>
          <cell r="AJ389">
            <v>5.4474999999999998</v>
          </cell>
          <cell r="AK389">
            <v>5.6113999999999997</v>
          </cell>
          <cell r="AL389">
            <v>5.4316000000000004</v>
          </cell>
          <cell r="AM389">
            <v>5.6614000000000004</v>
          </cell>
          <cell r="AN389">
            <v>5.4291999999999998</v>
          </cell>
          <cell r="AO389">
            <v>5.3691800074951948</v>
          </cell>
          <cell r="AP389">
            <v>5.4343664311061541</v>
          </cell>
          <cell r="AQ389">
            <v>4.7032507637165164</v>
          </cell>
          <cell r="AR389">
            <v>5.4394358825915035</v>
          </cell>
          <cell r="AS389">
            <v>5.4633112158148105</v>
          </cell>
          <cell r="AT389">
            <v>5.1970387634246711</v>
          </cell>
          <cell r="AU389">
            <v>5.4242275281354564</v>
          </cell>
          <cell r="AV389">
            <v>4.7252000000000001</v>
          </cell>
          <cell r="AW389">
            <v>4.4346631954466913</v>
          </cell>
          <cell r="AX389">
            <v>4.5479000000000003</v>
          </cell>
          <cell r="AZ389">
            <v>257</v>
          </cell>
        </row>
        <row r="390">
          <cell r="D390">
            <v>51044</v>
          </cell>
          <cell r="E390">
            <v>59.188679999999998</v>
          </cell>
          <cell r="F390">
            <v>47.040840000000003</v>
          </cell>
          <cell r="G390">
            <v>44.405589999999997</v>
          </cell>
          <cell r="H390">
            <v>51.205590000000001</v>
          </cell>
          <cell r="I390">
            <v>0</v>
          </cell>
          <cell r="J390">
            <v>45.790840000000003</v>
          </cell>
          <cell r="K390">
            <v>45.540840000000003</v>
          </cell>
          <cell r="L390">
            <v>38.22034</v>
          </cell>
          <cell r="M390">
            <v>59.264029999999998</v>
          </cell>
          <cell r="N390">
            <v>57.019480000000001</v>
          </cell>
          <cell r="O390">
            <v>40.430439999999997</v>
          </cell>
          <cell r="P390">
            <v>47.667340000000003</v>
          </cell>
          <cell r="Q390">
            <v>0</v>
          </cell>
          <cell r="R390">
            <v>55.769480000000001</v>
          </cell>
          <cell r="S390">
            <v>55.769480000000001</v>
          </cell>
          <cell r="T390">
            <v>50.402180000000001</v>
          </cell>
          <cell r="U390">
            <v>59.221898817204298</v>
          </cell>
          <cell r="V390">
            <v>51.440025376344089</v>
          </cell>
          <cell r="W390">
            <v>42.653104516129027</v>
          </cell>
          <cell r="X390">
            <v>0</v>
          </cell>
          <cell r="Y390">
            <v>43.590828602150538</v>
          </cell>
          <cell r="Z390">
            <v>50.190025376344089</v>
          </cell>
          <cell r="AA390">
            <v>0</v>
          </cell>
          <cell r="AB390">
            <v>0</v>
          </cell>
          <cell r="AC390">
            <v>5.4074</v>
          </cell>
          <cell r="AD390">
            <v>4.6482000000000001</v>
          </cell>
          <cell r="AE390">
            <v>4.8960999999999997</v>
          </cell>
          <cell r="AF390">
            <v>5.3455000000000004</v>
          </cell>
          <cell r="AG390">
            <v>5.7948000000000004</v>
          </cell>
          <cell r="AH390">
            <v>4.1989000000000001</v>
          </cell>
          <cell r="AI390">
            <v>5.8102999999999998</v>
          </cell>
          <cell r="AJ390">
            <v>5.4920999999999998</v>
          </cell>
          <cell r="AK390">
            <v>5.6551</v>
          </cell>
          <cell r="AL390">
            <v>5.4771999999999998</v>
          </cell>
          <cell r="AM390">
            <v>5.7050999999999998</v>
          </cell>
          <cell r="AN390">
            <v>5.4744999999999999</v>
          </cell>
          <cell r="AO390">
            <v>5.4156742629746155</v>
          </cell>
          <cell r="AP390">
            <v>5.4814109408901963</v>
          </cell>
          <cell r="AQ390">
            <v>4.9519557356111186</v>
          </cell>
          <cell r="AR390">
            <v>5.4864803923755447</v>
          </cell>
          <cell r="AS390">
            <v>5.4950637508962412</v>
          </cell>
          <cell r="AT390">
            <v>5.3239081802669874</v>
          </cell>
          <cell r="AU390">
            <v>5.4712720379194977</v>
          </cell>
          <cell r="AV390">
            <v>4.9111000000000002</v>
          </cell>
          <cell r="AW390">
            <v>4.7338805955889827</v>
          </cell>
          <cell r="AX390">
            <v>4.8348000000000004</v>
          </cell>
          <cell r="AZ390">
            <v>258</v>
          </cell>
        </row>
        <row r="391">
          <cell r="D391">
            <v>51075</v>
          </cell>
          <cell r="E391">
            <v>61.094549999999998</v>
          </cell>
          <cell r="F391">
            <v>48.862169999999999</v>
          </cell>
          <cell r="G391">
            <v>42.865340000000003</v>
          </cell>
          <cell r="H391">
            <v>47.859540000000003</v>
          </cell>
          <cell r="I391">
            <v>0</v>
          </cell>
          <cell r="J391">
            <v>47.362169999999999</v>
          </cell>
          <cell r="K391">
            <v>47.612169999999999</v>
          </cell>
          <cell r="L391">
            <v>43.687069999999999</v>
          </cell>
          <cell r="M391">
            <v>53.85671</v>
          </cell>
          <cell r="N391">
            <v>57.319420000000001</v>
          </cell>
          <cell r="O391">
            <v>34.515810000000002</v>
          </cell>
          <cell r="P391">
            <v>40.650509999999997</v>
          </cell>
          <cell r="Q391">
            <v>0</v>
          </cell>
          <cell r="R391">
            <v>56.069420000000001</v>
          </cell>
          <cell r="S391">
            <v>56.069420000000001</v>
          </cell>
          <cell r="T391">
            <v>50.835419999999999</v>
          </cell>
          <cell r="U391">
            <v>57.872155214979195</v>
          </cell>
          <cell r="V391">
            <v>52.627464382801662</v>
          </cell>
          <cell r="W391">
            <v>39.14800417475729</v>
          </cell>
          <cell r="X391">
            <v>0</v>
          </cell>
          <cell r="Y391">
            <v>46.869622496532592</v>
          </cell>
          <cell r="Z391">
            <v>51.238768127600551</v>
          </cell>
          <cell r="AA391">
            <v>0</v>
          </cell>
          <cell r="AB391">
            <v>0</v>
          </cell>
          <cell r="AC391">
            <v>5.8258000000000001</v>
          </cell>
          <cell r="AD391">
            <v>5.9032</v>
          </cell>
          <cell r="AE391">
            <v>5.5313999999999997</v>
          </cell>
          <cell r="AF391">
            <v>5.7328000000000001</v>
          </cell>
          <cell r="AG391">
            <v>6.1356999999999999</v>
          </cell>
          <cell r="AH391">
            <v>4.3848000000000003</v>
          </cell>
          <cell r="AI391">
            <v>6.2130999999999998</v>
          </cell>
          <cell r="AJ391">
            <v>5.9206000000000003</v>
          </cell>
          <cell r="AK391">
            <v>6.0884999999999998</v>
          </cell>
          <cell r="AL391">
            <v>5.9001000000000001</v>
          </cell>
          <cell r="AM391">
            <v>6.1384999999999996</v>
          </cell>
          <cell r="AN391">
            <v>5.8994</v>
          </cell>
          <cell r="AO391">
            <v>5.8349241873838746</v>
          </cell>
          <cell r="AP391">
            <v>5.9056226411842241</v>
          </cell>
          <cell r="AQ391">
            <v>5.9307752408627712</v>
          </cell>
          <cell r="AR391">
            <v>5.9106920926695734</v>
          </cell>
          <cell r="AS391">
            <v>5.8917655843490726</v>
          </cell>
          <cell r="AT391">
            <v>5.5230449864498645</v>
          </cell>
          <cell r="AU391">
            <v>5.8954837382135263</v>
          </cell>
          <cell r="AV391">
            <v>5.5464000000000002</v>
          </cell>
          <cell r="AW391">
            <v>6.0094167273096861</v>
          </cell>
          <cell r="AX391">
            <v>6.1417999999999999</v>
          </cell>
          <cell r="AZ391">
            <v>259</v>
          </cell>
        </row>
        <row r="392">
          <cell r="D392">
            <v>51105</v>
          </cell>
          <cell r="E392">
            <v>80.268429999999995</v>
          </cell>
          <cell r="F392">
            <v>56.509790000000002</v>
          </cell>
          <cell r="G392">
            <v>69.88261</v>
          </cell>
          <cell r="H392">
            <v>72.750309999999999</v>
          </cell>
          <cell r="I392">
            <v>0</v>
          </cell>
          <cell r="J392">
            <v>55.009790000000002</v>
          </cell>
          <cell r="K392">
            <v>55.009790000000002</v>
          </cell>
          <cell r="L392">
            <v>52.344290000000001</v>
          </cell>
          <cell r="M392">
            <v>76.770989999999998</v>
          </cell>
          <cell r="N392">
            <v>61.699579999999997</v>
          </cell>
          <cell r="O392">
            <v>61.828879999999998</v>
          </cell>
          <cell r="P392">
            <v>66.760480000000001</v>
          </cell>
          <cell r="Q392">
            <v>0</v>
          </cell>
          <cell r="R392">
            <v>59.699579999999997</v>
          </cell>
          <cell r="S392">
            <v>60.699579999999997</v>
          </cell>
          <cell r="T392">
            <v>56.047280000000001</v>
          </cell>
          <cell r="U392">
            <v>78.726547849462364</v>
          </cell>
          <cell r="V392">
            <v>58.797761935483862</v>
          </cell>
          <cell r="W392">
            <v>66.332040860215059</v>
          </cell>
          <cell r="X392">
            <v>0</v>
          </cell>
          <cell r="Y392">
            <v>53.976790967741934</v>
          </cell>
          <cell r="Z392">
            <v>57.077331827956996</v>
          </cell>
          <cell r="AA392">
            <v>0</v>
          </cell>
          <cell r="AB392">
            <v>0</v>
          </cell>
          <cell r="AC392">
            <v>6.1512000000000002</v>
          </cell>
          <cell r="AD392">
            <v>6.3371000000000004</v>
          </cell>
          <cell r="AE392">
            <v>5.8413000000000004</v>
          </cell>
          <cell r="AF392">
            <v>6.0891999999999999</v>
          </cell>
          <cell r="AG392">
            <v>6.3525999999999998</v>
          </cell>
          <cell r="AH392">
            <v>4.5243000000000002</v>
          </cell>
          <cell r="AI392">
            <v>6.5694999999999997</v>
          </cell>
          <cell r="AJ392">
            <v>6.2518000000000002</v>
          </cell>
          <cell r="AK392">
            <v>6.4223999999999997</v>
          </cell>
          <cell r="AL392">
            <v>6.2281000000000004</v>
          </cell>
          <cell r="AM392">
            <v>6.4724000000000004</v>
          </cell>
          <cell r="AN392">
            <v>6.2286000000000001</v>
          </cell>
          <cell r="AO392">
            <v>6.1609851945606735</v>
          </cell>
          <cell r="AP392">
            <v>6.2355425438507552</v>
          </cell>
          <cell r="AQ392">
            <v>6.3159236025017584</v>
          </cell>
          <cell r="AR392">
            <v>6.2406119953361054</v>
          </cell>
          <cell r="AS392">
            <v>6.2568173102529956</v>
          </cell>
          <cell r="AT392">
            <v>5.8019770350296094</v>
          </cell>
          <cell r="AU392">
            <v>6.2254036408800566</v>
          </cell>
          <cell r="AV392">
            <v>5.8563000000000001</v>
          </cell>
          <cell r="AW392">
            <v>6.4504168289460315</v>
          </cell>
          <cell r="AX392">
            <v>6.5983999999999998</v>
          </cell>
          <cell r="AZ392">
            <v>260</v>
          </cell>
        </row>
        <row r="393">
          <cell r="D393">
            <v>51136</v>
          </cell>
          <cell r="E393">
            <v>76.808890000000005</v>
          </cell>
          <cell r="F393">
            <v>57.154429999999998</v>
          </cell>
          <cell r="G393">
            <v>64.378119999999996</v>
          </cell>
          <cell r="H393">
            <v>67.491320000000002</v>
          </cell>
          <cell r="I393">
            <v>0</v>
          </cell>
          <cell r="J393">
            <v>55.654429999999998</v>
          </cell>
          <cell r="K393">
            <v>55.654429999999998</v>
          </cell>
          <cell r="L393">
            <v>55.045430000000003</v>
          </cell>
          <cell r="M393">
            <v>63.66169</v>
          </cell>
          <cell r="N393">
            <v>58.413809999999998</v>
          </cell>
          <cell r="O393">
            <v>47.722720000000002</v>
          </cell>
          <cell r="P393">
            <v>54.282020000000003</v>
          </cell>
          <cell r="Q393">
            <v>0</v>
          </cell>
          <cell r="R393">
            <v>56.913809999999998</v>
          </cell>
          <cell r="S393">
            <v>57.413809999999998</v>
          </cell>
          <cell r="T393">
            <v>61.837310000000002</v>
          </cell>
          <cell r="U393">
            <v>70.730077096774195</v>
          </cell>
          <cell r="V393">
            <v>57.736723978494616</v>
          </cell>
          <cell r="W393">
            <v>56.677236129032252</v>
          </cell>
          <cell r="X393">
            <v>0</v>
          </cell>
          <cell r="Y393">
            <v>58.185761612903228</v>
          </cell>
          <cell r="Z393">
            <v>56.236723978494616</v>
          </cell>
          <cell r="AA393">
            <v>0</v>
          </cell>
          <cell r="AB393">
            <v>0</v>
          </cell>
          <cell r="AC393">
            <v>6.2767999999999997</v>
          </cell>
          <cell r="AD393">
            <v>6.2134</v>
          </cell>
          <cell r="AE393">
            <v>5.8804999999999996</v>
          </cell>
          <cell r="AF393">
            <v>6.2291999999999996</v>
          </cell>
          <cell r="AG393">
            <v>6.4194000000000004</v>
          </cell>
          <cell r="AH393">
            <v>4.3589000000000002</v>
          </cell>
          <cell r="AI393">
            <v>6.7206000000000001</v>
          </cell>
          <cell r="AJ393">
            <v>6.3781999999999996</v>
          </cell>
          <cell r="AK393">
            <v>6.5491999999999999</v>
          </cell>
          <cell r="AL393">
            <v>6.3540999999999999</v>
          </cell>
          <cell r="AM393">
            <v>6.5991999999999997</v>
          </cell>
          <cell r="AN393">
            <v>6.3548</v>
          </cell>
          <cell r="AO393">
            <v>6.286840334392898</v>
          </cell>
          <cell r="AP393">
            <v>6.3628871651627295</v>
          </cell>
          <cell r="AQ393">
            <v>6.2721685116729136</v>
          </cell>
          <cell r="AR393">
            <v>6.3679566166480788</v>
          </cell>
          <cell r="AS393">
            <v>6.4002158557820339</v>
          </cell>
          <cell r="AT393">
            <v>6.0141621198434203</v>
          </cell>
          <cell r="AU393">
            <v>6.3527482621920308</v>
          </cell>
          <cell r="AV393">
            <v>5.8955000000000002</v>
          </cell>
          <cell r="AW393">
            <v>6.3246926699867876</v>
          </cell>
          <cell r="AX393">
            <v>6.4802</v>
          </cell>
          <cell r="AZ393">
            <v>261</v>
          </cell>
        </row>
        <row r="394">
          <cell r="D394">
            <v>51167</v>
          </cell>
          <cell r="E394">
            <v>65.27534</v>
          </cell>
          <cell r="F394">
            <v>47.60783</v>
          </cell>
          <cell r="G394">
            <v>55.183920000000001</v>
          </cell>
          <cell r="H394">
            <v>60.376420000000003</v>
          </cell>
          <cell r="I394">
            <v>0</v>
          </cell>
          <cell r="J394">
            <v>46.10783</v>
          </cell>
          <cell r="K394">
            <v>46.10783</v>
          </cell>
          <cell r="L394">
            <v>43.213430000000002</v>
          </cell>
          <cell r="M394">
            <v>60.583370000000002</v>
          </cell>
          <cell r="N394">
            <v>53.717529999999996</v>
          </cell>
          <cell r="O394">
            <v>49.350009999999997</v>
          </cell>
          <cell r="P394">
            <v>57.278410000000001</v>
          </cell>
          <cell r="Q394">
            <v>0</v>
          </cell>
          <cell r="R394">
            <v>52.217529999999996</v>
          </cell>
          <cell r="S394">
            <v>52.467529999999996</v>
          </cell>
          <cell r="T394">
            <v>55.642829999999996</v>
          </cell>
          <cell r="U394">
            <v>63.279904482758617</v>
          </cell>
          <cell r="V394">
            <v>50.206208160919545</v>
          </cell>
          <cell r="W394">
            <v>52.70283183908046</v>
          </cell>
          <cell r="X394">
            <v>0</v>
          </cell>
          <cell r="Y394">
            <v>48.499496666666673</v>
          </cell>
          <cell r="Z394">
            <v>48.706208160919537</v>
          </cell>
          <cell r="AA394">
            <v>0</v>
          </cell>
          <cell r="AB394">
            <v>0</v>
          </cell>
          <cell r="AC394">
            <v>6.1182999999999996</v>
          </cell>
          <cell r="AD394">
            <v>5.4367000000000001</v>
          </cell>
          <cell r="AE394">
            <v>5.4843000000000002</v>
          </cell>
          <cell r="AF394">
            <v>5.9598000000000004</v>
          </cell>
          <cell r="AG394">
            <v>6.4036</v>
          </cell>
          <cell r="AH394">
            <v>4.3589000000000002</v>
          </cell>
          <cell r="AI394">
            <v>6.4828000000000001</v>
          </cell>
          <cell r="AJ394">
            <v>6.2179000000000002</v>
          </cell>
          <cell r="AK394">
            <v>6.3880999999999997</v>
          </cell>
          <cell r="AL394">
            <v>6.1947999999999999</v>
          </cell>
          <cell r="AM394">
            <v>6.4381000000000004</v>
          </cell>
          <cell r="AN394">
            <v>6.1951000000000001</v>
          </cell>
          <cell r="AO394">
            <v>6.1280183625504803</v>
          </cell>
          <cell r="AP394">
            <v>6.2021855530771575</v>
          </cell>
          <cell r="AQ394">
            <v>5.6648271384995219</v>
          </cell>
          <cell r="AR394">
            <v>6.2072550045625059</v>
          </cell>
          <cell r="AS394">
            <v>6.1242760831711562</v>
          </cell>
          <cell r="AT394">
            <v>5.8884971594901128</v>
          </cell>
          <cell r="AU394">
            <v>6.1920466501064588</v>
          </cell>
          <cell r="AV394">
            <v>5.4992999999999999</v>
          </cell>
          <cell r="AW394">
            <v>5.5352831771521496</v>
          </cell>
          <cell r="AX394">
            <v>5.6898</v>
          </cell>
          <cell r="AZ394">
            <v>262</v>
          </cell>
        </row>
        <row r="395">
          <cell r="D395">
            <v>51196</v>
          </cell>
          <cell r="E395">
            <v>49.695239999999998</v>
          </cell>
          <cell r="F395">
            <v>39.704410000000003</v>
          </cell>
          <cell r="G395">
            <v>37.472560000000001</v>
          </cell>
          <cell r="H395">
            <v>43.789059999999999</v>
          </cell>
          <cell r="I395">
            <v>0</v>
          </cell>
          <cell r="J395">
            <v>37.704410000000003</v>
          </cell>
          <cell r="K395">
            <v>37.954410000000003</v>
          </cell>
          <cell r="L395">
            <v>31.506509999999999</v>
          </cell>
          <cell r="M395">
            <v>57.411569999999998</v>
          </cell>
          <cell r="N395">
            <v>54.969119999999997</v>
          </cell>
          <cell r="O395">
            <v>40.958170000000003</v>
          </cell>
          <cell r="P395">
            <v>49.42407</v>
          </cell>
          <cell r="Q395">
            <v>0</v>
          </cell>
          <cell r="R395">
            <v>53.469119999999997</v>
          </cell>
          <cell r="S395">
            <v>53.469119999999997</v>
          </cell>
          <cell r="T395">
            <v>52.437820000000002</v>
          </cell>
          <cell r="U395">
            <v>52.925090107671593</v>
          </cell>
          <cell r="V395">
            <v>46.093810820995955</v>
          </cell>
          <cell r="W395">
            <v>38.931543458950202</v>
          </cell>
          <cell r="X395">
            <v>0</v>
          </cell>
          <cell r="Y395">
            <v>40.267798573351278</v>
          </cell>
          <cell r="Z395">
            <v>44.30309749663526</v>
          </cell>
          <cell r="AA395">
            <v>0</v>
          </cell>
          <cell r="AB395">
            <v>0</v>
          </cell>
          <cell r="AC395">
            <v>5.7378999999999998</v>
          </cell>
          <cell r="AD395">
            <v>5.2465000000000002</v>
          </cell>
          <cell r="AE395">
            <v>5.1830999999999996</v>
          </cell>
          <cell r="AF395">
            <v>5.5793999999999997</v>
          </cell>
          <cell r="AG395">
            <v>6.15</v>
          </cell>
          <cell r="AH395">
            <v>4.3272000000000004</v>
          </cell>
          <cell r="AI395">
            <v>6.0389999999999997</v>
          </cell>
          <cell r="AJ395">
            <v>5.8287000000000004</v>
          </cell>
          <cell r="AK395">
            <v>5.8432000000000004</v>
          </cell>
          <cell r="AL395">
            <v>5.8105000000000002</v>
          </cell>
          <cell r="AM395">
            <v>5.8932000000000002</v>
          </cell>
          <cell r="AN395">
            <v>5.8090999999999999</v>
          </cell>
          <cell r="AO395">
            <v>5.5948374715892797</v>
          </cell>
          <cell r="AP395">
            <v>5.6626945260062866</v>
          </cell>
          <cell r="AQ395">
            <v>5.4103744564487046</v>
          </cell>
          <cell r="AR395">
            <v>5.8215711355571331</v>
          </cell>
          <cell r="AS395">
            <v>5.7346417494622548</v>
          </cell>
          <cell r="AT395">
            <v>5.3906551440329213</v>
          </cell>
          <cell r="AU395">
            <v>5.652555623035588</v>
          </cell>
          <cell r="AV395">
            <v>5.1981000000000002</v>
          </cell>
          <cell r="AW395">
            <v>5.3419708486634825</v>
          </cell>
          <cell r="AX395">
            <v>5.4668000000000001</v>
          </cell>
          <cell r="AZ395">
            <v>263</v>
          </cell>
        </row>
        <row r="396">
          <cell r="D396">
            <v>51227</v>
          </cell>
          <cell r="E396">
            <v>26.52431</v>
          </cell>
          <cell r="F396">
            <v>23.972989999999999</v>
          </cell>
          <cell r="G396">
            <v>14.05649</v>
          </cell>
          <cell r="H396">
            <v>17.427389999999999</v>
          </cell>
          <cell r="I396">
            <v>0</v>
          </cell>
          <cell r="J396">
            <v>21.972989999999999</v>
          </cell>
          <cell r="K396">
            <v>21.722989999999999</v>
          </cell>
          <cell r="L396">
            <v>15.09609</v>
          </cell>
          <cell r="M396">
            <v>33.427329999999998</v>
          </cell>
          <cell r="N396">
            <v>37.458919999999999</v>
          </cell>
          <cell r="O396">
            <v>18.95852</v>
          </cell>
          <cell r="P396">
            <v>26.038620000000002</v>
          </cell>
          <cell r="Q396">
            <v>0</v>
          </cell>
          <cell r="R396">
            <v>35.958919999999999</v>
          </cell>
          <cell r="S396">
            <v>35.208919999999999</v>
          </cell>
          <cell r="T396">
            <v>30.554020000000001</v>
          </cell>
          <cell r="U396">
            <v>29.592318888888887</v>
          </cell>
          <cell r="V396">
            <v>29.966736666666666</v>
          </cell>
          <cell r="W396">
            <v>16.23517</v>
          </cell>
          <cell r="X396">
            <v>0</v>
          </cell>
          <cell r="Y396">
            <v>21.966281111111108</v>
          </cell>
          <cell r="Z396">
            <v>28.188958888888887</v>
          </cell>
          <cell r="AA396">
            <v>0</v>
          </cell>
          <cell r="AB396">
            <v>0</v>
          </cell>
          <cell r="AC396">
            <v>5.3258000000000001</v>
          </cell>
          <cell r="AD396">
            <v>4.4063999999999997</v>
          </cell>
          <cell r="AE396">
            <v>4.8502000000000001</v>
          </cell>
          <cell r="AF396">
            <v>5.2148000000000003</v>
          </cell>
          <cell r="AG396">
            <v>5.7854000000000001</v>
          </cell>
          <cell r="AH396">
            <v>4.0894000000000004</v>
          </cell>
          <cell r="AI396">
            <v>5.6269</v>
          </cell>
          <cell r="AJ396">
            <v>5.4057000000000004</v>
          </cell>
          <cell r="AK396">
            <v>5.5670999999999999</v>
          </cell>
          <cell r="AL396">
            <v>5.3936000000000002</v>
          </cell>
          <cell r="AM396">
            <v>5.6170999999999998</v>
          </cell>
          <cell r="AN396">
            <v>5.39</v>
          </cell>
          <cell r="AO396">
            <v>5.3339085033383933</v>
          </cell>
          <cell r="AP396">
            <v>5.3986774926492958</v>
          </cell>
          <cell r="AQ396">
            <v>4.8029813021027339</v>
          </cell>
          <cell r="AR396">
            <v>5.4037469441346451</v>
          </cell>
          <cell r="AS396">
            <v>5.3611909658916321</v>
          </cell>
          <cell r="AT396">
            <v>5.2592690153568196</v>
          </cell>
          <cell r="AU396">
            <v>5.3885385896785971</v>
          </cell>
          <cell r="AV396">
            <v>4.8651999999999997</v>
          </cell>
          <cell r="AW396">
            <v>4.4881239129992885</v>
          </cell>
          <cell r="AX396">
            <v>4.5674000000000001</v>
          </cell>
          <cell r="AZ396">
            <v>264</v>
          </cell>
        </row>
        <row r="397">
          <cell r="D397">
            <v>51257</v>
          </cell>
          <cell r="E397">
            <v>18.533329999999999</v>
          </cell>
          <cell r="F397">
            <v>22.91545</v>
          </cell>
          <cell r="G397">
            <v>4.8476319999999999</v>
          </cell>
          <cell r="H397">
            <v>9.5702320000000007</v>
          </cell>
          <cell r="I397">
            <v>0</v>
          </cell>
          <cell r="J397">
            <v>20.91545</v>
          </cell>
          <cell r="K397">
            <v>20.66545</v>
          </cell>
          <cell r="L397">
            <v>12.25625</v>
          </cell>
          <cell r="M397">
            <v>20.035160000000001</v>
          </cell>
          <cell r="N397">
            <v>40.018230000000003</v>
          </cell>
          <cell r="O397">
            <v>2.401713</v>
          </cell>
          <cell r="P397">
            <v>11.396413000000001</v>
          </cell>
          <cell r="Q397">
            <v>0</v>
          </cell>
          <cell r="R397">
            <v>39.018230000000003</v>
          </cell>
          <cell r="S397">
            <v>38.018230000000003</v>
          </cell>
          <cell r="T397">
            <v>31.350829999999998</v>
          </cell>
          <cell r="U397">
            <v>19.195427096774193</v>
          </cell>
          <cell r="V397">
            <v>30.455385268817206</v>
          </cell>
          <cell r="W397">
            <v>3.7693236236559136</v>
          </cell>
          <cell r="X397">
            <v>0</v>
          </cell>
          <cell r="Y397">
            <v>20.674290645161292</v>
          </cell>
          <cell r="Z397">
            <v>28.896245483870967</v>
          </cell>
          <cell r="AA397">
            <v>0</v>
          </cell>
          <cell r="AB397">
            <v>0</v>
          </cell>
          <cell r="AC397">
            <v>5.3258000000000001</v>
          </cell>
          <cell r="AD397">
            <v>4.4381000000000004</v>
          </cell>
          <cell r="AE397">
            <v>4.8661000000000003</v>
          </cell>
          <cell r="AF397">
            <v>5.2305999999999999</v>
          </cell>
          <cell r="AG397">
            <v>5.8330000000000002</v>
          </cell>
          <cell r="AH397">
            <v>4.1528</v>
          </cell>
          <cell r="AI397">
            <v>5.6585999999999999</v>
          </cell>
          <cell r="AJ397">
            <v>5.4047999999999998</v>
          </cell>
          <cell r="AK397">
            <v>5.5659000000000001</v>
          </cell>
          <cell r="AL397">
            <v>5.3932000000000002</v>
          </cell>
          <cell r="AM397">
            <v>5.6158999999999999</v>
          </cell>
          <cell r="AN397">
            <v>5.3895</v>
          </cell>
          <cell r="AO397">
            <v>5.3339085033383933</v>
          </cell>
          <cell r="AP397">
            <v>5.3986774926492958</v>
          </cell>
          <cell r="AQ397">
            <v>4.8276291402501075</v>
          </cell>
          <cell r="AR397">
            <v>5.4037469441346451</v>
          </cell>
          <cell r="AS397">
            <v>5.3773745160299082</v>
          </cell>
          <cell r="AT397">
            <v>5.155183900431596</v>
          </cell>
          <cell r="AU397">
            <v>5.3885385896785971</v>
          </cell>
          <cell r="AV397">
            <v>4.8811</v>
          </cell>
          <cell r="AW397">
            <v>4.5203426344140665</v>
          </cell>
          <cell r="AX397">
            <v>4.5911999999999997</v>
          </cell>
          <cell r="AZ397">
            <v>265</v>
          </cell>
        </row>
        <row r="398">
          <cell r="D398">
            <v>51288</v>
          </cell>
          <cell r="E398">
            <v>36.25177</v>
          </cell>
          <cell r="F398">
            <v>46.154870000000003</v>
          </cell>
          <cell r="G398">
            <v>20.126619999999999</v>
          </cell>
          <cell r="H398">
            <v>25.598420000000001</v>
          </cell>
          <cell r="I398">
            <v>0</v>
          </cell>
          <cell r="J398">
            <v>45.654870000000003</v>
          </cell>
          <cell r="K398">
            <v>45.654870000000003</v>
          </cell>
          <cell r="L398">
            <v>35.34057</v>
          </cell>
          <cell r="M398">
            <v>23.807860000000002</v>
          </cell>
          <cell r="N398">
            <v>53.624580000000002</v>
          </cell>
          <cell r="O398">
            <v>9.0636840000000003</v>
          </cell>
          <cell r="P398">
            <v>20.426984000000001</v>
          </cell>
          <cell r="Q398">
            <v>0</v>
          </cell>
          <cell r="R398">
            <v>51.624580000000002</v>
          </cell>
          <cell r="S398">
            <v>52.124580000000002</v>
          </cell>
          <cell r="T398">
            <v>56.750680000000003</v>
          </cell>
          <cell r="U398">
            <v>30.997674666666665</v>
          </cell>
          <cell r="V398">
            <v>49.308747555555556</v>
          </cell>
          <cell r="W398">
            <v>15.45560257777778</v>
          </cell>
          <cell r="X398">
            <v>0</v>
          </cell>
          <cell r="Y398">
            <v>44.380394222222222</v>
          </cell>
          <cell r="Z398">
            <v>48.175414222222223</v>
          </cell>
          <cell r="AA398">
            <v>0</v>
          </cell>
          <cell r="AB398">
            <v>0</v>
          </cell>
          <cell r="AC398">
            <v>5.4050000000000002</v>
          </cell>
          <cell r="AD398">
            <v>4.4539999999999997</v>
          </cell>
          <cell r="AE398">
            <v>4.8661000000000003</v>
          </cell>
          <cell r="AF398">
            <v>5.3415999999999997</v>
          </cell>
          <cell r="AG398">
            <v>5.8804999999999996</v>
          </cell>
          <cell r="AH398">
            <v>4.1844999999999999</v>
          </cell>
          <cell r="AI398">
            <v>5.7854000000000001</v>
          </cell>
          <cell r="AJ398">
            <v>5.4859999999999998</v>
          </cell>
          <cell r="AK398">
            <v>5.6477000000000004</v>
          </cell>
          <cell r="AL398">
            <v>5.4732000000000003</v>
          </cell>
          <cell r="AM398">
            <v>5.6977000000000002</v>
          </cell>
          <cell r="AN398">
            <v>5.4699</v>
          </cell>
          <cell r="AO398">
            <v>5.413269387691197</v>
          </cell>
          <cell r="AP398">
            <v>5.4789776041772278</v>
          </cell>
          <cell r="AQ398">
            <v>4.8358623466900905</v>
          </cell>
          <cell r="AR398">
            <v>5.484047055662578</v>
          </cell>
          <cell r="AS398">
            <v>5.4910690771279311</v>
          </cell>
          <cell r="AT398">
            <v>5.254752303523035</v>
          </cell>
          <cell r="AU398">
            <v>5.4688387012065292</v>
          </cell>
          <cell r="AV398">
            <v>4.8811</v>
          </cell>
          <cell r="AW398">
            <v>4.5365028132940335</v>
          </cell>
          <cell r="AX398">
            <v>4.6100000000000003</v>
          </cell>
          <cell r="AZ398">
            <v>266</v>
          </cell>
        </row>
        <row r="399">
          <cell r="D399">
            <v>51318</v>
          </cell>
          <cell r="E399">
            <v>95.131460000000004</v>
          </cell>
          <cell r="F399">
            <v>225.47800000000001</v>
          </cell>
          <cell r="G399">
            <v>81.144710000000003</v>
          </cell>
          <cell r="H399">
            <v>85.251509999999996</v>
          </cell>
          <cell r="I399">
            <v>0</v>
          </cell>
          <cell r="J399">
            <v>229.22800000000001</v>
          </cell>
          <cell r="K399">
            <v>229.97800000000001</v>
          </cell>
          <cell r="L399">
            <v>149.68100000000001</v>
          </cell>
          <cell r="M399">
            <v>48.206710000000001</v>
          </cell>
          <cell r="N399">
            <v>47.292540000000002</v>
          </cell>
          <cell r="O399">
            <v>31.759440000000001</v>
          </cell>
          <cell r="P399">
            <v>44.218339999999998</v>
          </cell>
          <cell r="Q399">
            <v>0</v>
          </cell>
          <cell r="R399">
            <v>47.792540000000002</v>
          </cell>
          <cell r="S399">
            <v>48.292540000000002</v>
          </cell>
          <cell r="T399">
            <v>32.090139999999998</v>
          </cell>
          <cell r="U399">
            <v>73.43507021505377</v>
          </cell>
          <cell r="V399">
            <v>143.09117440860214</v>
          </cell>
          <cell r="W399">
            <v>58.310660430107532</v>
          </cell>
          <cell r="X399">
            <v>0</v>
          </cell>
          <cell r="Y399">
            <v>95.311032473118274</v>
          </cell>
          <cell r="Z399">
            <v>145.33848623655916</v>
          </cell>
          <cell r="AA399">
            <v>0</v>
          </cell>
          <cell r="AB399">
            <v>0</v>
          </cell>
          <cell r="AC399">
            <v>5.7220000000000004</v>
          </cell>
          <cell r="AD399">
            <v>4.4856999999999996</v>
          </cell>
          <cell r="AE399">
            <v>5.0246000000000004</v>
          </cell>
          <cell r="AF399">
            <v>5.6585999999999999</v>
          </cell>
          <cell r="AG399">
            <v>6.2609000000000004</v>
          </cell>
          <cell r="AH399">
            <v>4.2161999999999997</v>
          </cell>
          <cell r="AI399">
            <v>6.1182999999999996</v>
          </cell>
          <cell r="AJ399">
            <v>5.81</v>
          </cell>
          <cell r="AK399">
            <v>6.1059000000000001</v>
          </cell>
          <cell r="AL399">
            <v>5.7929000000000004</v>
          </cell>
          <cell r="AM399">
            <v>6.1558999999999999</v>
          </cell>
          <cell r="AN399">
            <v>5.7907000000000002</v>
          </cell>
          <cell r="AO399">
            <v>5.8637826907848938</v>
          </cell>
          <cell r="AP399">
            <v>5.9348226817398357</v>
          </cell>
          <cell r="AQ399">
            <v>4.934350136934424</v>
          </cell>
          <cell r="AR399">
            <v>5.8054502798337229</v>
          </cell>
          <cell r="AS399">
            <v>5.8157643552186826</v>
          </cell>
          <cell r="AT399">
            <v>5.5749369868513501</v>
          </cell>
          <cell r="AU399">
            <v>5.9246837787691371</v>
          </cell>
          <cell r="AV399">
            <v>5.0396000000000001</v>
          </cell>
          <cell r="AW399">
            <v>4.5687215347088115</v>
          </cell>
          <cell r="AX399">
            <v>4.6725000000000003</v>
          </cell>
          <cell r="AZ399">
            <v>267</v>
          </cell>
        </row>
        <row r="400">
          <cell r="D400">
            <v>51349</v>
          </cell>
          <cell r="E400">
            <v>92.11206</v>
          </cell>
          <cell r="F400">
            <v>104.75060000000001</v>
          </cell>
          <cell r="G400">
            <v>80.179280000000006</v>
          </cell>
          <cell r="H400">
            <v>83.803079999999994</v>
          </cell>
          <cell r="I400">
            <v>0</v>
          </cell>
          <cell r="J400">
            <v>108.75060000000001</v>
          </cell>
          <cell r="K400">
            <v>108.75060000000001</v>
          </cell>
          <cell r="L400">
            <v>14.0776</v>
          </cell>
          <cell r="M400">
            <v>57.170439999999999</v>
          </cell>
          <cell r="N400">
            <v>53.238059999999997</v>
          </cell>
          <cell r="O400">
            <v>44.562130000000003</v>
          </cell>
          <cell r="P400">
            <v>54.25873</v>
          </cell>
          <cell r="Q400">
            <v>0</v>
          </cell>
          <cell r="R400">
            <v>54.238059999999997</v>
          </cell>
          <cell r="S400">
            <v>53.738059999999997</v>
          </cell>
          <cell r="T400">
            <v>34.26276</v>
          </cell>
          <cell r="U400">
            <v>77.459122580645158</v>
          </cell>
          <cell r="V400">
            <v>83.148567096774201</v>
          </cell>
          <cell r="W400">
            <v>65.243055806451622</v>
          </cell>
          <cell r="X400">
            <v>0</v>
          </cell>
          <cell r="Y400">
            <v>22.542344516129035</v>
          </cell>
          <cell r="Z400">
            <v>85.890502580645176</v>
          </cell>
          <cell r="AA400">
            <v>0</v>
          </cell>
          <cell r="AB400">
            <v>0</v>
          </cell>
          <cell r="AC400">
            <v>5.8487999999999998</v>
          </cell>
          <cell r="AD400">
            <v>4.5331999999999999</v>
          </cell>
          <cell r="AE400">
            <v>5.1196999999999999</v>
          </cell>
          <cell r="AF400">
            <v>5.8170999999999999</v>
          </cell>
          <cell r="AG400">
            <v>6.4036</v>
          </cell>
          <cell r="AH400">
            <v>4.2478999999999996</v>
          </cell>
          <cell r="AI400">
            <v>6.3085000000000004</v>
          </cell>
          <cell r="AJ400">
            <v>5.9358000000000004</v>
          </cell>
          <cell r="AK400">
            <v>6.1</v>
          </cell>
          <cell r="AL400">
            <v>5.9196</v>
          </cell>
          <cell r="AM400">
            <v>6.15</v>
          </cell>
          <cell r="AN400">
            <v>5.9173999999999998</v>
          </cell>
          <cell r="AO400">
            <v>5.8579709088499667</v>
          </cell>
          <cell r="AP400">
            <v>5.9289421180168311</v>
          </cell>
          <cell r="AQ400">
            <v>5.0081900890313857</v>
          </cell>
          <cell r="AR400">
            <v>5.9340115695021796</v>
          </cell>
          <cell r="AS400">
            <v>5.9781119942640579</v>
          </cell>
          <cell r="AT400">
            <v>5.671594620094349</v>
          </cell>
          <cell r="AU400">
            <v>5.9188032150461325</v>
          </cell>
          <cell r="AV400">
            <v>5.1346999999999996</v>
          </cell>
          <cell r="AW400">
            <v>4.6169987986584005</v>
          </cell>
          <cell r="AX400">
            <v>4.7274000000000003</v>
          </cell>
          <cell r="AZ400">
            <v>268</v>
          </cell>
        </row>
        <row r="401">
          <cell r="D401">
            <v>51380</v>
          </cell>
          <cell r="E401">
            <v>71.68338</v>
          </cell>
          <cell r="F401">
            <v>76.185779999999994</v>
          </cell>
          <cell r="G401">
            <v>58.103499999999997</v>
          </cell>
          <cell r="H401">
            <v>66.274500000000003</v>
          </cell>
          <cell r="I401">
            <v>0</v>
          </cell>
          <cell r="J401">
            <v>79.185779999999994</v>
          </cell>
          <cell r="K401">
            <v>78.185779999999994</v>
          </cell>
          <cell r="L401">
            <v>-0.75002000000000002</v>
          </cell>
          <cell r="M401">
            <v>54.8108</v>
          </cell>
          <cell r="N401">
            <v>73.536779999999993</v>
          </cell>
          <cell r="O401">
            <v>41.722259999999999</v>
          </cell>
          <cell r="P401">
            <v>53.17266</v>
          </cell>
          <cell r="Q401">
            <v>0</v>
          </cell>
          <cell r="R401">
            <v>72.286779999999993</v>
          </cell>
          <cell r="S401">
            <v>72.536779999999993</v>
          </cell>
          <cell r="T401">
            <v>60.823880000000003</v>
          </cell>
          <cell r="U401">
            <v>63.809509333333338</v>
          </cell>
          <cell r="V401">
            <v>74.949579999999997</v>
          </cell>
          <cell r="W401">
            <v>50.458921333333336</v>
          </cell>
          <cell r="X401">
            <v>0</v>
          </cell>
          <cell r="Y401">
            <v>27.98446666666667</v>
          </cell>
          <cell r="Z401">
            <v>75.966246666666663</v>
          </cell>
          <cell r="AA401">
            <v>0</v>
          </cell>
          <cell r="AB401">
            <v>0</v>
          </cell>
          <cell r="AC401">
            <v>5.6902999999999997</v>
          </cell>
          <cell r="AD401">
            <v>4.5808</v>
          </cell>
          <cell r="AE401">
            <v>5.0087000000000002</v>
          </cell>
          <cell r="AF401">
            <v>5.6428000000000003</v>
          </cell>
          <cell r="AG401">
            <v>6.1817000000000002</v>
          </cell>
          <cell r="AH401">
            <v>4.2796000000000003</v>
          </cell>
          <cell r="AI401">
            <v>6.1182999999999996</v>
          </cell>
          <cell r="AJ401">
            <v>5.7767999999999997</v>
          </cell>
          <cell r="AK401">
            <v>5.9408000000000003</v>
          </cell>
          <cell r="AL401">
            <v>5.7609000000000004</v>
          </cell>
          <cell r="AM401">
            <v>5.9908000000000001</v>
          </cell>
          <cell r="AN401">
            <v>5.7586000000000004</v>
          </cell>
          <cell r="AO401">
            <v>5.699148937007549</v>
          </cell>
          <cell r="AP401">
            <v>5.7682405059312583</v>
          </cell>
          <cell r="AQ401">
            <v>4.9753608256166082</v>
          </cell>
          <cell r="AR401">
            <v>5.7733099574166076</v>
          </cell>
          <cell r="AS401">
            <v>5.7995808050804056</v>
          </cell>
          <cell r="AT401">
            <v>5.5275616982836491</v>
          </cell>
          <cell r="AU401">
            <v>5.7581016029605596</v>
          </cell>
          <cell r="AV401">
            <v>5.0236999999999998</v>
          </cell>
          <cell r="AW401">
            <v>4.6653776989531455</v>
          </cell>
          <cell r="AX401">
            <v>4.7747999999999999</v>
          </cell>
          <cell r="AZ401">
            <v>269</v>
          </cell>
        </row>
        <row r="402">
          <cell r="D402">
            <v>51410</v>
          </cell>
          <cell r="E402">
            <v>64.681460000000001</v>
          </cell>
          <cell r="F402">
            <v>47.429690000000001</v>
          </cell>
          <cell r="G402">
            <v>49.894770000000001</v>
          </cell>
          <cell r="H402">
            <v>56.694769999999998</v>
          </cell>
          <cell r="I402">
            <v>0</v>
          </cell>
          <cell r="J402">
            <v>46.179690000000001</v>
          </cell>
          <cell r="K402">
            <v>45.929690000000001</v>
          </cell>
          <cell r="L402">
            <v>38.609189999999998</v>
          </cell>
          <cell r="M402">
            <v>66.007159999999999</v>
          </cell>
          <cell r="N402">
            <v>58.925409999999999</v>
          </cell>
          <cell r="O402">
            <v>46.558030000000002</v>
          </cell>
          <cell r="P402">
            <v>53.794829999999997</v>
          </cell>
          <cell r="Q402">
            <v>0</v>
          </cell>
          <cell r="R402">
            <v>57.675409999999999</v>
          </cell>
          <cell r="S402">
            <v>57.675409999999999</v>
          </cell>
          <cell r="T402">
            <v>52.308109999999999</v>
          </cell>
          <cell r="U402">
            <v>65.237398709677421</v>
          </cell>
          <cell r="V402">
            <v>52.250475806451611</v>
          </cell>
          <cell r="W402">
            <v>48.495491935483869</v>
          </cell>
          <cell r="X402">
            <v>0</v>
          </cell>
          <cell r="Y402">
            <v>44.35389838709677</v>
          </cell>
          <cell r="Z402">
            <v>51.000475806451611</v>
          </cell>
          <cell r="AA402">
            <v>0</v>
          </cell>
          <cell r="AB402">
            <v>0</v>
          </cell>
          <cell r="AC402">
            <v>5.7695999999999996</v>
          </cell>
          <cell r="AD402">
            <v>4.9295</v>
          </cell>
          <cell r="AE402">
            <v>5.2624000000000004</v>
          </cell>
          <cell r="AF402">
            <v>5.6902999999999997</v>
          </cell>
          <cell r="AG402">
            <v>6.15</v>
          </cell>
          <cell r="AH402">
            <v>4.5648999999999997</v>
          </cell>
          <cell r="AI402">
            <v>6.1817000000000002</v>
          </cell>
          <cell r="AJ402">
            <v>5.8541999999999996</v>
          </cell>
          <cell r="AK402">
            <v>6.0172999999999996</v>
          </cell>
          <cell r="AL402">
            <v>5.8392999999999997</v>
          </cell>
          <cell r="AM402">
            <v>6.0673000000000004</v>
          </cell>
          <cell r="AN402">
            <v>5.8365999999999998</v>
          </cell>
          <cell r="AO402">
            <v>5.7786100244971621</v>
          </cell>
          <cell r="AP402">
            <v>5.8486420064888982</v>
          </cell>
          <cell r="AQ402">
            <v>5.2872906092295757</v>
          </cell>
          <cell r="AR402">
            <v>5.8537114579742466</v>
          </cell>
          <cell r="AS402">
            <v>5.8482338830277572</v>
          </cell>
          <cell r="AT402">
            <v>5.6874532971996388</v>
          </cell>
          <cell r="AU402">
            <v>5.8385031035181996</v>
          </cell>
          <cell r="AV402">
            <v>5.2774000000000001</v>
          </cell>
          <cell r="AW402">
            <v>5.0197836345157025</v>
          </cell>
          <cell r="AX402">
            <v>5.1161000000000003</v>
          </cell>
          <cell r="AZ402">
            <v>270</v>
          </cell>
        </row>
        <row r="403">
          <cell r="D403">
            <v>51441</v>
          </cell>
          <cell r="E403">
            <v>64.905410000000003</v>
          </cell>
          <cell r="F403">
            <v>50.99033</v>
          </cell>
          <cell r="G403">
            <v>46.548760000000001</v>
          </cell>
          <cell r="H403">
            <v>51.542960000000001</v>
          </cell>
          <cell r="I403">
            <v>0</v>
          </cell>
          <cell r="J403">
            <v>49.49033</v>
          </cell>
          <cell r="K403">
            <v>49.74033</v>
          </cell>
          <cell r="L403">
            <v>45.81523</v>
          </cell>
          <cell r="M403">
            <v>55.643099999999997</v>
          </cell>
          <cell r="N403">
            <v>59.421129999999998</v>
          </cell>
          <cell r="O403">
            <v>35.591079999999998</v>
          </cell>
          <cell r="P403">
            <v>41.725879999999997</v>
          </cell>
          <cell r="Q403">
            <v>0</v>
          </cell>
          <cell r="R403">
            <v>58.171129999999998</v>
          </cell>
          <cell r="S403">
            <v>58.171129999999998</v>
          </cell>
          <cell r="T403">
            <v>52.937130000000003</v>
          </cell>
          <cell r="U403">
            <v>60.781690846047155</v>
          </cell>
          <cell r="V403">
            <v>54.743848446601945</v>
          </cell>
          <cell r="W403">
            <v>41.67023672676838</v>
          </cell>
          <cell r="X403">
            <v>0</v>
          </cell>
          <cell r="Y403">
            <v>48.986006560332875</v>
          </cell>
          <cell r="Z403">
            <v>53.355152191400826</v>
          </cell>
          <cell r="AA403">
            <v>0</v>
          </cell>
          <cell r="AB403">
            <v>0</v>
          </cell>
          <cell r="AC403">
            <v>6.2134</v>
          </cell>
          <cell r="AD403">
            <v>6.3559999999999999</v>
          </cell>
          <cell r="AE403">
            <v>5.9122000000000003</v>
          </cell>
          <cell r="AF403">
            <v>6.0548999999999999</v>
          </cell>
          <cell r="AG403">
            <v>6.4828000000000001</v>
          </cell>
          <cell r="AH403">
            <v>4.8343999999999996</v>
          </cell>
          <cell r="AI403">
            <v>6.5461999999999998</v>
          </cell>
          <cell r="AJ403">
            <v>6.3082000000000003</v>
          </cell>
          <cell r="AK403">
            <v>6.4760999999999997</v>
          </cell>
          <cell r="AL403">
            <v>6.2877000000000001</v>
          </cell>
          <cell r="AM403">
            <v>6.5260999999999996</v>
          </cell>
          <cell r="AN403">
            <v>6.2870999999999997</v>
          </cell>
          <cell r="AO403">
            <v>6.2233115456559318</v>
          </cell>
          <cell r="AP403">
            <v>6.2986065203285007</v>
          </cell>
          <cell r="AQ403">
            <v>6.3624230954772631</v>
          </cell>
          <cell r="AR403">
            <v>6.30367597181385</v>
          </cell>
          <cell r="AS403">
            <v>6.2216846665983816</v>
          </cell>
          <cell r="AT403">
            <v>5.9120844323998796</v>
          </cell>
          <cell r="AU403">
            <v>6.2884676173578029</v>
          </cell>
          <cell r="AV403">
            <v>5.9272</v>
          </cell>
          <cell r="AW403">
            <v>6.4696260981807088</v>
          </cell>
          <cell r="AX403">
            <v>6.5945999999999998</v>
          </cell>
          <cell r="AZ403">
            <v>271</v>
          </cell>
        </row>
        <row r="404">
          <cell r="D404">
            <v>51471</v>
          </cell>
          <cell r="E404">
            <v>85.997299999999996</v>
          </cell>
          <cell r="F404">
            <v>60.802050000000001</v>
          </cell>
          <cell r="G404">
            <v>75.446330000000003</v>
          </cell>
          <cell r="H404">
            <v>78.314030000000002</v>
          </cell>
          <cell r="I404">
            <v>0</v>
          </cell>
          <cell r="J404">
            <v>59.302050000000001</v>
          </cell>
          <cell r="K404">
            <v>59.302050000000001</v>
          </cell>
          <cell r="L404">
            <v>56.63655</v>
          </cell>
          <cell r="M404">
            <v>80.035989999999998</v>
          </cell>
          <cell r="N404">
            <v>64.494690000000006</v>
          </cell>
          <cell r="O404">
            <v>65.713319999999996</v>
          </cell>
          <cell r="P404">
            <v>70.644919999999999</v>
          </cell>
          <cell r="Q404">
            <v>0</v>
          </cell>
          <cell r="R404">
            <v>62.494689999999999</v>
          </cell>
          <cell r="S404">
            <v>63.494689999999999</v>
          </cell>
          <cell r="T404">
            <v>58.842390000000002</v>
          </cell>
          <cell r="U404">
            <v>83.240995376344088</v>
          </cell>
          <cell r="V404">
            <v>62.509399677419353</v>
          </cell>
          <cell r="W404">
            <v>70.946121075268806</v>
          </cell>
          <cell r="X404">
            <v>0</v>
          </cell>
          <cell r="Y404">
            <v>57.656454516129031</v>
          </cell>
          <cell r="Z404">
            <v>60.778216881720432</v>
          </cell>
          <cell r="AA404">
            <v>0</v>
          </cell>
          <cell r="AB404">
            <v>0</v>
          </cell>
          <cell r="AC404">
            <v>6.5778999999999996</v>
          </cell>
          <cell r="AD404">
            <v>6.7206000000000001</v>
          </cell>
          <cell r="AE404">
            <v>6.2609000000000004</v>
          </cell>
          <cell r="AF404">
            <v>6.4987000000000004</v>
          </cell>
          <cell r="AG404">
            <v>6.7206000000000001</v>
          </cell>
          <cell r="AH404">
            <v>4.9295</v>
          </cell>
          <cell r="AI404">
            <v>6.9741999999999997</v>
          </cell>
          <cell r="AJ404">
            <v>6.6786000000000003</v>
          </cell>
          <cell r="AK404">
            <v>6.8491999999999997</v>
          </cell>
          <cell r="AL404">
            <v>6.6548999999999996</v>
          </cell>
          <cell r="AM404">
            <v>6.8992000000000004</v>
          </cell>
          <cell r="AN404">
            <v>6.6554000000000002</v>
          </cell>
          <cell r="AO404">
            <v>6.5885519793250875</v>
          </cell>
          <cell r="AP404">
            <v>6.6681695336104632</v>
          </cell>
          <cell r="AQ404">
            <v>6.7317781994798054</v>
          </cell>
          <cell r="AR404">
            <v>6.6732389850958125</v>
          </cell>
          <cell r="AS404">
            <v>6.676258055925433</v>
          </cell>
          <cell r="AT404">
            <v>6.2302616882465118</v>
          </cell>
          <cell r="AU404">
            <v>6.6580306306397654</v>
          </cell>
          <cell r="AV404">
            <v>6.2759</v>
          </cell>
          <cell r="AW404">
            <v>6.8401922126232337</v>
          </cell>
          <cell r="AX404">
            <v>6.9819000000000004</v>
          </cell>
          <cell r="AZ404">
            <v>272</v>
          </cell>
        </row>
        <row r="405">
          <cell r="D405">
            <v>51502</v>
          </cell>
          <cell r="E405">
            <v>80.931849999999997</v>
          </cell>
          <cell r="F405">
            <v>59.113030000000002</v>
          </cell>
          <cell r="G405">
            <v>69.492519999999999</v>
          </cell>
          <cell r="H405">
            <v>72.605720000000005</v>
          </cell>
          <cell r="I405">
            <v>0</v>
          </cell>
          <cell r="J405">
            <v>57.613030000000002</v>
          </cell>
          <cell r="K405">
            <v>57.613030000000002</v>
          </cell>
          <cell r="L405">
            <v>57.00403</v>
          </cell>
          <cell r="M405">
            <v>72.427049999999994</v>
          </cell>
          <cell r="N405">
            <v>63.605319999999999</v>
          </cell>
          <cell r="O405">
            <v>57.692410000000002</v>
          </cell>
          <cell r="P405">
            <v>64.251710000000003</v>
          </cell>
          <cell r="Q405">
            <v>0</v>
          </cell>
          <cell r="R405">
            <v>62.105319999999999</v>
          </cell>
          <cell r="S405">
            <v>62.605319999999999</v>
          </cell>
          <cell r="T405">
            <v>67.028720000000007</v>
          </cell>
          <cell r="U405">
            <v>77.182422043010746</v>
          </cell>
          <cell r="V405">
            <v>61.093501935483872</v>
          </cell>
          <cell r="W405">
            <v>64.290320967741934</v>
          </cell>
          <cell r="X405">
            <v>0</v>
          </cell>
          <cell r="Y405">
            <v>61.423516989247318</v>
          </cell>
          <cell r="Z405">
            <v>59.593501935483872</v>
          </cell>
          <cell r="AA405">
            <v>0</v>
          </cell>
          <cell r="AB405">
            <v>0</v>
          </cell>
          <cell r="AC405">
            <v>6.6417000000000002</v>
          </cell>
          <cell r="AD405">
            <v>6.7226999999999997</v>
          </cell>
          <cell r="AE405">
            <v>6.2042999999999999</v>
          </cell>
          <cell r="AF405">
            <v>6.5930999999999997</v>
          </cell>
          <cell r="AG405">
            <v>6.7873999999999999</v>
          </cell>
          <cell r="AH405">
            <v>4.8921000000000001</v>
          </cell>
          <cell r="AI405">
            <v>7.0952000000000002</v>
          </cell>
          <cell r="AJ405">
            <v>6.7431000000000001</v>
          </cell>
          <cell r="AK405">
            <v>6.9141000000000004</v>
          </cell>
          <cell r="AL405">
            <v>6.7190000000000003</v>
          </cell>
          <cell r="AM405">
            <v>6.9641000000000002</v>
          </cell>
          <cell r="AN405">
            <v>6.7195999999999998</v>
          </cell>
          <cell r="AO405">
            <v>6.6524815806092903</v>
          </cell>
          <cell r="AP405">
            <v>6.73285573456352</v>
          </cell>
          <cell r="AQ405">
            <v>6.7035574604245145</v>
          </cell>
          <cell r="AR405">
            <v>6.7379251860488703</v>
          </cell>
          <cell r="AS405">
            <v>6.7729496466250119</v>
          </cell>
          <cell r="AT405">
            <v>6.3804172638763417</v>
          </cell>
          <cell r="AU405">
            <v>6.7227168315928214</v>
          </cell>
          <cell r="AV405">
            <v>6.2192999999999996</v>
          </cell>
          <cell r="AW405">
            <v>6.8423265758715308</v>
          </cell>
          <cell r="AX405">
            <v>6.9894999999999996</v>
          </cell>
          <cell r="AZ405">
            <v>273</v>
          </cell>
        </row>
        <row r="406">
          <cell r="D406">
            <v>51533</v>
          </cell>
          <cell r="E406">
            <v>67.56541</v>
          </cell>
          <cell r="F406">
            <v>50.52026</v>
          </cell>
          <cell r="G406">
            <v>57.352310000000003</v>
          </cell>
          <cell r="H406">
            <v>62.544809999999998</v>
          </cell>
          <cell r="I406">
            <v>0</v>
          </cell>
          <cell r="J406">
            <v>49.02026</v>
          </cell>
          <cell r="K406">
            <v>49.02026</v>
          </cell>
          <cell r="L406">
            <v>46.125860000000003</v>
          </cell>
          <cell r="M406">
            <v>65.449539999999999</v>
          </cell>
          <cell r="N406">
            <v>57.754779999999997</v>
          </cell>
          <cell r="O406">
            <v>54.711530000000003</v>
          </cell>
          <cell r="P406">
            <v>62.63993</v>
          </cell>
          <cell r="Q406">
            <v>0</v>
          </cell>
          <cell r="R406">
            <v>56.254779999999997</v>
          </cell>
          <cell r="S406">
            <v>56.504779999999997</v>
          </cell>
          <cell r="T406">
            <v>59.680079999999997</v>
          </cell>
          <cell r="U406">
            <v>66.658608571428573</v>
          </cell>
          <cell r="V406">
            <v>53.62076857142857</v>
          </cell>
          <cell r="W406">
            <v>56.220547142857143</v>
          </cell>
          <cell r="X406">
            <v>0</v>
          </cell>
          <cell r="Y406">
            <v>51.934811428571429</v>
          </cell>
          <cell r="Z406">
            <v>52.120768571428563</v>
          </cell>
          <cell r="AA406">
            <v>0</v>
          </cell>
          <cell r="AB406">
            <v>0</v>
          </cell>
          <cell r="AC406">
            <v>6.5606999999999998</v>
          </cell>
          <cell r="AD406">
            <v>6.3986999999999998</v>
          </cell>
          <cell r="AE406">
            <v>6.0747</v>
          </cell>
          <cell r="AF406">
            <v>6.3986999999999998</v>
          </cell>
          <cell r="AG406">
            <v>6.8036000000000003</v>
          </cell>
          <cell r="AH406">
            <v>4.8273999999999999</v>
          </cell>
          <cell r="AI406">
            <v>6.9332000000000003</v>
          </cell>
          <cell r="AJ406">
            <v>6.6603000000000003</v>
          </cell>
          <cell r="AK406">
            <v>6.8304999999999998</v>
          </cell>
          <cell r="AL406">
            <v>6.6372</v>
          </cell>
          <cell r="AM406">
            <v>6.8804999999999996</v>
          </cell>
          <cell r="AN406">
            <v>6.6375000000000002</v>
          </cell>
          <cell r="AO406">
            <v>6.5713170397939225</v>
          </cell>
          <cell r="AP406">
            <v>6.6507306205008616</v>
          </cell>
          <cell r="AQ406">
            <v>6.4686780616083759</v>
          </cell>
          <cell r="AR406">
            <v>6.6558000719862109</v>
          </cell>
          <cell r="AS406">
            <v>6.5738305234046912</v>
          </cell>
          <cell r="AT406">
            <v>6.3325401184382208</v>
          </cell>
          <cell r="AU406">
            <v>6.6405917175301639</v>
          </cell>
          <cell r="AV406">
            <v>6.0896999999999997</v>
          </cell>
          <cell r="AW406">
            <v>6.5130248175627603</v>
          </cell>
          <cell r="AX406">
            <v>6.6517999999999997</v>
          </cell>
          <cell r="AZ406">
            <v>274</v>
          </cell>
        </row>
        <row r="407">
          <cell r="D407">
            <v>51561</v>
          </cell>
          <cell r="E407">
            <v>49.669089999999997</v>
          </cell>
          <cell r="F407">
            <v>40.366259999999997</v>
          </cell>
          <cell r="G407">
            <v>36.985259999999997</v>
          </cell>
          <cell r="H407">
            <v>43.301760000000002</v>
          </cell>
          <cell r="I407">
            <v>0</v>
          </cell>
          <cell r="J407">
            <v>38.366259999999997</v>
          </cell>
          <cell r="K407">
            <v>38.616259999999997</v>
          </cell>
          <cell r="L407">
            <v>32.16836</v>
          </cell>
          <cell r="M407">
            <v>55.735750000000003</v>
          </cell>
          <cell r="N407">
            <v>53.611359999999998</v>
          </cell>
          <cell r="O407">
            <v>38.500489999999999</v>
          </cell>
          <cell r="P407">
            <v>46.966389999999997</v>
          </cell>
          <cell r="Q407">
            <v>0</v>
          </cell>
          <cell r="R407">
            <v>52.111359999999998</v>
          </cell>
          <cell r="S407">
            <v>52.111359999999998</v>
          </cell>
          <cell r="T407">
            <v>51.080060000000003</v>
          </cell>
          <cell r="U407">
            <v>52.339073606998653</v>
          </cell>
          <cell r="V407">
            <v>46.195530121130552</v>
          </cell>
          <cell r="W407">
            <v>37.652124347240914</v>
          </cell>
          <cell r="X407">
            <v>0</v>
          </cell>
          <cell r="Y407">
            <v>40.491544253028266</v>
          </cell>
          <cell r="Z407">
            <v>44.415583956931357</v>
          </cell>
          <cell r="AA407">
            <v>0</v>
          </cell>
          <cell r="AB407">
            <v>0</v>
          </cell>
          <cell r="AC407">
            <v>6.1395</v>
          </cell>
          <cell r="AD407">
            <v>5.5076999999999998</v>
          </cell>
          <cell r="AE407">
            <v>5.5239000000000003</v>
          </cell>
          <cell r="AF407">
            <v>5.9936999999999996</v>
          </cell>
          <cell r="AG407">
            <v>6.5606999999999998</v>
          </cell>
          <cell r="AH407">
            <v>4.6816000000000004</v>
          </cell>
          <cell r="AI407">
            <v>6.4797000000000002</v>
          </cell>
          <cell r="AJ407">
            <v>6.2304000000000004</v>
          </cell>
          <cell r="AK407">
            <v>6.2447999999999997</v>
          </cell>
          <cell r="AL407">
            <v>6.2121000000000004</v>
          </cell>
          <cell r="AM407">
            <v>6.2948000000000004</v>
          </cell>
          <cell r="AN407">
            <v>6.2107000000000001</v>
          </cell>
          <cell r="AO407">
            <v>5.9972532690146103</v>
          </cell>
          <cell r="AP407">
            <v>6.069872869309541</v>
          </cell>
          <cell r="AQ407">
            <v>5.7220971153713593</v>
          </cell>
          <cell r="AR407">
            <v>6.2287494788603874</v>
          </cell>
          <cell r="AS407">
            <v>6.1589990166956872</v>
          </cell>
          <cell r="AT407">
            <v>5.7937465823547125</v>
          </cell>
          <cell r="AU407">
            <v>6.0597339663388423</v>
          </cell>
          <cell r="AV407">
            <v>5.5388999999999999</v>
          </cell>
          <cell r="AW407">
            <v>5.6074449822136394</v>
          </cell>
          <cell r="AX407">
            <v>5.7281000000000004</v>
          </cell>
          <cell r="AZ407">
            <v>275</v>
          </cell>
        </row>
        <row r="408">
          <cell r="D408">
            <v>51592</v>
          </cell>
          <cell r="E408">
            <v>24.897099999999998</v>
          </cell>
          <cell r="F408">
            <v>22.860600000000002</v>
          </cell>
          <cell r="G408">
            <v>13.157999999999999</v>
          </cell>
          <cell r="H408">
            <v>16.5288</v>
          </cell>
          <cell r="I408">
            <v>0</v>
          </cell>
          <cell r="J408">
            <v>20.860600000000002</v>
          </cell>
          <cell r="K408">
            <v>20.610600000000002</v>
          </cell>
          <cell r="L408">
            <v>13.983700000000001</v>
          </cell>
          <cell r="M408">
            <v>30.359839999999998</v>
          </cell>
          <cell r="N408">
            <v>36.695610000000002</v>
          </cell>
          <cell r="O408">
            <v>16.30123</v>
          </cell>
          <cell r="P408">
            <v>23.381329999999998</v>
          </cell>
          <cell r="Q408">
            <v>0</v>
          </cell>
          <cell r="R408">
            <v>35.195610000000002</v>
          </cell>
          <cell r="S408">
            <v>34.445610000000002</v>
          </cell>
          <cell r="T408">
            <v>29.790710000000001</v>
          </cell>
          <cell r="U408">
            <v>27.203590222222221</v>
          </cell>
          <cell r="V408">
            <v>28.70204866666667</v>
          </cell>
          <cell r="W408">
            <v>14.485141555555554</v>
          </cell>
          <cell r="X408">
            <v>0</v>
          </cell>
          <cell r="Y408">
            <v>20.657770888888891</v>
          </cell>
          <cell r="Z408">
            <v>26.913159777777782</v>
          </cell>
          <cell r="AA408">
            <v>0</v>
          </cell>
          <cell r="AB408">
            <v>0</v>
          </cell>
          <cell r="AC408">
            <v>5.6859000000000002</v>
          </cell>
          <cell r="AD408">
            <v>4.7949999999999999</v>
          </cell>
          <cell r="AE408">
            <v>5.2484999999999999</v>
          </cell>
          <cell r="AF408">
            <v>5.5563000000000002</v>
          </cell>
          <cell r="AG408">
            <v>6.1233000000000004</v>
          </cell>
          <cell r="AH408">
            <v>4.4062000000000001</v>
          </cell>
          <cell r="AI408">
            <v>6.0099</v>
          </cell>
          <cell r="AJ408">
            <v>5.7659000000000002</v>
          </cell>
          <cell r="AK408">
            <v>5.9272999999999998</v>
          </cell>
          <cell r="AL408">
            <v>5.7537000000000003</v>
          </cell>
          <cell r="AM408">
            <v>5.9772999999999996</v>
          </cell>
          <cell r="AN408">
            <v>5.7502000000000004</v>
          </cell>
          <cell r="AO408">
            <v>5.6947399989879486</v>
          </cell>
          <cell r="AP408">
            <v>5.7637793886241502</v>
          </cell>
          <cell r="AQ408">
            <v>5.2104473491230614</v>
          </cell>
          <cell r="AR408">
            <v>5.7688488401095004</v>
          </cell>
          <cell r="AS408">
            <v>5.7109809894499639</v>
          </cell>
          <cell r="AT408">
            <v>5.620806704807789</v>
          </cell>
          <cell r="AU408">
            <v>5.7536404856534524</v>
          </cell>
          <cell r="AV408">
            <v>5.2634999999999996</v>
          </cell>
          <cell r="AW408">
            <v>4.8830827502794998</v>
          </cell>
          <cell r="AX408">
            <v>4.9560000000000004</v>
          </cell>
          <cell r="AZ408">
            <v>276</v>
          </cell>
        </row>
        <row r="409">
          <cell r="D409">
            <v>51622</v>
          </cell>
          <cell r="E409">
            <v>3.4874420000000002</v>
          </cell>
          <cell r="F409">
            <v>20.470739999999999</v>
          </cell>
          <cell r="G409">
            <v>-10.03341</v>
          </cell>
          <cell r="H409">
            <v>-5.31081</v>
          </cell>
          <cell r="I409">
            <v>0</v>
          </cell>
          <cell r="J409">
            <v>18.470739999999999</v>
          </cell>
          <cell r="K409">
            <v>18.220739999999999</v>
          </cell>
          <cell r="L409">
            <v>9.8115400000000008</v>
          </cell>
          <cell r="M409">
            <v>15.44816</v>
          </cell>
          <cell r="N409">
            <v>36.899419999999999</v>
          </cell>
          <cell r="O409">
            <v>-0.69332240000000001</v>
          </cell>
          <cell r="P409">
            <v>8.3013776000000004</v>
          </cell>
          <cell r="Q409">
            <v>0</v>
          </cell>
          <cell r="R409">
            <v>35.899419999999999</v>
          </cell>
          <cell r="S409">
            <v>34.899419999999999</v>
          </cell>
          <cell r="T409">
            <v>28.232019999999999</v>
          </cell>
          <cell r="U409">
            <v>8.760446709677419</v>
          </cell>
          <cell r="V409">
            <v>27.713491397849463</v>
          </cell>
          <cell r="W409">
            <v>-5.9157369720430104</v>
          </cell>
          <cell r="X409">
            <v>0</v>
          </cell>
          <cell r="Y409">
            <v>17.932396774193549</v>
          </cell>
          <cell r="Z409">
            <v>26.154351612903223</v>
          </cell>
          <cell r="AA409">
            <v>0</v>
          </cell>
          <cell r="AB409">
            <v>0</v>
          </cell>
          <cell r="AC409">
            <v>5.6696999999999997</v>
          </cell>
          <cell r="AD409">
            <v>4.7949999999999999</v>
          </cell>
          <cell r="AE409">
            <v>5.1999000000000004</v>
          </cell>
          <cell r="AF409">
            <v>5.5724999999999998</v>
          </cell>
          <cell r="AG409">
            <v>6.1718999999999999</v>
          </cell>
          <cell r="AH409">
            <v>4.4386000000000001</v>
          </cell>
          <cell r="AI409">
            <v>5.9936999999999996</v>
          </cell>
          <cell r="AJ409">
            <v>5.7487000000000004</v>
          </cell>
          <cell r="AK409">
            <v>5.9099000000000004</v>
          </cell>
          <cell r="AL409">
            <v>5.7371999999999996</v>
          </cell>
          <cell r="AM409">
            <v>5.9599000000000002</v>
          </cell>
          <cell r="AN409">
            <v>5.7335000000000003</v>
          </cell>
          <cell r="AO409">
            <v>5.6785070908248754</v>
          </cell>
          <cell r="AP409">
            <v>5.7473543658116188</v>
          </cell>
          <cell r="AQ409">
            <v>5.185281699249904</v>
          </cell>
          <cell r="AR409">
            <v>5.7524238172969682</v>
          </cell>
          <cell r="AS409">
            <v>5.727574249718324</v>
          </cell>
          <cell r="AT409">
            <v>5.500361055906855</v>
          </cell>
          <cell r="AU409">
            <v>5.7372154628409211</v>
          </cell>
          <cell r="AV409">
            <v>5.2149000000000001</v>
          </cell>
          <cell r="AW409">
            <v>4.8830827502794998</v>
          </cell>
          <cell r="AX409">
            <v>4.9480000000000004</v>
          </cell>
          <cell r="AZ409">
            <v>277</v>
          </cell>
        </row>
        <row r="410">
          <cell r="D410">
            <v>51653</v>
          </cell>
          <cell r="E410">
            <v>18.298100000000002</v>
          </cell>
          <cell r="F410">
            <v>36.945529999999998</v>
          </cell>
          <cell r="G410">
            <v>3.306451</v>
          </cell>
          <cell r="H410">
            <v>8.7782509999999991</v>
          </cell>
          <cell r="I410">
            <v>0</v>
          </cell>
          <cell r="J410">
            <v>36.445529999999998</v>
          </cell>
          <cell r="K410">
            <v>36.445529999999998</v>
          </cell>
          <cell r="L410">
            <v>26.131329999999998</v>
          </cell>
          <cell r="M410">
            <v>17.027920000000002</v>
          </cell>
          <cell r="N410">
            <v>49.993290000000002</v>
          </cell>
          <cell r="O410">
            <v>1.547752</v>
          </cell>
          <cell r="P410">
            <v>12.911052</v>
          </cell>
          <cell r="Q410">
            <v>0</v>
          </cell>
          <cell r="R410">
            <v>47.993290000000002</v>
          </cell>
          <cell r="S410">
            <v>48.493290000000002</v>
          </cell>
          <cell r="T410">
            <v>53.119390000000003</v>
          </cell>
          <cell r="U410">
            <v>17.733575555555557</v>
          </cell>
          <cell r="V410">
            <v>42.744534444444447</v>
          </cell>
          <cell r="W410">
            <v>2.5248070000000005</v>
          </cell>
          <cell r="X410">
            <v>0</v>
          </cell>
          <cell r="Y410">
            <v>38.126023333333336</v>
          </cell>
          <cell r="Z410">
            <v>41.577867777777776</v>
          </cell>
          <cell r="AA410">
            <v>0</v>
          </cell>
          <cell r="AB410">
            <v>0</v>
          </cell>
          <cell r="AC410">
            <v>5.7344999999999997</v>
          </cell>
          <cell r="AD410">
            <v>4.8273999999999999</v>
          </cell>
          <cell r="AE410">
            <v>5.1999000000000004</v>
          </cell>
          <cell r="AF410">
            <v>5.6696999999999997</v>
          </cell>
          <cell r="AG410">
            <v>6.2205000000000004</v>
          </cell>
          <cell r="AH410">
            <v>4.4710000000000001</v>
          </cell>
          <cell r="AI410">
            <v>6.1233000000000004</v>
          </cell>
          <cell r="AJ410">
            <v>5.8155000000000001</v>
          </cell>
          <cell r="AK410">
            <v>5.9771999999999998</v>
          </cell>
          <cell r="AL410">
            <v>5.8026999999999997</v>
          </cell>
          <cell r="AM410">
            <v>6.0271999999999997</v>
          </cell>
          <cell r="AN410">
            <v>5.7994000000000003</v>
          </cell>
          <cell r="AO410">
            <v>5.7434387234771691</v>
          </cell>
          <cell r="AP410">
            <v>5.8130544570617459</v>
          </cell>
          <cell r="AQ410">
            <v>5.2020587991653429</v>
          </cell>
          <cell r="AR410">
            <v>5.8181239085470953</v>
          </cell>
          <cell r="AS410">
            <v>5.8271338113284843</v>
          </cell>
          <cell r="AT410">
            <v>5.5854759811301813</v>
          </cell>
          <cell r="AU410">
            <v>5.8029155540910473</v>
          </cell>
          <cell r="AV410">
            <v>5.2149000000000001</v>
          </cell>
          <cell r="AW410">
            <v>4.9160129261103771</v>
          </cell>
          <cell r="AX410">
            <v>4.9833999999999996</v>
          </cell>
          <cell r="AZ410">
            <v>278</v>
          </cell>
        </row>
        <row r="411">
          <cell r="D411">
            <v>51683</v>
          </cell>
          <cell r="E411">
            <v>90.505489999999995</v>
          </cell>
          <cell r="F411">
            <v>235.76400000000001</v>
          </cell>
          <cell r="G411">
            <v>76.225319999999996</v>
          </cell>
          <cell r="H411">
            <v>80.332120000000003</v>
          </cell>
          <cell r="I411">
            <v>0</v>
          </cell>
          <cell r="J411">
            <v>239.51400000000001</v>
          </cell>
          <cell r="K411">
            <v>240.26400000000001</v>
          </cell>
          <cell r="L411">
            <v>159.96709999999999</v>
          </cell>
          <cell r="M411">
            <v>48.824680000000001</v>
          </cell>
          <cell r="N411">
            <v>46.246839999999999</v>
          </cell>
          <cell r="O411">
            <v>31.563289999999999</v>
          </cell>
          <cell r="P411">
            <v>44.022190000000002</v>
          </cell>
          <cell r="Q411">
            <v>0</v>
          </cell>
          <cell r="R411">
            <v>46.746839999999999</v>
          </cell>
          <cell r="S411">
            <v>47.246839999999999</v>
          </cell>
          <cell r="T411">
            <v>31.044440000000002</v>
          </cell>
          <cell r="U411">
            <v>72.130079139784939</v>
          </cell>
          <cell r="V411">
            <v>152.21342408602152</v>
          </cell>
          <cell r="W411">
            <v>56.535607849462366</v>
          </cell>
          <cell r="X411">
            <v>0</v>
          </cell>
          <cell r="Y411">
            <v>103.13022838709676</v>
          </cell>
          <cell r="Z411">
            <v>154.53062838709675</v>
          </cell>
          <cell r="AA411">
            <v>0</v>
          </cell>
          <cell r="AB411">
            <v>0</v>
          </cell>
          <cell r="AC411">
            <v>6.0585000000000004</v>
          </cell>
          <cell r="AD411">
            <v>4.8273999999999999</v>
          </cell>
          <cell r="AE411">
            <v>5.3456999999999999</v>
          </cell>
          <cell r="AF411">
            <v>5.9936999999999996</v>
          </cell>
          <cell r="AG411">
            <v>6.6254999999999997</v>
          </cell>
          <cell r="AH411">
            <v>4.4710000000000001</v>
          </cell>
          <cell r="AI411">
            <v>6.4958999999999998</v>
          </cell>
          <cell r="AJ411">
            <v>6.1464999999999996</v>
          </cell>
          <cell r="AK411">
            <v>6.4424000000000001</v>
          </cell>
          <cell r="AL411">
            <v>6.1294000000000004</v>
          </cell>
          <cell r="AM411">
            <v>6.4923999999999999</v>
          </cell>
          <cell r="AN411">
            <v>6.1272000000000002</v>
          </cell>
          <cell r="AO411">
            <v>6.2009662461475026</v>
          </cell>
          <cell r="AP411">
            <v>6.2759967667038428</v>
          </cell>
          <cell r="AQ411">
            <v>5.2775557487848159</v>
          </cell>
          <cell r="AR411">
            <v>6.1466243647977299</v>
          </cell>
          <cell r="AS411">
            <v>6.1589990166956872</v>
          </cell>
          <cell r="AT411">
            <v>5.9126866606443844</v>
          </cell>
          <cell r="AU411">
            <v>6.2658578637331441</v>
          </cell>
          <cell r="AV411">
            <v>5.3606999999999996</v>
          </cell>
          <cell r="AW411">
            <v>4.9160129261103771</v>
          </cell>
          <cell r="AX411">
            <v>5.0141999999999998</v>
          </cell>
          <cell r="AZ411">
            <v>279</v>
          </cell>
        </row>
        <row r="412">
          <cell r="D412">
            <v>51714</v>
          </cell>
          <cell r="E412">
            <v>129.9111</v>
          </cell>
          <cell r="F412">
            <v>181.58949999999999</v>
          </cell>
          <cell r="G412">
            <v>117.15730000000001</v>
          </cell>
          <cell r="H412">
            <v>120.7812</v>
          </cell>
          <cell r="I412">
            <v>0</v>
          </cell>
          <cell r="J412">
            <v>185.58949999999999</v>
          </cell>
          <cell r="K412">
            <v>185.58949999999999</v>
          </cell>
          <cell r="L412">
            <v>90.916600000000003</v>
          </cell>
          <cell r="M412">
            <v>70.927850000000007</v>
          </cell>
          <cell r="N412">
            <v>68.447730000000007</v>
          </cell>
          <cell r="O412">
            <v>59.200890000000001</v>
          </cell>
          <cell r="P412">
            <v>68.897490000000005</v>
          </cell>
          <cell r="Q412">
            <v>0</v>
          </cell>
          <cell r="R412">
            <v>69.447730000000007</v>
          </cell>
          <cell r="S412">
            <v>68.947730000000007</v>
          </cell>
          <cell r="T412">
            <v>49.472430000000003</v>
          </cell>
          <cell r="U412">
            <v>105.17618870967743</v>
          </cell>
          <cell r="V412">
            <v>134.14295129032257</v>
          </cell>
          <cell r="W412">
            <v>92.852999032258069</v>
          </cell>
          <cell r="X412">
            <v>0</v>
          </cell>
          <cell r="Y412">
            <v>73.536786774193558</v>
          </cell>
          <cell r="Z412">
            <v>136.88488677419355</v>
          </cell>
          <cell r="AA412">
            <v>0</v>
          </cell>
          <cell r="AB412">
            <v>0</v>
          </cell>
          <cell r="AC412">
            <v>6.1881000000000004</v>
          </cell>
          <cell r="AD412">
            <v>4.8597000000000001</v>
          </cell>
          <cell r="AE412">
            <v>5.4267000000000003</v>
          </cell>
          <cell r="AF412">
            <v>6.1557000000000004</v>
          </cell>
          <cell r="AG412">
            <v>6.7389000000000001</v>
          </cell>
          <cell r="AH412">
            <v>4.5034000000000001</v>
          </cell>
          <cell r="AI412">
            <v>6.6578999999999997</v>
          </cell>
          <cell r="AJ412">
            <v>6.2751000000000001</v>
          </cell>
          <cell r="AK412">
            <v>6.4393000000000002</v>
          </cell>
          <cell r="AL412">
            <v>6.2588999999999997</v>
          </cell>
          <cell r="AM412">
            <v>6.4893000000000001</v>
          </cell>
          <cell r="AN412">
            <v>6.2567000000000004</v>
          </cell>
          <cell r="AO412">
            <v>6.1979601520432297</v>
          </cell>
          <cell r="AP412">
            <v>6.272955095812633</v>
          </cell>
          <cell r="AQ412">
            <v>5.3362238173162719</v>
          </cell>
          <cell r="AR412">
            <v>6.2780245472979832</v>
          </cell>
          <cell r="AS412">
            <v>6.3249316193792895</v>
          </cell>
          <cell r="AT412">
            <v>6.0121546923617384</v>
          </cell>
          <cell r="AU412">
            <v>6.2628161928419344</v>
          </cell>
          <cell r="AV412">
            <v>5.4417</v>
          </cell>
          <cell r="AW412">
            <v>4.9488414655960975</v>
          </cell>
          <cell r="AX412">
            <v>5.0538999999999996</v>
          </cell>
          <cell r="AZ412">
            <v>280</v>
          </cell>
        </row>
        <row r="413">
          <cell r="D413">
            <v>51745</v>
          </cell>
          <cell r="E413">
            <v>102.5228</v>
          </cell>
          <cell r="F413">
            <v>112.625</v>
          </cell>
          <cell r="G413">
            <v>88.876040000000003</v>
          </cell>
          <cell r="H413">
            <v>97.046940000000006</v>
          </cell>
          <cell r="I413">
            <v>0</v>
          </cell>
          <cell r="J413">
            <v>115.625</v>
          </cell>
          <cell r="K413">
            <v>114.625</v>
          </cell>
          <cell r="L413">
            <v>35.6892</v>
          </cell>
          <cell r="M413">
            <v>75.023669999999996</v>
          </cell>
          <cell r="N413">
            <v>81.446680000000001</v>
          </cell>
          <cell r="O413">
            <v>61.178980000000003</v>
          </cell>
          <cell r="P413">
            <v>72.629379999999998</v>
          </cell>
          <cell r="Q413">
            <v>0</v>
          </cell>
          <cell r="R413">
            <v>80.196680000000001</v>
          </cell>
          <cell r="S413">
            <v>80.446680000000001</v>
          </cell>
          <cell r="T413">
            <v>68.733779999999996</v>
          </cell>
          <cell r="U413">
            <v>89.689872666666659</v>
          </cell>
          <cell r="V413">
            <v>98.075117333333338</v>
          </cell>
          <cell r="W413">
            <v>75.95074533333333</v>
          </cell>
          <cell r="X413">
            <v>0</v>
          </cell>
          <cell r="Y413">
            <v>51.110004000000004</v>
          </cell>
          <cell r="Z413">
            <v>99.091784000000018</v>
          </cell>
          <cell r="AA413">
            <v>0</v>
          </cell>
          <cell r="AB413">
            <v>0</v>
          </cell>
          <cell r="AC413">
            <v>6.0099</v>
          </cell>
          <cell r="AD413">
            <v>4.8921000000000001</v>
          </cell>
          <cell r="AE413">
            <v>5.3132999999999999</v>
          </cell>
          <cell r="AF413">
            <v>5.9451000000000001</v>
          </cell>
          <cell r="AG413">
            <v>6.5445000000000002</v>
          </cell>
          <cell r="AH413">
            <v>4.5358000000000001</v>
          </cell>
          <cell r="AI413">
            <v>6.4310999999999998</v>
          </cell>
          <cell r="AJ413">
            <v>6.0964</v>
          </cell>
          <cell r="AK413">
            <v>6.2603999999999997</v>
          </cell>
          <cell r="AL413">
            <v>6.0804999999999998</v>
          </cell>
          <cell r="AM413">
            <v>6.3103999999999996</v>
          </cell>
          <cell r="AN413">
            <v>6.0781999999999998</v>
          </cell>
          <cell r="AO413">
            <v>6.0193981622494208</v>
          </cell>
          <cell r="AP413">
            <v>6.0922798448747848</v>
          </cell>
          <cell r="AQ413">
            <v>5.2942810675276757</v>
          </cell>
          <cell r="AR413">
            <v>6.0973492963601341</v>
          </cell>
          <cell r="AS413">
            <v>6.109219235890607</v>
          </cell>
          <cell r="AT413">
            <v>5.8483486098564681</v>
          </cell>
          <cell r="AU413">
            <v>6.0821409419040862</v>
          </cell>
          <cell r="AV413">
            <v>5.3282999999999996</v>
          </cell>
          <cell r="AW413">
            <v>4.9817716414269739</v>
          </cell>
          <cell r="AX413">
            <v>5.0861999999999998</v>
          </cell>
          <cell r="AZ413">
            <v>281</v>
          </cell>
        </row>
        <row r="414">
          <cell r="D414">
            <v>51775</v>
          </cell>
          <cell r="E414">
            <v>66.208820000000003</v>
          </cell>
          <cell r="F414">
            <v>49.88185</v>
          </cell>
          <cell r="G414">
            <v>50.558280000000003</v>
          </cell>
          <cell r="H414">
            <v>57.358280000000001</v>
          </cell>
          <cell r="I414">
            <v>0</v>
          </cell>
          <cell r="J414">
            <v>48.63185</v>
          </cell>
          <cell r="K414">
            <v>48.38185</v>
          </cell>
          <cell r="L414">
            <v>41.061349999999997</v>
          </cell>
          <cell r="M414">
            <v>66.119759999999999</v>
          </cell>
          <cell r="N414">
            <v>61.519910000000003</v>
          </cell>
          <cell r="O414">
            <v>45.509410000000003</v>
          </cell>
          <cell r="P414">
            <v>52.746209999999998</v>
          </cell>
          <cell r="Q414">
            <v>0</v>
          </cell>
          <cell r="R414">
            <v>60.269910000000003</v>
          </cell>
          <cell r="S414">
            <v>60.269910000000003</v>
          </cell>
          <cell r="T414">
            <v>54.902610000000003</v>
          </cell>
          <cell r="U414">
            <v>66.171472258064512</v>
          </cell>
          <cell r="V414">
            <v>54.762326774193546</v>
          </cell>
          <cell r="W414">
            <v>48.441011935483864</v>
          </cell>
          <cell r="X414">
            <v>0</v>
          </cell>
          <cell r="Y414">
            <v>46.865749354838712</v>
          </cell>
          <cell r="Z414">
            <v>53.512326774193546</v>
          </cell>
          <cell r="AA414">
            <v>0</v>
          </cell>
          <cell r="AB414">
            <v>0</v>
          </cell>
          <cell r="AC414">
            <v>6.0747</v>
          </cell>
          <cell r="AD414">
            <v>5.0378999999999996</v>
          </cell>
          <cell r="AE414">
            <v>5.4267000000000003</v>
          </cell>
          <cell r="AF414">
            <v>5.9936999999999996</v>
          </cell>
          <cell r="AG414">
            <v>6.4310999999999998</v>
          </cell>
          <cell r="AH414">
            <v>4.5843999999999996</v>
          </cell>
          <cell r="AI414">
            <v>6.4797000000000002</v>
          </cell>
          <cell r="AJ414">
            <v>6.1593</v>
          </cell>
          <cell r="AK414">
            <v>6.3224</v>
          </cell>
          <cell r="AL414">
            <v>6.1444999999999999</v>
          </cell>
          <cell r="AM414">
            <v>6.3723999999999998</v>
          </cell>
          <cell r="AN414">
            <v>6.1417999999999999</v>
          </cell>
          <cell r="AO414">
            <v>6.0843297949017154</v>
          </cell>
          <cell r="AP414">
            <v>6.1579799361249119</v>
          </cell>
          <cell r="AQ414">
            <v>5.4284978668511847</v>
          </cell>
          <cell r="AR414">
            <v>6.1630493876102612</v>
          </cell>
          <cell r="AS414">
            <v>6.1589990166956872</v>
          </cell>
          <cell r="AT414">
            <v>5.993686359530261</v>
          </cell>
          <cell r="AU414">
            <v>6.1478410331542133</v>
          </cell>
          <cell r="AV414">
            <v>5.4417</v>
          </cell>
          <cell r="AW414">
            <v>5.129957432665921</v>
          </cell>
          <cell r="AX414">
            <v>5.2244999999999999</v>
          </cell>
          <cell r="AZ414">
            <v>282</v>
          </cell>
        </row>
        <row r="415">
          <cell r="D415">
            <v>51806</v>
          </cell>
          <cell r="E415">
            <v>58.529429999999998</v>
          </cell>
          <cell r="F415">
            <v>49.58126</v>
          </cell>
          <cell r="G415">
            <v>38.229610000000001</v>
          </cell>
          <cell r="H415">
            <v>43.22381</v>
          </cell>
          <cell r="I415">
            <v>0</v>
          </cell>
          <cell r="J415">
            <v>48.08126</v>
          </cell>
          <cell r="K415">
            <v>48.33126</v>
          </cell>
          <cell r="L415">
            <v>44.40616</v>
          </cell>
          <cell r="M415">
            <v>51.686970000000002</v>
          </cell>
          <cell r="N415">
            <v>58.374870000000001</v>
          </cell>
          <cell r="O415">
            <v>31.068680000000001</v>
          </cell>
          <cell r="P415">
            <v>37.203380000000003</v>
          </cell>
          <cell r="Q415">
            <v>0</v>
          </cell>
          <cell r="R415">
            <v>57.124870000000001</v>
          </cell>
          <cell r="S415">
            <v>57.124870000000001</v>
          </cell>
          <cell r="T415">
            <v>51.89087</v>
          </cell>
          <cell r="U415">
            <v>55.483064313453539</v>
          </cell>
          <cell r="V415">
            <v>53.496306893203887</v>
          </cell>
          <cell r="W415">
            <v>35.041456699029126</v>
          </cell>
          <cell r="X415">
            <v>0</v>
          </cell>
          <cell r="Y415">
            <v>47.738465006934817</v>
          </cell>
          <cell r="Z415">
            <v>52.107610638002775</v>
          </cell>
          <cell r="AA415">
            <v>0</v>
          </cell>
          <cell r="AB415">
            <v>0</v>
          </cell>
          <cell r="AC415">
            <v>6.3177000000000003</v>
          </cell>
          <cell r="AD415">
            <v>6.2366999999999999</v>
          </cell>
          <cell r="AE415">
            <v>5.9612999999999996</v>
          </cell>
          <cell r="AF415">
            <v>6.1557000000000004</v>
          </cell>
          <cell r="AG415">
            <v>6.5769000000000002</v>
          </cell>
          <cell r="AH415">
            <v>4.7302</v>
          </cell>
          <cell r="AI415">
            <v>6.6417000000000002</v>
          </cell>
          <cell r="AJ415">
            <v>6.4124999999999996</v>
          </cell>
          <cell r="AK415">
            <v>6.5804</v>
          </cell>
          <cell r="AL415">
            <v>6.3920000000000003</v>
          </cell>
          <cell r="AM415">
            <v>6.6303999999999998</v>
          </cell>
          <cell r="AN415">
            <v>6.3913000000000002</v>
          </cell>
          <cell r="AO415">
            <v>6.3278234173478181</v>
          </cell>
          <cell r="AP415">
            <v>6.4043552783128863</v>
          </cell>
          <cell r="AQ415">
            <v>6.3260727123271474</v>
          </cell>
          <cell r="AR415">
            <v>6.4094247297982365</v>
          </cell>
          <cell r="AS415">
            <v>6.3249316193792895</v>
          </cell>
          <cell r="AT415">
            <v>6.016771775569608</v>
          </cell>
          <cell r="AU415">
            <v>6.3942163753421877</v>
          </cell>
          <cell r="AV415">
            <v>5.9763000000000002</v>
          </cell>
          <cell r="AW415">
            <v>6.3483739384083746</v>
          </cell>
          <cell r="AX415">
            <v>6.4752000000000001</v>
          </cell>
          <cell r="AZ415">
            <v>283</v>
          </cell>
        </row>
        <row r="416">
          <cell r="D416">
            <v>51836</v>
          </cell>
          <cell r="E416">
            <v>82.639210000000006</v>
          </cell>
          <cell r="F416">
            <v>59.917000000000002</v>
          </cell>
          <cell r="G416">
            <v>71.722890000000007</v>
          </cell>
          <cell r="H416">
            <v>74.590590000000006</v>
          </cell>
          <cell r="I416">
            <v>0</v>
          </cell>
          <cell r="J416">
            <v>58.417000000000002</v>
          </cell>
          <cell r="K416">
            <v>58.417000000000002</v>
          </cell>
          <cell r="L416">
            <v>55.7515</v>
          </cell>
          <cell r="M416">
            <v>74.326220000000006</v>
          </cell>
          <cell r="N416">
            <v>64.631259999999997</v>
          </cell>
          <cell r="O416">
            <v>59.261809999999997</v>
          </cell>
          <cell r="P416">
            <v>64.19341</v>
          </cell>
          <cell r="Q416">
            <v>0</v>
          </cell>
          <cell r="R416">
            <v>62.631259999999997</v>
          </cell>
          <cell r="S416">
            <v>63.631259999999997</v>
          </cell>
          <cell r="T416">
            <v>58.978960000000001</v>
          </cell>
          <cell r="U416">
            <v>78.795569462365592</v>
          </cell>
          <cell r="V416">
            <v>62.096711612903221</v>
          </cell>
          <cell r="W416">
            <v>65.961315376344089</v>
          </cell>
          <cell r="X416">
            <v>0</v>
          </cell>
          <cell r="Y416">
            <v>57.243766451612899</v>
          </cell>
          <cell r="Z416">
            <v>60.3655288172043</v>
          </cell>
          <cell r="AA416">
            <v>0</v>
          </cell>
          <cell r="AB416">
            <v>0</v>
          </cell>
          <cell r="AC416">
            <v>6.8036000000000003</v>
          </cell>
          <cell r="AD416">
            <v>6.6902999999999997</v>
          </cell>
          <cell r="AE416">
            <v>6.3501000000000003</v>
          </cell>
          <cell r="AF416">
            <v>6.7226999999999997</v>
          </cell>
          <cell r="AG416">
            <v>6.9656000000000002</v>
          </cell>
          <cell r="AH416">
            <v>4.9082999999999997</v>
          </cell>
          <cell r="AI416">
            <v>7.2085999999999997</v>
          </cell>
          <cell r="AJ416">
            <v>6.9043000000000001</v>
          </cell>
          <cell r="AK416">
            <v>7.0749000000000004</v>
          </cell>
          <cell r="AL416">
            <v>6.8806000000000003</v>
          </cell>
          <cell r="AM416">
            <v>7.1249000000000002</v>
          </cell>
          <cell r="AN416">
            <v>6.8811</v>
          </cell>
          <cell r="AO416">
            <v>6.8147104591032175</v>
          </cell>
          <cell r="AP416">
            <v>6.8970045736591299</v>
          </cell>
          <cell r="AQ416">
            <v>6.7622773101285505</v>
          </cell>
          <cell r="AR416">
            <v>6.9020740251444801</v>
          </cell>
          <cell r="AS416">
            <v>6.9056957287718932</v>
          </cell>
          <cell r="AT416">
            <v>6.4567998795543504</v>
          </cell>
          <cell r="AU416">
            <v>6.8868656706884313</v>
          </cell>
          <cell r="AV416">
            <v>6.3651</v>
          </cell>
          <cell r="AW416">
            <v>6.8093964000406544</v>
          </cell>
          <cell r="AX416">
            <v>6.9515000000000002</v>
          </cell>
          <cell r="AZ416">
            <v>284</v>
          </cell>
        </row>
        <row r="417">
          <cell r="D417">
            <v>51867</v>
          </cell>
          <cell r="E417">
            <v>80.501239999999996</v>
          </cell>
          <cell r="F417">
            <v>58.36609</v>
          </cell>
          <cell r="G417">
            <v>68.662750000000003</v>
          </cell>
          <cell r="H417">
            <v>71.775850000000005</v>
          </cell>
          <cell r="I417">
            <v>0</v>
          </cell>
          <cell r="J417">
            <v>56.86609</v>
          </cell>
          <cell r="K417">
            <v>56.86609</v>
          </cell>
          <cell r="L417">
            <v>56.257089999999998</v>
          </cell>
          <cell r="M417">
            <v>66.515510000000006</v>
          </cell>
          <cell r="N417">
            <v>62.444519999999997</v>
          </cell>
          <cell r="O417">
            <v>50.777940000000001</v>
          </cell>
          <cell r="P417">
            <v>57.337240000000001</v>
          </cell>
          <cell r="Q417">
            <v>0</v>
          </cell>
          <cell r="R417">
            <v>60.944519999999997</v>
          </cell>
          <cell r="S417">
            <v>61.444519999999997</v>
          </cell>
          <cell r="T417">
            <v>65.868020000000001</v>
          </cell>
          <cell r="U417">
            <v>74.335488064516127</v>
          </cell>
          <cell r="V417">
            <v>60.164107526881715</v>
          </cell>
          <cell r="W417">
            <v>60.778048817204301</v>
          </cell>
          <cell r="X417">
            <v>0</v>
          </cell>
          <cell r="Y417">
            <v>60.494166666666665</v>
          </cell>
          <cell r="Z417">
            <v>58.664107526881722</v>
          </cell>
          <cell r="AA417">
            <v>0</v>
          </cell>
          <cell r="AB417">
            <v>0</v>
          </cell>
          <cell r="AC417">
            <v>6.9532999999999996</v>
          </cell>
          <cell r="AD417">
            <v>6.6883999999999997</v>
          </cell>
          <cell r="AE417">
            <v>6.3573000000000004</v>
          </cell>
          <cell r="AF417">
            <v>6.8871000000000002</v>
          </cell>
          <cell r="AG417">
            <v>7.0195999999999996</v>
          </cell>
          <cell r="AH417">
            <v>4.9004000000000003</v>
          </cell>
          <cell r="AI417">
            <v>7.4002999999999997</v>
          </cell>
          <cell r="AJ417">
            <v>7.0548000000000002</v>
          </cell>
          <cell r="AK417">
            <v>7.2257999999999996</v>
          </cell>
          <cell r="AL417">
            <v>7.0307000000000004</v>
          </cell>
          <cell r="AM417">
            <v>7.2758000000000003</v>
          </cell>
          <cell r="AN417">
            <v>7.0312999999999999</v>
          </cell>
          <cell r="AO417">
            <v>6.9647145549064344</v>
          </cell>
          <cell r="AP417">
            <v>7.0487839511304875</v>
          </cell>
          <cell r="AQ417">
            <v>6.7650217122752112</v>
          </cell>
          <cell r="AR417">
            <v>7.0538534026158368</v>
          </cell>
          <cell r="AS417">
            <v>7.074086592235993</v>
          </cell>
          <cell r="AT417">
            <v>6.6932748368965163</v>
          </cell>
          <cell r="AU417">
            <v>7.0386450481597898</v>
          </cell>
          <cell r="AV417">
            <v>6.3723000000000001</v>
          </cell>
          <cell r="AW417">
            <v>6.8074653094826703</v>
          </cell>
          <cell r="AX417">
            <v>6.9553000000000003</v>
          </cell>
          <cell r="AZ417">
            <v>285</v>
          </cell>
        </row>
        <row r="418">
          <cell r="D418">
            <v>51898</v>
          </cell>
          <cell r="E418">
            <v>69.833190000000002</v>
          </cell>
          <cell r="F418">
            <v>51.140920000000001</v>
          </cell>
          <cell r="G418">
            <v>59.377160000000003</v>
          </cell>
          <cell r="H418">
            <v>64.569659999999999</v>
          </cell>
          <cell r="I418">
            <v>0</v>
          </cell>
          <cell r="J418">
            <v>49.640920000000001</v>
          </cell>
          <cell r="K418">
            <v>49.640920000000001</v>
          </cell>
          <cell r="L418">
            <v>46.746519999999997</v>
          </cell>
          <cell r="M418">
            <v>65.838849999999994</v>
          </cell>
          <cell r="N418">
            <v>57.583919999999999</v>
          </cell>
          <cell r="O418">
            <v>54.171669999999999</v>
          </cell>
          <cell r="P418">
            <v>62.100070000000002</v>
          </cell>
          <cell r="Q418">
            <v>0</v>
          </cell>
          <cell r="R418">
            <v>56.083919999999999</v>
          </cell>
          <cell r="S418">
            <v>56.333919999999999</v>
          </cell>
          <cell r="T418">
            <v>59.509219999999999</v>
          </cell>
          <cell r="U418">
            <v>68.121329999999986</v>
          </cell>
          <cell r="V418">
            <v>53.902205714285707</v>
          </cell>
          <cell r="W418">
            <v>57.146235714285716</v>
          </cell>
          <cell r="X418">
            <v>0</v>
          </cell>
          <cell r="Y418">
            <v>52.216248571428572</v>
          </cell>
          <cell r="Z418">
            <v>52.402205714285714</v>
          </cell>
          <cell r="AA418">
            <v>0</v>
          </cell>
          <cell r="AB418">
            <v>0</v>
          </cell>
          <cell r="AC418">
            <v>6.7877999999999998</v>
          </cell>
          <cell r="AD418">
            <v>6.2746000000000004</v>
          </cell>
          <cell r="AE418">
            <v>6.1256000000000004</v>
          </cell>
          <cell r="AF418">
            <v>6.6718999999999999</v>
          </cell>
          <cell r="AG418">
            <v>7.0526999999999997</v>
          </cell>
          <cell r="AH418">
            <v>4.8838999999999997</v>
          </cell>
          <cell r="AI418">
            <v>7.1685999999999996</v>
          </cell>
          <cell r="AJ418">
            <v>6.8874000000000004</v>
          </cell>
          <cell r="AK418">
            <v>7.0575999999999999</v>
          </cell>
          <cell r="AL418">
            <v>6.8643000000000001</v>
          </cell>
          <cell r="AM418">
            <v>7.1075999999999997</v>
          </cell>
          <cell r="AN418">
            <v>6.8646000000000003</v>
          </cell>
          <cell r="AO418">
            <v>6.7988783634873799</v>
          </cell>
          <cell r="AP418">
            <v>6.8809851069654266</v>
          </cell>
          <cell r="AQ418">
            <v>6.4307742432809025</v>
          </cell>
          <cell r="AR418">
            <v>6.886054558450776</v>
          </cell>
          <cell r="AS418">
            <v>6.8536625422513566</v>
          </cell>
          <cell r="AT418">
            <v>6.5604835089832374</v>
          </cell>
          <cell r="AU418">
            <v>6.870846203994728</v>
          </cell>
          <cell r="AV418">
            <v>6.1406000000000001</v>
          </cell>
          <cell r="AW418">
            <v>6.3868941132228887</v>
          </cell>
          <cell r="AX418">
            <v>6.5275999999999996</v>
          </cell>
          <cell r="AZ418">
            <v>286</v>
          </cell>
        </row>
        <row r="419">
          <cell r="D419">
            <v>51926</v>
          </cell>
          <cell r="E419">
            <v>49.264919999999996</v>
          </cell>
          <cell r="F419">
            <v>40.78613</v>
          </cell>
          <cell r="G419">
            <v>35.589280000000002</v>
          </cell>
          <cell r="H419">
            <v>41.90578</v>
          </cell>
          <cell r="I419">
            <v>0</v>
          </cell>
          <cell r="J419">
            <v>38.78613</v>
          </cell>
          <cell r="K419">
            <v>39.03613</v>
          </cell>
          <cell r="L419">
            <v>32.588230000000003</v>
          </cell>
          <cell r="M419">
            <v>55.094140000000003</v>
          </cell>
          <cell r="N419">
            <v>53.8339</v>
          </cell>
          <cell r="O419">
            <v>37.171019999999999</v>
          </cell>
          <cell r="P419">
            <v>45.636920000000003</v>
          </cell>
          <cell r="Q419">
            <v>0</v>
          </cell>
          <cell r="R419">
            <v>52.3339</v>
          </cell>
          <cell r="S419">
            <v>52.3339</v>
          </cell>
          <cell r="T419">
            <v>51.302500000000002</v>
          </cell>
          <cell r="U419">
            <v>51.83040444145356</v>
          </cell>
          <cell r="V419">
            <v>46.528553674293406</v>
          </cell>
          <cell r="W419">
            <v>36.285415908479138</v>
          </cell>
          <cell r="X419">
            <v>0</v>
          </cell>
          <cell r="Y419">
            <v>40.824523795423964</v>
          </cell>
          <cell r="Z419">
            <v>44.74860751009421</v>
          </cell>
          <cell r="AA419">
            <v>0</v>
          </cell>
          <cell r="AB419">
            <v>0</v>
          </cell>
          <cell r="AC419">
            <v>6.2911000000000001</v>
          </cell>
          <cell r="AD419">
            <v>5.6123000000000003</v>
          </cell>
          <cell r="AE419">
            <v>5.6786000000000003</v>
          </cell>
          <cell r="AF419">
            <v>6.1752000000000002</v>
          </cell>
          <cell r="AG419">
            <v>6.7215999999999996</v>
          </cell>
          <cell r="AH419">
            <v>4.7679999999999998</v>
          </cell>
          <cell r="AI419">
            <v>6.6056999999999997</v>
          </cell>
          <cell r="AJ419">
            <v>6.3819999999999997</v>
          </cell>
          <cell r="AK419">
            <v>6.3964999999999996</v>
          </cell>
          <cell r="AL419">
            <v>6.3636999999999997</v>
          </cell>
          <cell r="AM419">
            <v>6.4465000000000003</v>
          </cell>
          <cell r="AN419">
            <v>6.3623000000000003</v>
          </cell>
          <cell r="AO419">
            <v>6.1491612244171998</v>
          </cell>
          <cell r="AP419">
            <v>6.2235786383453311</v>
          </cell>
          <cell r="AQ419">
            <v>5.8563656958674466</v>
          </cell>
          <cell r="AR419">
            <v>6.3824552478961785</v>
          </cell>
          <cell r="AS419">
            <v>6.3449049882208337</v>
          </cell>
          <cell r="AT419">
            <v>5.9459095854662252</v>
          </cell>
          <cell r="AU419">
            <v>6.2134397353746325</v>
          </cell>
          <cell r="AV419">
            <v>5.6936</v>
          </cell>
          <cell r="AW419">
            <v>5.7137565992478914</v>
          </cell>
          <cell r="AX419">
            <v>5.8327</v>
          </cell>
          <cell r="AZ419">
            <v>287</v>
          </cell>
        </row>
        <row r="420">
          <cell r="D420">
            <v>51957</v>
          </cell>
          <cell r="E420">
            <v>22.890920000000001</v>
          </cell>
          <cell r="F420">
            <v>23.970400000000001</v>
          </cell>
          <cell r="G420">
            <v>10.22611</v>
          </cell>
          <cell r="H420">
            <v>13.596909999999999</v>
          </cell>
          <cell r="I420">
            <v>0</v>
          </cell>
          <cell r="J420">
            <v>21.970400000000001</v>
          </cell>
          <cell r="K420">
            <v>21.720400000000001</v>
          </cell>
          <cell r="L420">
            <v>15.093500000000001</v>
          </cell>
          <cell r="M420">
            <v>31.06682</v>
          </cell>
          <cell r="N420">
            <v>37.28931</v>
          </cell>
          <cell r="O420">
            <v>16.43262</v>
          </cell>
          <cell r="P420">
            <v>23.512720000000002</v>
          </cell>
          <cell r="Q420">
            <v>0</v>
          </cell>
          <cell r="R420">
            <v>35.78931</v>
          </cell>
          <cell r="S420">
            <v>35.03931</v>
          </cell>
          <cell r="T420">
            <v>30.384409999999999</v>
          </cell>
          <cell r="U420">
            <v>26.342966666666669</v>
          </cell>
          <cell r="V420">
            <v>29.593939777777777</v>
          </cell>
          <cell r="W420">
            <v>12.846636444444442</v>
          </cell>
          <cell r="X420">
            <v>0</v>
          </cell>
          <cell r="Y420">
            <v>21.549662000000001</v>
          </cell>
          <cell r="Z420">
            <v>27.805050888888893</v>
          </cell>
          <cell r="AA420">
            <v>0</v>
          </cell>
          <cell r="AB420">
            <v>0</v>
          </cell>
          <cell r="AC420">
            <v>5.9766000000000004</v>
          </cell>
          <cell r="AD420">
            <v>4.9832000000000001</v>
          </cell>
          <cell r="AE420">
            <v>5.4302000000000001</v>
          </cell>
          <cell r="AF420">
            <v>5.8772000000000002</v>
          </cell>
          <cell r="AG420">
            <v>6.407</v>
          </cell>
          <cell r="AH420">
            <v>4.5858999999999996</v>
          </cell>
          <cell r="AI420">
            <v>6.2746000000000004</v>
          </cell>
          <cell r="AJ420">
            <v>6.0564999999999998</v>
          </cell>
          <cell r="AK420">
            <v>6.2179000000000002</v>
          </cell>
          <cell r="AL420">
            <v>6.0444000000000004</v>
          </cell>
          <cell r="AM420">
            <v>6.2679</v>
          </cell>
          <cell r="AN420">
            <v>6.0407999999999999</v>
          </cell>
          <cell r="AO420">
            <v>5.986030517691991</v>
          </cell>
          <cell r="AP420">
            <v>6.0585172979823581</v>
          </cell>
          <cell r="AQ420">
            <v>5.4019859064909852</v>
          </cell>
          <cell r="AR420">
            <v>6.0635867494677083</v>
          </cell>
          <cell r="AS420">
            <v>6.0396709413090237</v>
          </cell>
          <cell r="AT420">
            <v>5.9124859178962152</v>
          </cell>
          <cell r="AU420">
            <v>6.0483783950116594</v>
          </cell>
          <cell r="AV420">
            <v>5.4451999999999998</v>
          </cell>
          <cell r="AW420">
            <v>5.0743623518650267</v>
          </cell>
          <cell r="AX420">
            <v>5.1441999999999997</v>
          </cell>
          <cell r="AZ420">
            <v>288</v>
          </cell>
        </row>
        <row r="421">
          <cell r="D421">
            <v>51987</v>
          </cell>
          <cell r="E421">
            <v>7.2646280000000001</v>
          </cell>
          <cell r="F421">
            <v>20.236190000000001</v>
          </cell>
          <cell r="G421">
            <v>-6.5583629999999999</v>
          </cell>
          <cell r="H421">
            <v>-1.835763</v>
          </cell>
          <cell r="I421">
            <v>0</v>
          </cell>
          <cell r="J421">
            <v>18.236190000000001</v>
          </cell>
          <cell r="K421">
            <v>17.986190000000001</v>
          </cell>
          <cell r="L421">
            <v>9.5769900000000003</v>
          </cell>
          <cell r="M421">
            <v>18.351579999999998</v>
          </cell>
          <cell r="N421">
            <v>34.729199999999999</v>
          </cell>
          <cell r="O421">
            <v>0.88735799999999998</v>
          </cell>
          <cell r="P421">
            <v>9.8820580000000007</v>
          </cell>
          <cell r="Q421">
            <v>0</v>
          </cell>
          <cell r="R421">
            <v>33.729199999999999</v>
          </cell>
          <cell r="S421">
            <v>32.729199999999999</v>
          </cell>
          <cell r="T421">
            <v>26.061800000000002</v>
          </cell>
          <cell r="U421">
            <v>12.152424043010752</v>
          </cell>
          <cell r="V421">
            <v>26.625581505376342</v>
          </cell>
          <cell r="W421">
            <v>-3.2758408387096782</v>
          </cell>
          <cell r="X421">
            <v>0</v>
          </cell>
          <cell r="Y421">
            <v>16.844486881720428</v>
          </cell>
          <cell r="Z421">
            <v>25.066441720430106</v>
          </cell>
          <cell r="AA421">
            <v>0</v>
          </cell>
          <cell r="AB421">
            <v>0</v>
          </cell>
          <cell r="AC421">
            <v>6.0096999999999996</v>
          </cell>
          <cell r="AD421">
            <v>4.9832000000000001</v>
          </cell>
          <cell r="AE421">
            <v>5.4633000000000003</v>
          </cell>
          <cell r="AF421">
            <v>5.8937999999999997</v>
          </cell>
          <cell r="AG421">
            <v>6.4566999999999997</v>
          </cell>
          <cell r="AH421">
            <v>4.6189999999999998</v>
          </cell>
          <cell r="AI421">
            <v>6.3076999999999996</v>
          </cell>
          <cell r="AJ421">
            <v>6.0887000000000002</v>
          </cell>
          <cell r="AK421">
            <v>6.2499000000000002</v>
          </cell>
          <cell r="AL421">
            <v>6.0770999999999997</v>
          </cell>
          <cell r="AM421">
            <v>6.2999000000000001</v>
          </cell>
          <cell r="AN421">
            <v>6.0734000000000004</v>
          </cell>
          <cell r="AO421">
            <v>6.0191977559758021</v>
          </cell>
          <cell r="AP421">
            <v>6.0920770668153708</v>
          </cell>
          <cell r="AQ421">
            <v>5.4191254746144732</v>
          </cell>
          <cell r="AR421">
            <v>6.0971465183007201</v>
          </cell>
          <cell r="AS421">
            <v>6.0566739117074668</v>
          </cell>
          <cell r="AT421">
            <v>5.8416237277928333</v>
          </cell>
          <cell r="AU421">
            <v>6.0819381638446721</v>
          </cell>
          <cell r="AV421">
            <v>5.4782999999999999</v>
          </cell>
          <cell r="AW421">
            <v>5.0743623518650267</v>
          </cell>
          <cell r="AX421">
            <v>5.1363000000000003</v>
          </cell>
          <cell r="AZ421">
            <v>289</v>
          </cell>
        </row>
        <row r="422">
          <cell r="D422">
            <v>52018</v>
          </cell>
          <cell r="E422">
            <v>24.27901</v>
          </cell>
          <cell r="F422">
            <v>41.371000000000002</v>
          </cell>
          <cell r="G422">
            <v>9.1099809999999994</v>
          </cell>
          <cell r="H422">
            <v>14.581780999999999</v>
          </cell>
          <cell r="I422">
            <v>0</v>
          </cell>
          <cell r="J422">
            <v>40.871000000000002</v>
          </cell>
          <cell r="K422">
            <v>40.871000000000002</v>
          </cell>
          <cell r="L422">
            <v>30.556699999999999</v>
          </cell>
          <cell r="M422">
            <v>17.681059999999999</v>
          </cell>
          <cell r="N422">
            <v>50.186279999999996</v>
          </cell>
          <cell r="O422">
            <v>2.7976890000000001</v>
          </cell>
          <cell r="P422">
            <v>14.160989000000001</v>
          </cell>
          <cell r="Q422">
            <v>0</v>
          </cell>
          <cell r="R422">
            <v>48.186279999999996</v>
          </cell>
          <cell r="S422">
            <v>48.686279999999996</v>
          </cell>
          <cell r="T422">
            <v>53.312480000000001</v>
          </cell>
          <cell r="U422">
            <v>21.346587777777778</v>
          </cell>
          <cell r="V422">
            <v>45.28890222222222</v>
          </cell>
          <cell r="W422">
            <v>6.3045178888888884</v>
          </cell>
          <cell r="X422">
            <v>0</v>
          </cell>
          <cell r="Y422">
            <v>40.670380000000002</v>
          </cell>
          <cell r="Z422">
            <v>44.122235555555548</v>
          </cell>
          <cell r="AA422">
            <v>0</v>
          </cell>
          <cell r="AB422">
            <v>0</v>
          </cell>
          <cell r="AC422">
            <v>6.0758999999999999</v>
          </cell>
          <cell r="AD422">
            <v>5.0163000000000002</v>
          </cell>
          <cell r="AE422">
            <v>5.4798999999999998</v>
          </cell>
          <cell r="AF422">
            <v>6.0096999999999996</v>
          </cell>
          <cell r="AG422">
            <v>6.5393999999999997</v>
          </cell>
          <cell r="AH422">
            <v>4.6520999999999999</v>
          </cell>
          <cell r="AI422">
            <v>6.4566999999999997</v>
          </cell>
          <cell r="AJ422">
            <v>6.1569000000000003</v>
          </cell>
          <cell r="AK422">
            <v>6.3186</v>
          </cell>
          <cell r="AL422">
            <v>6.1440999999999999</v>
          </cell>
          <cell r="AM422">
            <v>6.3685999999999998</v>
          </cell>
          <cell r="AN422">
            <v>6.1406999999999998</v>
          </cell>
          <cell r="AO422">
            <v>6.0855322325434242</v>
          </cell>
          <cell r="AP422">
            <v>6.1591966044813953</v>
          </cell>
          <cell r="AQ422">
            <v>5.4448607173859953</v>
          </cell>
          <cell r="AR422">
            <v>6.1642660559667446</v>
          </cell>
          <cell r="AS422">
            <v>6.1753874218990061</v>
          </cell>
          <cell r="AT422">
            <v>5.9281438522533367</v>
          </cell>
          <cell r="AU422">
            <v>6.1490577015106966</v>
          </cell>
          <cell r="AV422">
            <v>5.4949000000000003</v>
          </cell>
          <cell r="AW422">
            <v>5.1080039821120033</v>
          </cell>
          <cell r="AX422">
            <v>5.1722999999999999</v>
          </cell>
          <cell r="AZ422">
            <v>290</v>
          </cell>
        </row>
        <row r="423">
          <cell r="D423">
            <v>52048</v>
          </cell>
          <cell r="E423">
            <v>98.597610000000003</v>
          </cell>
          <cell r="F423">
            <v>260.60390000000001</v>
          </cell>
          <cell r="G423">
            <v>83.721500000000006</v>
          </cell>
          <cell r="H423">
            <v>87.828299999999999</v>
          </cell>
          <cell r="I423">
            <v>0</v>
          </cell>
          <cell r="J423">
            <v>264.35390000000001</v>
          </cell>
          <cell r="K423">
            <v>265.10390000000001</v>
          </cell>
          <cell r="L423">
            <v>184.80690000000001</v>
          </cell>
          <cell r="M423">
            <v>50.690510000000003</v>
          </cell>
          <cell r="N423">
            <v>47.72287</v>
          </cell>
          <cell r="O423">
            <v>33.617559999999997</v>
          </cell>
          <cell r="P423">
            <v>46.076560000000001</v>
          </cell>
          <cell r="Q423">
            <v>0</v>
          </cell>
          <cell r="R423">
            <v>48.22287</v>
          </cell>
          <cell r="S423">
            <v>48.72287</v>
          </cell>
          <cell r="T423">
            <v>32.520470000000003</v>
          </cell>
          <cell r="U423">
            <v>77.477275591397856</v>
          </cell>
          <cell r="V423">
            <v>166.75312333333335</v>
          </cell>
          <cell r="W423">
            <v>61.632666236559146</v>
          </cell>
          <cell r="X423">
            <v>0</v>
          </cell>
          <cell r="Y423">
            <v>117.66987172043011</v>
          </cell>
          <cell r="Z423">
            <v>169.07032763440861</v>
          </cell>
          <cell r="AA423">
            <v>0</v>
          </cell>
          <cell r="AB423">
            <v>0</v>
          </cell>
          <cell r="AC423">
            <v>6.4566999999999997</v>
          </cell>
          <cell r="AD423">
            <v>5.0659999999999998</v>
          </cell>
          <cell r="AE423">
            <v>5.6951000000000001</v>
          </cell>
          <cell r="AF423">
            <v>6.3903999999999996</v>
          </cell>
          <cell r="AG423">
            <v>6.9532999999999996</v>
          </cell>
          <cell r="AH423">
            <v>4.6852</v>
          </cell>
          <cell r="AI423">
            <v>6.9036999999999997</v>
          </cell>
          <cell r="AJ423">
            <v>6.5446999999999997</v>
          </cell>
          <cell r="AK423">
            <v>6.8406000000000002</v>
          </cell>
          <cell r="AL423">
            <v>6.5274999999999999</v>
          </cell>
          <cell r="AM423">
            <v>6.8906000000000001</v>
          </cell>
          <cell r="AN423">
            <v>6.5252999999999997</v>
          </cell>
          <cell r="AO423">
            <v>6.5998749337845153</v>
          </cell>
          <cell r="AP423">
            <v>6.6796264939673531</v>
          </cell>
          <cell r="AQ423">
            <v>5.5820290435464788</v>
          </cell>
          <cell r="AR423">
            <v>6.5503554810909463</v>
          </cell>
          <cell r="AS423">
            <v>6.5653290382054692</v>
          </cell>
          <cell r="AT423">
            <v>6.3123654722473157</v>
          </cell>
          <cell r="AU423">
            <v>6.6694875909966544</v>
          </cell>
          <cell r="AV423">
            <v>5.7100999999999997</v>
          </cell>
          <cell r="AW423">
            <v>5.1585172456550463</v>
          </cell>
          <cell r="AX423">
            <v>5.2527999999999997</v>
          </cell>
          <cell r="AZ423">
            <v>291</v>
          </cell>
        </row>
        <row r="424">
          <cell r="D424">
            <v>52079</v>
          </cell>
          <cell r="E424">
            <v>126.0471</v>
          </cell>
          <cell r="F424">
            <v>178.9623</v>
          </cell>
          <cell r="G424">
            <v>113.2525</v>
          </cell>
          <cell r="H424">
            <v>116.8764</v>
          </cell>
          <cell r="I424">
            <v>0</v>
          </cell>
          <cell r="J424">
            <v>182.9623</v>
          </cell>
          <cell r="K424">
            <v>182.9623</v>
          </cell>
          <cell r="L424">
            <v>88.289299999999997</v>
          </cell>
          <cell r="M424">
            <v>66.646619999999999</v>
          </cell>
          <cell r="N424">
            <v>65.08981</v>
          </cell>
          <cell r="O424">
            <v>54.129339999999999</v>
          </cell>
          <cell r="P424">
            <v>63.825940000000003</v>
          </cell>
          <cell r="Q424">
            <v>0</v>
          </cell>
          <cell r="R424">
            <v>66.08981</v>
          </cell>
          <cell r="S424">
            <v>65.58981</v>
          </cell>
          <cell r="T424">
            <v>46.114510000000003</v>
          </cell>
          <cell r="U424">
            <v>99.859791612903223</v>
          </cell>
          <cell r="V424">
            <v>128.76044956989247</v>
          </cell>
          <cell r="W424">
            <v>87.187450967741924</v>
          </cell>
          <cell r="X424">
            <v>0</v>
          </cell>
          <cell r="Y424">
            <v>69.696113010752683</v>
          </cell>
          <cell r="Z424">
            <v>131.43786892473119</v>
          </cell>
          <cell r="AA424">
            <v>0</v>
          </cell>
          <cell r="AB424">
            <v>0</v>
          </cell>
          <cell r="AC424">
            <v>6.5891000000000002</v>
          </cell>
          <cell r="AD424">
            <v>5.0991</v>
          </cell>
          <cell r="AE424">
            <v>5.7778999999999998</v>
          </cell>
          <cell r="AF424">
            <v>6.5726000000000004</v>
          </cell>
          <cell r="AG424">
            <v>7.1353999999999997</v>
          </cell>
          <cell r="AH424">
            <v>4.7183000000000002</v>
          </cell>
          <cell r="AI424">
            <v>7.0692000000000004</v>
          </cell>
          <cell r="AJ424">
            <v>6.6760999999999999</v>
          </cell>
          <cell r="AK424">
            <v>6.8403</v>
          </cell>
          <cell r="AL424">
            <v>6.6599000000000004</v>
          </cell>
          <cell r="AM424">
            <v>6.8902999999999999</v>
          </cell>
          <cell r="AN424">
            <v>6.6577000000000002</v>
          </cell>
          <cell r="AO424">
            <v>6.5997747306477059</v>
          </cell>
          <cell r="AP424">
            <v>6.6795251049376452</v>
          </cell>
          <cell r="AQ424">
            <v>5.6420434225649769</v>
          </cell>
          <cell r="AR424">
            <v>6.6845945564229954</v>
          </cell>
          <cell r="AS424">
            <v>6.7519520024582613</v>
          </cell>
          <cell r="AT424">
            <v>6.4146439024390238</v>
          </cell>
          <cell r="AU424">
            <v>6.6693862019669474</v>
          </cell>
          <cell r="AV424">
            <v>5.7929000000000004</v>
          </cell>
          <cell r="AW424">
            <v>5.1921588759020221</v>
          </cell>
          <cell r="AX424">
            <v>5.2931999999999997</v>
          </cell>
          <cell r="AZ424">
            <v>292</v>
          </cell>
        </row>
        <row r="425">
          <cell r="D425">
            <v>52110</v>
          </cell>
          <cell r="E425">
            <v>95.727260000000001</v>
          </cell>
          <cell r="F425">
            <v>111.52500000000001</v>
          </cell>
          <cell r="G425">
            <v>80.772949999999994</v>
          </cell>
          <cell r="H425">
            <v>88.943950000000001</v>
          </cell>
          <cell r="I425">
            <v>0</v>
          </cell>
          <cell r="J425">
            <v>114.52500000000001</v>
          </cell>
          <cell r="K425">
            <v>113.52500000000001</v>
          </cell>
          <cell r="L425">
            <v>34.589199999999998</v>
          </cell>
          <cell r="M425">
            <v>68.471440000000001</v>
          </cell>
          <cell r="N425">
            <v>83.341470000000001</v>
          </cell>
          <cell r="O425">
            <v>53.91375</v>
          </cell>
          <cell r="P425">
            <v>65.364149999999995</v>
          </cell>
          <cell r="Q425">
            <v>0</v>
          </cell>
          <cell r="R425">
            <v>82.091470000000001</v>
          </cell>
          <cell r="S425">
            <v>82.341470000000001</v>
          </cell>
          <cell r="T425">
            <v>70.628569999999996</v>
          </cell>
          <cell r="U425">
            <v>83.613562222222228</v>
          </cell>
          <cell r="V425">
            <v>98.998986666666681</v>
          </cell>
          <cell r="W425">
            <v>68.835527777777784</v>
          </cell>
          <cell r="X425">
            <v>0</v>
          </cell>
          <cell r="Y425">
            <v>50.606697777777775</v>
          </cell>
          <cell r="Z425">
            <v>100.11009777777778</v>
          </cell>
          <cell r="AA425">
            <v>0</v>
          </cell>
          <cell r="AB425">
            <v>0</v>
          </cell>
          <cell r="AC425">
            <v>6.4401000000000002</v>
          </cell>
          <cell r="AD425">
            <v>5.1322000000000001</v>
          </cell>
          <cell r="AE425">
            <v>5.6619999999999999</v>
          </cell>
          <cell r="AF425">
            <v>6.3738999999999999</v>
          </cell>
          <cell r="AG425">
            <v>6.9202000000000004</v>
          </cell>
          <cell r="AH425">
            <v>4.7679999999999998</v>
          </cell>
          <cell r="AI425">
            <v>6.8705999999999996</v>
          </cell>
          <cell r="AJ425">
            <v>6.5266000000000002</v>
          </cell>
          <cell r="AK425">
            <v>6.6905999999999999</v>
          </cell>
          <cell r="AL425">
            <v>6.5106999999999999</v>
          </cell>
          <cell r="AM425">
            <v>6.7405999999999997</v>
          </cell>
          <cell r="AN425">
            <v>6.5084</v>
          </cell>
          <cell r="AO425">
            <v>6.4504720568021519</v>
          </cell>
          <cell r="AP425">
            <v>6.5284554506742367</v>
          </cell>
          <cell r="AQ425">
            <v>5.5991686116699668</v>
          </cell>
          <cell r="AR425">
            <v>6.5335249021595869</v>
          </cell>
          <cell r="AS425">
            <v>6.5484284953395466</v>
          </cell>
          <cell r="AT425">
            <v>6.2801462611663146</v>
          </cell>
          <cell r="AU425">
            <v>6.5183165477035381</v>
          </cell>
          <cell r="AV425">
            <v>5.6769999999999996</v>
          </cell>
          <cell r="AW425">
            <v>5.2258005061489987</v>
          </cell>
          <cell r="AX425">
            <v>5.3262</v>
          </cell>
          <cell r="AZ425">
            <v>293</v>
          </cell>
        </row>
        <row r="426">
          <cell r="D426">
            <v>52140</v>
          </cell>
          <cell r="E426">
            <v>68.717039999999997</v>
          </cell>
          <cell r="F426">
            <v>52.744520000000001</v>
          </cell>
          <cell r="G426">
            <v>52.488210000000002</v>
          </cell>
          <cell r="H426">
            <v>59.288209999999999</v>
          </cell>
          <cell r="I426">
            <v>0</v>
          </cell>
          <cell r="J426">
            <v>51.494520000000001</v>
          </cell>
          <cell r="K426">
            <v>51.244520000000001</v>
          </cell>
          <cell r="L426">
            <v>43.924019999999999</v>
          </cell>
          <cell r="M426">
            <v>67.021299999999997</v>
          </cell>
          <cell r="N426">
            <v>64.75394</v>
          </cell>
          <cell r="O426">
            <v>45.944780000000002</v>
          </cell>
          <cell r="P426">
            <v>53.181579999999997</v>
          </cell>
          <cell r="Q426">
            <v>0</v>
          </cell>
          <cell r="R426">
            <v>63.50394</v>
          </cell>
          <cell r="S426">
            <v>63.50394</v>
          </cell>
          <cell r="T426">
            <v>58.13664</v>
          </cell>
          <cell r="U426">
            <v>68.005923225806441</v>
          </cell>
          <cell r="V426">
            <v>57.780728387096772</v>
          </cell>
          <cell r="W426">
            <v>49.744190967741936</v>
          </cell>
          <cell r="X426">
            <v>0</v>
          </cell>
          <cell r="Y426">
            <v>49.884150967741938</v>
          </cell>
          <cell r="Z426">
            <v>56.530728387096779</v>
          </cell>
          <cell r="AA426">
            <v>0</v>
          </cell>
          <cell r="AB426">
            <v>0</v>
          </cell>
          <cell r="AC426">
            <v>6.5063000000000004</v>
          </cell>
          <cell r="AD426">
            <v>5.4302000000000001</v>
          </cell>
          <cell r="AE426">
            <v>5.8276000000000003</v>
          </cell>
          <cell r="AF426">
            <v>6.4236000000000004</v>
          </cell>
          <cell r="AG426">
            <v>6.8705999999999996</v>
          </cell>
          <cell r="AH426">
            <v>4.9500999999999999</v>
          </cell>
          <cell r="AI426">
            <v>6.9202000000000004</v>
          </cell>
          <cell r="AJ426">
            <v>6.5910000000000002</v>
          </cell>
          <cell r="AK426">
            <v>6.7539999999999996</v>
          </cell>
          <cell r="AL426">
            <v>6.5761000000000003</v>
          </cell>
          <cell r="AM426">
            <v>6.8040000000000003</v>
          </cell>
          <cell r="AN426">
            <v>6.5734000000000004</v>
          </cell>
          <cell r="AO426">
            <v>6.516806533369774</v>
          </cell>
          <cell r="AP426">
            <v>6.5955749883402612</v>
          </cell>
          <cell r="AQ426">
            <v>5.8392261277439585</v>
          </cell>
          <cell r="AR426">
            <v>6.6006444398256114</v>
          </cell>
          <cell r="AS426">
            <v>6.5993349790023563</v>
          </cell>
          <cell r="AT426">
            <v>6.4268892100772854</v>
          </cell>
          <cell r="AU426">
            <v>6.5854360853695635</v>
          </cell>
          <cell r="AV426">
            <v>5.8426</v>
          </cell>
          <cell r="AW426">
            <v>5.5286768147169427</v>
          </cell>
          <cell r="AX426">
            <v>5.6167999999999996</v>
          </cell>
          <cell r="AZ426">
            <v>294</v>
          </cell>
        </row>
        <row r="427">
          <cell r="D427">
            <v>52171</v>
          </cell>
          <cell r="E427">
            <v>64.078159999999997</v>
          </cell>
          <cell r="F427">
            <v>54.782629999999997</v>
          </cell>
          <cell r="G427">
            <v>43.172980000000003</v>
          </cell>
          <cell r="H427">
            <v>48.167180000000002</v>
          </cell>
          <cell r="I427">
            <v>0</v>
          </cell>
          <cell r="J427">
            <v>53.282629999999997</v>
          </cell>
          <cell r="K427">
            <v>53.532629999999997</v>
          </cell>
          <cell r="L427">
            <v>49.607529999999997</v>
          </cell>
          <cell r="M427">
            <v>55.308160000000001</v>
          </cell>
          <cell r="N427">
            <v>63.001860000000001</v>
          </cell>
          <cell r="O427">
            <v>34.261920000000003</v>
          </cell>
          <cell r="P427">
            <v>40.396619999999999</v>
          </cell>
          <cell r="Q427">
            <v>0</v>
          </cell>
          <cell r="R427">
            <v>61.751860000000001</v>
          </cell>
          <cell r="S427">
            <v>61.751860000000001</v>
          </cell>
          <cell r="T427">
            <v>56.517859999999999</v>
          </cell>
          <cell r="U427">
            <v>59.979006047156723</v>
          </cell>
          <cell r="V427">
            <v>58.624350540915401</v>
          </cell>
          <cell r="W427">
            <v>39.007893703190014</v>
          </cell>
          <cell r="X427">
            <v>0</v>
          </cell>
          <cell r="Y427">
            <v>52.83746233009709</v>
          </cell>
          <cell r="Z427">
            <v>57.241202135922329</v>
          </cell>
          <cell r="AA427">
            <v>0</v>
          </cell>
          <cell r="AB427">
            <v>0</v>
          </cell>
          <cell r="AC427">
            <v>7.0526999999999997</v>
          </cell>
          <cell r="AD427">
            <v>6.5891000000000002</v>
          </cell>
          <cell r="AE427">
            <v>6.5228999999999999</v>
          </cell>
          <cell r="AF427">
            <v>6.8705999999999996</v>
          </cell>
          <cell r="AG427">
            <v>7.3010000000000002</v>
          </cell>
          <cell r="AH427">
            <v>5.0991</v>
          </cell>
          <cell r="AI427">
            <v>7.4002999999999997</v>
          </cell>
          <cell r="AJ427">
            <v>7.1475</v>
          </cell>
          <cell r="AK427">
            <v>7.3152999999999997</v>
          </cell>
          <cell r="AL427">
            <v>7.1269999999999998</v>
          </cell>
          <cell r="AM427">
            <v>7.3653000000000004</v>
          </cell>
          <cell r="AN427">
            <v>7.1262999999999996</v>
          </cell>
          <cell r="AO427">
            <v>7.0643164728946761</v>
          </cell>
          <cell r="AP427">
            <v>7.1495646466592317</v>
          </cell>
          <cell r="AQ427">
            <v>6.7993526296947655</v>
          </cell>
          <cell r="AR427">
            <v>7.1546340981445811</v>
          </cell>
          <cell r="AS427">
            <v>7.0571860493700704</v>
          </cell>
          <cell r="AT427">
            <v>6.7545013750878242</v>
          </cell>
          <cell r="AU427">
            <v>7.1394257436885331</v>
          </cell>
          <cell r="AV427">
            <v>6.5378999999999996</v>
          </cell>
          <cell r="AW427">
            <v>6.7065404187417421</v>
          </cell>
          <cell r="AX427">
            <v>6.8277000000000001</v>
          </cell>
          <cell r="AZ427">
            <v>295</v>
          </cell>
        </row>
        <row r="428">
          <cell r="D428">
            <v>52201</v>
          </cell>
          <cell r="E428">
            <v>86.390069999999994</v>
          </cell>
          <cell r="F428">
            <v>63.46875</v>
          </cell>
          <cell r="G428">
            <v>75.284030000000001</v>
          </cell>
          <cell r="H428">
            <v>78.151730000000001</v>
          </cell>
          <cell r="I428">
            <v>0</v>
          </cell>
          <cell r="J428">
            <v>61.96875</v>
          </cell>
          <cell r="K428">
            <v>61.96875</v>
          </cell>
          <cell r="L428">
            <v>59.303249999999998</v>
          </cell>
          <cell r="M428">
            <v>80.794870000000003</v>
          </cell>
          <cell r="N428">
            <v>71.147769999999994</v>
          </cell>
          <cell r="O428">
            <v>64.515079999999998</v>
          </cell>
          <cell r="P428">
            <v>69.446680000000001</v>
          </cell>
          <cell r="Q428">
            <v>0</v>
          </cell>
          <cell r="R428">
            <v>69.147769999999994</v>
          </cell>
          <cell r="S428">
            <v>70.147769999999994</v>
          </cell>
          <cell r="T428">
            <v>65.495469999999997</v>
          </cell>
          <cell r="U428">
            <v>83.923368924731179</v>
          </cell>
          <cell r="V428">
            <v>66.854124408602146</v>
          </cell>
          <cell r="W428">
            <v>70.536428387096777</v>
          </cell>
          <cell r="X428">
            <v>0</v>
          </cell>
          <cell r="Y428">
            <v>62.033153440860211</v>
          </cell>
          <cell r="Z428">
            <v>65.133694301075266</v>
          </cell>
          <cell r="AA428">
            <v>0</v>
          </cell>
          <cell r="AB428">
            <v>0</v>
          </cell>
          <cell r="AC428">
            <v>7.4002999999999997</v>
          </cell>
          <cell r="AD428">
            <v>7.0361000000000002</v>
          </cell>
          <cell r="AE428">
            <v>6.8373999999999997</v>
          </cell>
          <cell r="AF428">
            <v>7.3341000000000003</v>
          </cell>
          <cell r="AG428">
            <v>7.4996999999999998</v>
          </cell>
          <cell r="AH428">
            <v>5.2316000000000003</v>
          </cell>
          <cell r="AI428">
            <v>7.8472999999999997</v>
          </cell>
          <cell r="AJ428">
            <v>7.5008999999999997</v>
          </cell>
          <cell r="AK428">
            <v>7.6715999999999998</v>
          </cell>
          <cell r="AL428">
            <v>7.4772999999999996</v>
          </cell>
          <cell r="AM428">
            <v>7.7215999999999996</v>
          </cell>
          <cell r="AN428">
            <v>7.4778000000000002</v>
          </cell>
          <cell r="AO428">
            <v>7.4126225764430949</v>
          </cell>
          <cell r="AP428">
            <v>7.5019929139207138</v>
          </cell>
          <cell r="AQ428">
            <v>7.1936662588801505</v>
          </cell>
          <cell r="AR428">
            <v>7.5070623654060631</v>
          </cell>
          <cell r="AS428">
            <v>7.531937662603708</v>
          </cell>
          <cell r="AT428">
            <v>7.0557158687142429</v>
          </cell>
          <cell r="AU428">
            <v>7.4918540109500151</v>
          </cell>
          <cell r="AV428">
            <v>6.8524000000000003</v>
          </cell>
          <cell r="AW428">
            <v>7.1608548815936581</v>
          </cell>
          <cell r="AX428">
            <v>7.2973999999999997</v>
          </cell>
          <cell r="AZ428">
            <v>296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</row>
        <row r="433">
          <cell r="E433" t="str">
            <v>COB HLH</v>
          </cell>
          <cell r="F433" t="str">
            <v>Palo Verde HLH</v>
          </cell>
          <cell r="G433" t="str">
            <v>Mid-Columbia HLH</v>
          </cell>
          <cell r="H433" t="str">
            <v>NOBHLH</v>
          </cell>
          <cell r="I433">
            <v>0</v>
          </cell>
          <cell r="J433" t="str">
            <v>Four Corners HLH</v>
          </cell>
          <cell r="K433" t="str">
            <v>Mona HLH</v>
          </cell>
          <cell r="L433" t="str">
            <v>Mead HLH</v>
          </cell>
          <cell r="M433" t="str">
            <v>COB LLH</v>
          </cell>
          <cell r="N433" t="str">
            <v>Palo Verde LLH</v>
          </cell>
          <cell r="O433" t="str">
            <v>Mid-Columbia LLH</v>
          </cell>
          <cell r="P433" t="str">
            <v>NOBLLH</v>
          </cell>
          <cell r="Q433">
            <v>0</v>
          </cell>
          <cell r="R433" t="str">
            <v>Four Corners LLH</v>
          </cell>
          <cell r="S433" t="str">
            <v>Mona LLH</v>
          </cell>
          <cell r="T433" t="str">
            <v>Mead LLH</v>
          </cell>
          <cell r="U433" t="str">
            <v>COB</v>
          </cell>
          <cell r="V433" t="str">
            <v>PV</v>
          </cell>
          <cell r="W433" t="str">
            <v>MidC</v>
          </cell>
          <cell r="X433" t="str">
            <v>NOB</v>
          </cell>
          <cell r="Y433" t="str">
            <v>Mead</v>
          </cell>
          <cell r="Z433" t="str">
            <v>FC</v>
          </cell>
          <cell r="AC433" t="str">
            <v>Opal Gas</v>
          </cell>
          <cell r="AD433" t="str">
            <v>SUMAS</v>
          </cell>
          <cell r="AE433" t="str">
            <v>Stanfield Gas</v>
          </cell>
          <cell r="AF433" t="str">
            <v>SANJUAN</v>
          </cell>
          <cell r="AG433" t="str">
            <v>Henry Hub Gas</v>
          </cell>
          <cell r="AH433" t="str">
            <v>AECO</v>
          </cell>
          <cell r="AI433" t="str">
            <v>SOCALBOR</v>
          </cell>
          <cell r="AJ433" t="str">
            <v>Currant Creek</v>
          </cell>
          <cell r="AK433" t="str">
            <v>GADSBY</v>
          </cell>
          <cell r="AL433" t="str">
            <v>Lakeside</v>
          </cell>
          <cell r="AM433" t="str">
            <v>LTLMTN</v>
          </cell>
          <cell r="AN433" t="str">
            <v>WV_PLANT</v>
          </cell>
          <cell r="AO433" t="str">
            <v>Bridger</v>
          </cell>
          <cell r="AP433" t="str">
            <v>Naughton</v>
          </cell>
          <cell r="AQ433" t="str">
            <v>West</v>
          </cell>
          <cell r="AR433" t="str">
            <v>East</v>
          </cell>
          <cell r="AS433" t="str">
            <v>Cholla</v>
          </cell>
          <cell r="AT433" t="str">
            <v>Johnston</v>
          </cell>
          <cell r="AU433" t="str">
            <v>Utah</v>
          </cell>
          <cell r="AV433" t="str">
            <v>Hermiston</v>
          </cell>
          <cell r="AW433" t="str">
            <v>OR W</v>
          </cell>
          <cell r="AX433" t="str">
            <v>Z_CHEBRN</v>
          </cell>
        </row>
        <row r="434">
          <cell r="D434" t="str">
            <v>Match Value</v>
          </cell>
          <cell r="E434">
            <v>5</v>
          </cell>
          <cell r="F434">
            <v>7</v>
          </cell>
          <cell r="G434">
            <v>9</v>
          </cell>
          <cell r="H434">
            <v>31</v>
          </cell>
          <cell r="I434">
            <v>0</v>
          </cell>
          <cell r="J434">
            <v>17</v>
          </cell>
          <cell r="K434">
            <v>15</v>
          </cell>
          <cell r="L434">
            <v>27</v>
          </cell>
          <cell r="M434">
            <v>6</v>
          </cell>
          <cell r="N434">
            <v>8</v>
          </cell>
          <cell r="O434">
            <v>10</v>
          </cell>
          <cell r="P434">
            <v>32</v>
          </cell>
          <cell r="Q434">
            <v>0</v>
          </cell>
          <cell r="R434">
            <v>18</v>
          </cell>
          <cell r="S434">
            <v>16</v>
          </cell>
          <cell r="T434">
            <v>28</v>
          </cell>
          <cell r="U434">
            <v>76</v>
          </cell>
          <cell r="V434">
            <v>77</v>
          </cell>
          <cell r="W434">
            <v>78</v>
          </cell>
          <cell r="X434" t="e">
            <v>#N/A</v>
          </cell>
          <cell r="Y434">
            <v>83</v>
          </cell>
          <cell r="Z434">
            <v>80</v>
          </cell>
          <cell r="AC434">
            <v>36</v>
          </cell>
          <cell r="AD434">
            <v>42</v>
          </cell>
          <cell r="AE434">
            <v>41</v>
          </cell>
          <cell r="AF434">
            <v>35</v>
          </cell>
          <cell r="AG434">
            <v>33</v>
          </cell>
          <cell r="AH434">
            <v>43</v>
          </cell>
          <cell r="AI434">
            <v>34</v>
          </cell>
          <cell r="AJ434">
            <v>47</v>
          </cell>
          <cell r="AK434">
            <v>44</v>
          </cell>
          <cell r="AL434">
            <v>48</v>
          </cell>
          <cell r="AM434">
            <v>46</v>
          </cell>
          <cell r="AN434">
            <v>45</v>
          </cell>
          <cell r="AO434">
            <v>98</v>
          </cell>
          <cell r="AP434">
            <v>99</v>
          </cell>
          <cell r="AQ434">
            <v>66</v>
          </cell>
          <cell r="AR434">
            <v>68</v>
          </cell>
          <cell r="AS434">
            <v>95</v>
          </cell>
          <cell r="AT434">
            <v>96</v>
          </cell>
          <cell r="AU434">
            <v>71</v>
          </cell>
          <cell r="AV434">
            <v>52</v>
          </cell>
          <cell r="AW434">
            <v>63</v>
          </cell>
          <cell r="AX434">
            <v>49</v>
          </cell>
        </row>
        <row r="435">
          <cell r="D435" t="str">
            <v>Expected Value</v>
          </cell>
          <cell r="E435">
            <v>5</v>
          </cell>
          <cell r="F435">
            <v>7</v>
          </cell>
          <cell r="G435">
            <v>9</v>
          </cell>
          <cell r="H435">
            <v>31</v>
          </cell>
          <cell r="I435">
            <v>0</v>
          </cell>
          <cell r="J435">
            <v>17</v>
          </cell>
          <cell r="K435">
            <v>15</v>
          </cell>
          <cell r="L435">
            <v>27</v>
          </cell>
          <cell r="M435">
            <v>6</v>
          </cell>
          <cell r="N435">
            <v>8</v>
          </cell>
          <cell r="O435">
            <v>10</v>
          </cell>
          <cell r="P435">
            <v>32</v>
          </cell>
          <cell r="Q435">
            <v>0</v>
          </cell>
          <cell r="R435">
            <v>18</v>
          </cell>
          <cell r="S435">
            <v>16</v>
          </cell>
          <cell r="T435">
            <v>28</v>
          </cell>
          <cell r="U435">
            <v>76</v>
          </cell>
          <cell r="V435">
            <v>77</v>
          </cell>
          <cell r="W435">
            <v>78</v>
          </cell>
          <cell r="X435">
            <v>82</v>
          </cell>
          <cell r="Y435">
            <v>83</v>
          </cell>
          <cell r="Z435">
            <v>80</v>
          </cell>
          <cell r="AC435">
            <v>36</v>
          </cell>
          <cell r="AD435">
            <v>42</v>
          </cell>
          <cell r="AE435">
            <v>41</v>
          </cell>
          <cell r="AF435">
            <v>35</v>
          </cell>
          <cell r="AG435">
            <v>33</v>
          </cell>
          <cell r="AH435">
            <v>43</v>
          </cell>
          <cell r="AI435">
            <v>34</v>
          </cell>
          <cell r="AJ435">
            <v>47</v>
          </cell>
          <cell r="AK435">
            <v>44</v>
          </cell>
          <cell r="AL435">
            <v>48</v>
          </cell>
          <cell r="AM435">
            <v>46</v>
          </cell>
          <cell r="AN435">
            <v>45</v>
          </cell>
          <cell r="AO435">
            <v>98</v>
          </cell>
          <cell r="AP435">
            <v>99</v>
          </cell>
          <cell r="AQ435">
            <v>66</v>
          </cell>
          <cell r="AR435">
            <v>68</v>
          </cell>
          <cell r="AS435">
            <v>95</v>
          </cell>
          <cell r="AT435">
            <v>96</v>
          </cell>
          <cell r="AU435">
            <v>71</v>
          </cell>
          <cell r="AV435">
            <v>52</v>
          </cell>
          <cell r="AW435">
            <v>63</v>
          </cell>
          <cell r="AX435">
            <v>49</v>
          </cell>
        </row>
        <row r="436">
          <cell r="E436">
            <v>5</v>
          </cell>
          <cell r="F436">
            <v>7</v>
          </cell>
          <cell r="G436">
            <v>9</v>
          </cell>
          <cell r="H436">
            <v>31</v>
          </cell>
          <cell r="I436">
            <v>0</v>
          </cell>
          <cell r="J436">
            <v>17</v>
          </cell>
          <cell r="K436">
            <v>15</v>
          </cell>
          <cell r="L436">
            <v>27</v>
          </cell>
          <cell r="M436">
            <v>6</v>
          </cell>
          <cell r="N436">
            <v>8</v>
          </cell>
          <cell r="O436">
            <v>10</v>
          </cell>
          <cell r="P436">
            <v>32</v>
          </cell>
          <cell r="Q436">
            <v>0</v>
          </cell>
          <cell r="R436">
            <v>18</v>
          </cell>
          <cell r="S436">
            <v>16</v>
          </cell>
          <cell r="T436">
            <v>28</v>
          </cell>
          <cell r="U436">
            <v>47</v>
          </cell>
          <cell r="V436">
            <v>48</v>
          </cell>
          <cell r="W436">
            <v>49</v>
          </cell>
          <cell r="Y436">
            <v>51</v>
          </cell>
          <cell r="Z436">
            <v>52</v>
          </cell>
          <cell r="AC436">
            <v>37</v>
          </cell>
          <cell r="AD436">
            <v>43</v>
          </cell>
          <cell r="AE436">
            <v>40</v>
          </cell>
          <cell r="AF436">
            <v>41</v>
          </cell>
          <cell r="AG436">
            <v>34</v>
          </cell>
          <cell r="AH436">
            <v>44</v>
          </cell>
          <cell r="AI436">
            <v>35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</row>
      </sheetData>
      <sheetData sheetId="3">
        <row r="5">
          <cell r="B5" t="str">
            <v>Calendar Year</v>
          </cell>
        </row>
        <row r="6">
          <cell r="B6">
            <v>2006</v>
          </cell>
          <cell r="C6">
            <v>3.1E-2</v>
          </cell>
        </row>
        <row r="7">
          <cell r="B7">
            <v>2007</v>
          </cell>
          <cell r="C7">
            <v>2.8000000000000001E-2</v>
          </cell>
        </row>
        <row r="8">
          <cell r="B8">
            <v>2008</v>
          </cell>
          <cell r="C8">
            <v>2.9000000000000001E-2</v>
          </cell>
        </row>
        <row r="9">
          <cell r="B9">
            <v>2009</v>
          </cell>
          <cell r="C9">
            <v>2E-3</v>
          </cell>
        </row>
        <row r="10">
          <cell r="B10">
            <v>2010</v>
          </cell>
          <cell r="C10">
            <v>1.4E-2</v>
          </cell>
        </row>
        <row r="11">
          <cell r="B11">
            <v>2011</v>
          </cell>
          <cell r="C11">
            <v>2.5999999999999999E-2</v>
          </cell>
        </row>
        <row r="12">
          <cell r="B12">
            <v>2012</v>
          </cell>
          <cell r="C12">
            <v>0.02</v>
          </cell>
        </row>
        <row r="13">
          <cell r="B13">
            <v>2013</v>
          </cell>
          <cell r="C13">
            <v>1.6E-2</v>
          </cell>
        </row>
        <row r="14">
          <cell r="B14">
            <v>2014</v>
          </cell>
          <cell r="C14">
            <v>1.7000000000000001E-2</v>
          </cell>
        </row>
        <row r="15">
          <cell r="B15">
            <v>2015</v>
          </cell>
          <cell r="C15">
            <v>5.0000000000000001E-3</v>
          </cell>
        </row>
        <row r="16">
          <cell r="B16">
            <v>2016</v>
          </cell>
          <cell r="C16">
            <v>1.2E-2</v>
          </cell>
        </row>
        <row r="17">
          <cell r="B17">
            <v>2017</v>
          </cell>
          <cell r="C17">
            <v>0.02</v>
          </cell>
        </row>
        <row r="18">
          <cell r="B18">
            <v>2018</v>
          </cell>
          <cell r="C18">
            <v>2.4E-2</v>
          </cell>
        </row>
        <row r="19">
          <cell r="B19">
            <v>2019</v>
          </cell>
          <cell r="C19">
            <v>1.7999999999999999E-2</v>
          </cell>
        </row>
        <row r="20">
          <cell r="B20">
            <v>2020</v>
          </cell>
          <cell r="C20">
            <v>1.2E-2</v>
          </cell>
        </row>
        <row r="21">
          <cell r="B21">
            <v>2021</v>
          </cell>
          <cell r="C21">
            <v>3.2000000000000001E-2</v>
          </cell>
        </row>
        <row r="22">
          <cell r="B22">
            <v>2022</v>
          </cell>
          <cell r="C22">
            <v>2.1999999999999999E-2</v>
          </cell>
        </row>
        <row r="23">
          <cell r="B23">
            <v>2023</v>
          </cell>
          <cell r="C23">
            <v>2.1000000000000001E-2</v>
          </cell>
        </row>
        <row r="24">
          <cell r="B24">
            <v>2024</v>
          </cell>
          <cell r="C24">
            <v>2.1999999999999999E-2</v>
          </cell>
        </row>
        <row r="25">
          <cell r="B25">
            <v>2025</v>
          </cell>
          <cell r="C25">
            <v>2.3E-2</v>
          </cell>
        </row>
        <row r="26">
          <cell r="B26">
            <v>2026</v>
          </cell>
          <cell r="C26">
            <v>2.3E-2</v>
          </cell>
        </row>
        <row r="27">
          <cell r="B27">
            <v>2027</v>
          </cell>
          <cell r="C27">
            <v>2.3E-2</v>
          </cell>
        </row>
        <row r="28">
          <cell r="B28">
            <v>2028</v>
          </cell>
          <cell r="C28">
            <v>2.3E-2</v>
          </cell>
        </row>
        <row r="29">
          <cell r="B29">
            <v>2029</v>
          </cell>
          <cell r="C29">
            <v>2.4E-2</v>
          </cell>
        </row>
        <row r="30">
          <cell r="B30">
            <v>2030</v>
          </cell>
          <cell r="C30">
            <v>2.3E-2</v>
          </cell>
        </row>
        <row r="31">
          <cell r="B31">
            <v>2031</v>
          </cell>
          <cell r="C31">
            <v>2.3E-2</v>
          </cell>
        </row>
        <row r="32">
          <cell r="B32">
            <v>2032</v>
          </cell>
          <cell r="C32">
            <v>2.3E-2</v>
          </cell>
        </row>
        <row r="33">
          <cell r="B33">
            <v>2033</v>
          </cell>
          <cell r="C33">
            <v>2.3E-2</v>
          </cell>
        </row>
        <row r="34">
          <cell r="B34">
            <v>2034</v>
          </cell>
          <cell r="C34">
            <v>2.3E-2</v>
          </cell>
        </row>
        <row r="35">
          <cell r="B35">
            <v>2035</v>
          </cell>
          <cell r="C35">
            <v>2.3E-2</v>
          </cell>
        </row>
        <row r="36">
          <cell r="B36">
            <v>2036</v>
          </cell>
          <cell r="C36">
            <v>2.3E-2</v>
          </cell>
        </row>
        <row r="37">
          <cell r="B37">
            <v>2037</v>
          </cell>
          <cell r="C37">
            <v>2.3E-2</v>
          </cell>
        </row>
        <row r="38">
          <cell r="B38">
            <v>2038</v>
          </cell>
          <cell r="C38">
            <v>2.3E-2</v>
          </cell>
        </row>
        <row r="39">
          <cell r="B39">
            <v>2039</v>
          </cell>
          <cell r="C39">
            <v>2.3E-2</v>
          </cell>
        </row>
        <row r="40">
          <cell r="B40">
            <v>2040</v>
          </cell>
          <cell r="C40">
            <v>2.3E-2</v>
          </cell>
        </row>
        <row r="41">
          <cell r="B41">
            <v>2041</v>
          </cell>
          <cell r="C41">
            <v>2.1999999999999999E-2</v>
          </cell>
        </row>
        <row r="42">
          <cell r="B42">
            <v>2042</v>
          </cell>
          <cell r="C42">
            <v>2.1999999999999999E-2</v>
          </cell>
        </row>
        <row r="43">
          <cell r="B43">
            <v>2043</v>
          </cell>
          <cell r="C43">
            <v>2.3E-2</v>
          </cell>
        </row>
        <row r="44">
          <cell r="B44">
            <v>2044</v>
          </cell>
          <cell r="C44">
            <v>2.1999999999999999E-2</v>
          </cell>
        </row>
        <row r="45">
          <cell r="B45">
            <v>2045</v>
          </cell>
          <cell r="C45">
            <v>2.3E-2</v>
          </cell>
        </row>
        <row r="46">
          <cell r="B46">
            <v>2046</v>
          </cell>
          <cell r="C46">
            <v>2.3E-2</v>
          </cell>
        </row>
        <row r="47">
          <cell r="B47">
            <v>2047</v>
          </cell>
          <cell r="C47">
            <v>2.3E-2</v>
          </cell>
        </row>
        <row r="48">
          <cell r="B48">
            <v>2048</v>
          </cell>
          <cell r="C48">
            <v>2.3E-2</v>
          </cell>
        </row>
        <row r="49">
          <cell r="B49">
            <v>2049</v>
          </cell>
          <cell r="C49">
            <v>2.3E-2</v>
          </cell>
        </row>
        <row r="50">
          <cell r="B50">
            <v>2050</v>
          </cell>
          <cell r="C50">
            <v>2.3E-2</v>
          </cell>
        </row>
        <row r="51">
          <cell r="B51">
            <v>2051</v>
          </cell>
          <cell r="C51">
            <v>2.3E-2</v>
          </cell>
        </row>
        <row r="52">
          <cell r="B52">
            <v>2052</v>
          </cell>
          <cell r="C52">
            <v>2.3E-2</v>
          </cell>
        </row>
        <row r="53">
          <cell r="B53">
            <v>2053</v>
          </cell>
          <cell r="C53">
            <v>2.3E-2</v>
          </cell>
        </row>
        <row r="54">
          <cell r="B54">
            <v>2054</v>
          </cell>
          <cell r="C54">
            <v>2.3E-2</v>
          </cell>
        </row>
        <row r="55">
          <cell r="B55">
            <v>2055</v>
          </cell>
          <cell r="C55">
            <v>2.3E-2</v>
          </cell>
        </row>
        <row r="56">
          <cell r="B56">
            <v>2056</v>
          </cell>
          <cell r="C56">
            <v>2.3E-2</v>
          </cell>
        </row>
        <row r="57">
          <cell r="B57">
            <v>2057</v>
          </cell>
          <cell r="C57">
            <v>2.3E-2</v>
          </cell>
        </row>
        <row r="58">
          <cell r="B58">
            <v>2058</v>
          </cell>
          <cell r="C58">
            <v>2.3E-2</v>
          </cell>
        </row>
        <row r="59">
          <cell r="B59">
            <v>2059</v>
          </cell>
          <cell r="C59">
            <v>2.3E-2</v>
          </cell>
        </row>
        <row r="60">
          <cell r="B60">
            <v>2060</v>
          </cell>
          <cell r="C60">
            <v>2.3E-2</v>
          </cell>
        </row>
        <row r="61">
          <cell r="B61">
            <v>2061</v>
          </cell>
          <cell r="C61">
            <v>2.3E-2</v>
          </cell>
        </row>
      </sheetData>
      <sheetData sheetId="4"/>
      <sheetData sheetId="5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SST"/>
      <sheetName val="1b nameplate month DJ CCCT J"/>
      <sheetName val="1b nameplate month SCCT NTN"/>
      <sheetName val="1B nameplate month SCCT NTN (2)"/>
      <sheetName val="1B nameplate month SCCT WYSW"/>
      <sheetName val="1B nameplate month SCCT WV"/>
      <sheetName val="1c payment factor model CCCT"/>
      <sheetName val="1c payment factor model SCCT"/>
      <sheetName val="1c payment factor model Battery"/>
      <sheetName val="1d Discount Rate"/>
      <sheetName val="1e Inflation Rate"/>
      <sheetName val="1e i OPFC"/>
      <sheetName val="1f heat rate emission"/>
      <sheetName val="1h wind and solar generation"/>
      <sheetName val="1i DSM Class 2 MWh"/>
      <sheetName val="1i DSM Class 2 Mw"/>
      <sheetName val="1i DSM Class 1 Mw"/>
      <sheetName val="1i DG "/>
      <sheetName val="1j FOT Adder"/>
      <sheetName val="Storage"/>
      <sheetName val="Nat Gas "/>
      <sheetName val="2 Portfolio"/>
      <sheetName val="2a Stabuild"/>
      <sheetName val="4 Transmission"/>
      <sheetName val="Customer Pref Re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8">
          <cell r="M28">
            <v>2.2750000000000006E-2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F Study"/>
      <sheetName val="QF_Names"/>
      <sheetName val="Queue"/>
      <sheetName val="Status"/>
      <sheetName val="Degradation"/>
      <sheetName val="Location"/>
      <sheetName val="WeeklyReport"/>
      <sheetName val="MAx COD date UT sch 38"/>
      <sheetName val="2021 QF Pricing Request Study L"/>
    </sheetNames>
    <definedNames>
      <definedName name="Active_MW" refersTo="='QF_Names'!$D$4:$D$75"/>
      <definedName name="Active_Name_Conf" refersTo="='QF_Names'!$A$4:$A$75"/>
      <definedName name="Active_QF_Name" refersTo="='QF_Names'!$B$4:$B$75"/>
    </definedNames>
    <sheetDataSet>
      <sheetData sheetId="0">
        <row r="4">
          <cell r="B4">
            <v>1</v>
          </cell>
        </row>
        <row r="5">
          <cell r="B5" t="str">
            <v>2007.Q4</v>
          </cell>
        </row>
        <row r="6">
          <cell r="B6">
            <v>2</v>
          </cell>
        </row>
        <row r="7">
          <cell r="B7" t="str">
            <v>3a</v>
          </cell>
        </row>
        <row r="8">
          <cell r="B8" t="str">
            <v>3b</v>
          </cell>
        </row>
        <row r="9">
          <cell r="B9">
            <v>4</v>
          </cell>
        </row>
        <row r="10">
          <cell r="B10">
            <v>5</v>
          </cell>
        </row>
        <row r="11">
          <cell r="B11" t="str">
            <v>2008.Q1</v>
          </cell>
        </row>
        <row r="12">
          <cell r="B12" t="str">
            <v>2008.Q2</v>
          </cell>
        </row>
        <row r="13">
          <cell r="B13">
            <v>6</v>
          </cell>
        </row>
        <row r="14">
          <cell r="B14">
            <v>7</v>
          </cell>
        </row>
        <row r="15">
          <cell r="B15">
            <v>8</v>
          </cell>
        </row>
        <row r="16">
          <cell r="B16">
            <v>9</v>
          </cell>
        </row>
        <row r="17">
          <cell r="B17" t="str">
            <v>2008.Q3</v>
          </cell>
        </row>
        <row r="18">
          <cell r="B18" t="str">
            <v>2009</v>
          </cell>
        </row>
        <row r="19">
          <cell r="B19">
            <v>1</v>
          </cell>
        </row>
        <row r="20">
          <cell r="B20" t="str">
            <v>2008.Q4</v>
          </cell>
        </row>
        <row r="21">
          <cell r="B21">
            <v>2</v>
          </cell>
        </row>
        <row r="22">
          <cell r="B22" t="str">
            <v>2009.Q1</v>
          </cell>
        </row>
        <row r="23">
          <cell r="B23">
            <v>3</v>
          </cell>
        </row>
        <row r="24">
          <cell r="B24" t="str">
            <v>2009.Q2</v>
          </cell>
        </row>
        <row r="25">
          <cell r="B25">
            <v>4</v>
          </cell>
        </row>
        <row r="26">
          <cell r="B26">
            <v>5</v>
          </cell>
        </row>
        <row r="27">
          <cell r="B27">
            <v>6</v>
          </cell>
        </row>
        <row r="28">
          <cell r="B28" t="str">
            <v>2009.Q3</v>
          </cell>
        </row>
        <row r="29">
          <cell r="B29" t="str">
            <v>7a</v>
          </cell>
        </row>
        <row r="30">
          <cell r="B30" t="str">
            <v>7b</v>
          </cell>
        </row>
        <row r="31">
          <cell r="B31">
            <v>8</v>
          </cell>
        </row>
        <row r="32">
          <cell r="B32">
            <v>9</v>
          </cell>
        </row>
        <row r="33">
          <cell r="B33">
            <v>10</v>
          </cell>
        </row>
        <row r="34">
          <cell r="B34" t="str">
            <v>2010</v>
          </cell>
        </row>
        <row r="35">
          <cell r="B35">
            <v>1</v>
          </cell>
        </row>
        <row r="36">
          <cell r="B36" t="str">
            <v>2009.Q4</v>
          </cell>
        </row>
        <row r="37">
          <cell r="B37">
            <v>2</v>
          </cell>
        </row>
        <row r="38">
          <cell r="B38">
            <v>3</v>
          </cell>
        </row>
        <row r="39">
          <cell r="B39">
            <v>4</v>
          </cell>
        </row>
        <row r="40">
          <cell r="B40">
            <v>5</v>
          </cell>
        </row>
        <row r="41">
          <cell r="B41">
            <v>6</v>
          </cell>
        </row>
        <row r="42">
          <cell r="B42" t="str">
            <v>2010.Q1</v>
          </cell>
        </row>
        <row r="43">
          <cell r="B43">
            <v>7</v>
          </cell>
        </row>
        <row r="44">
          <cell r="B44">
            <v>8</v>
          </cell>
        </row>
        <row r="45">
          <cell r="B45">
            <v>9</v>
          </cell>
        </row>
        <row r="46">
          <cell r="B46">
            <v>10</v>
          </cell>
        </row>
        <row r="47">
          <cell r="B47" t="str">
            <v>2010.Q2</v>
          </cell>
        </row>
        <row r="48">
          <cell r="B48">
            <v>11</v>
          </cell>
        </row>
        <row r="49">
          <cell r="B49">
            <v>12</v>
          </cell>
        </row>
        <row r="50">
          <cell r="B50">
            <v>13</v>
          </cell>
        </row>
        <row r="51">
          <cell r="B51">
            <v>14</v>
          </cell>
        </row>
        <row r="52">
          <cell r="B52" t="str">
            <v>2010.Q3</v>
          </cell>
        </row>
        <row r="53">
          <cell r="B53" t="str">
            <v>2011</v>
          </cell>
        </row>
        <row r="54">
          <cell r="B54">
            <v>1</v>
          </cell>
          <cell r="D54" t="str">
            <v>QF - 03 - ID - Wind</v>
          </cell>
        </row>
        <row r="55">
          <cell r="B55">
            <v>2</v>
          </cell>
        </row>
        <row r="56">
          <cell r="B56" t="str">
            <v>2011.Q1</v>
          </cell>
        </row>
        <row r="57">
          <cell r="B57">
            <v>3</v>
          </cell>
        </row>
        <row r="58">
          <cell r="B58">
            <v>4</v>
          </cell>
        </row>
        <row r="59">
          <cell r="B59">
            <v>5</v>
          </cell>
          <cell r="D59" t="str">
            <v>ExxonMobil  QF (2011)</v>
          </cell>
        </row>
        <row r="60">
          <cell r="B60">
            <v>6</v>
          </cell>
        </row>
        <row r="61">
          <cell r="B61">
            <v>7</v>
          </cell>
          <cell r="D61" t="str">
            <v>QF - 04 - UT - Wind</v>
          </cell>
        </row>
        <row r="62">
          <cell r="B62" t="str">
            <v>2011.Q2</v>
          </cell>
        </row>
        <row r="63">
          <cell r="B63">
            <v>8</v>
          </cell>
        </row>
        <row r="64">
          <cell r="B64">
            <v>9</v>
          </cell>
          <cell r="D64" t="str">
            <v>Kennecott Smelter  QF (2011)</v>
          </cell>
        </row>
        <row r="65">
          <cell r="B65">
            <v>10</v>
          </cell>
          <cell r="D65" t="str">
            <v>Kennecott Refinery  QF (2011)</v>
          </cell>
        </row>
        <row r="66">
          <cell r="B66">
            <v>11</v>
          </cell>
          <cell r="D66" t="str">
            <v>QF - 06 - ID - Wind</v>
          </cell>
        </row>
        <row r="67">
          <cell r="B67">
            <v>12</v>
          </cell>
          <cell r="D67" t="str">
            <v>QF - 07 - UT - Wind</v>
          </cell>
        </row>
        <row r="68">
          <cell r="B68">
            <v>13</v>
          </cell>
          <cell r="D68" t="str">
            <v>ExxonMobil  QF (2011)</v>
          </cell>
        </row>
        <row r="69">
          <cell r="B69">
            <v>14</v>
          </cell>
        </row>
        <row r="70">
          <cell r="B70">
            <v>14.5</v>
          </cell>
          <cell r="D70" t="str">
            <v>Tesoro  QF (2011)</v>
          </cell>
        </row>
        <row r="71">
          <cell r="B71">
            <v>15</v>
          </cell>
        </row>
        <row r="72">
          <cell r="B72" t="str">
            <v>2011.Q3</v>
          </cell>
        </row>
        <row r="73">
          <cell r="B73">
            <v>16</v>
          </cell>
          <cell r="D73" t="str">
            <v>QF - 10 - UT - Biogas</v>
          </cell>
        </row>
        <row r="74">
          <cell r="B74">
            <v>17</v>
          </cell>
          <cell r="D74" t="str">
            <v>QF - 03 - ID - Wind</v>
          </cell>
        </row>
        <row r="75">
          <cell r="B75">
            <v>18</v>
          </cell>
          <cell r="D75" t="str">
            <v>QF - 11 - UT - Solar</v>
          </cell>
        </row>
      </sheetData>
      <sheetData sheetId="1">
        <row r="4">
          <cell r="A4">
            <v>0</v>
          </cell>
          <cell r="B4">
            <v>0</v>
          </cell>
          <cell r="D4">
            <v>0</v>
          </cell>
        </row>
        <row r="5">
          <cell r="A5">
            <v>0</v>
          </cell>
          <cell r="B5">
            <v>0</v>
          </cell>
          <cell r="D5">
            <v>0</v>
          </cell>
        </row>
        <row r="6">
          <cell r="A6" t="str">
            <v>Elektron Solar</v>
          </cell>
          <cell r="B6" t="str">
            <v>QF - 529 - UT - Solar</v>
          </cell>
          <cell r="D6">
            <v>80</v>
          </cell>
        </row>
        <row r="7">
          <cell r="A7" t="str">
            <v>Sunnyside Solar</v>
          </cell>
          <cell r="B7" t="str">
            <v>QF - 561 - WA - Solar</v>
          </cell>
          <cell r="D7">
            <v>4.99</v>
          </cell>
        </row>
        <row r="8">
          <cell r="A8" t="str">
            <v>Dalreed Solar I</v>
          </cell>
          <cell r="B8" t="str">
            <v>QF - 562 - OR - Solar</v>
          </cell>
          <cell r="D8">
            <v>40</v>
          </cell>
        </row>
        <row r="9">
          <cell r="A9" t="str">
            <v>Dalreed Solar II</v>
          </cell>
          <cell r="B9" t="str">
            <v>QF - 563 - OR - Solar</v>
          </cell>
          <cell r="D9">
            <v>40</v>
          </cell>
        </row>
        <row r="10">
          <cell r="A10" t="str">
            <v>Tesoro Non Firm</v>
          </cell>
          <cell r="B10" t="str">
            <v>QF - 435 - UT - Gas</v>
          </cell>
          <cell r="D10">
            <v>25</v>
          </cell>
        </row>
        <row r="11">
          <cell r="A11" t="str">
            <v>Kennecott Smelter Non Firm</v>
          </cell>
          <cell r="B11" t="str">
            <v>QF - 433 - UT - Gas</v>
          </cell>
          <cell r="D11">
            <v>31.8</v>
          </cell>
        </row>
        <row r="12">
          <cell r="A12" t="str">
            <v>Kennecott Refinery Non Firm</v>
          </cell>
          <cell r="B12" t="str">
            <v>QF - 434 - UT - Gas</v>
          </cell>
          <cell r="D12">
            <v>6.2</v>
          </cell>
        </row>
        <row r="13">
          <cell r="A13" t="str">
            <v>Exxon Mobil</v>
          </cell>
          <cell r="B13" t="str">
            <v>QF - 525 - WY - Gas</v>
          </cell>
          <cell r="D13">
            <v>98</v>
          </cell>
        </row>
        <row r="14">
          <cell r="A14" t="str">
            <v>US MagCorp Non-Firm</v>
          </cell>
          <cell r="B14" t="str">
            <v>QF - 569 - UT - Gas</v>
          </cell>
          <cell r="D14">
            <v>36</v>
          </cell>
        </row>
        <row r="15">
          <cell r="A15" t="str">
            <v>Utah 2020.Q2</v>
          </cell>
          <cell r="B15">
            <v>0</v>
          </cell>
          <cell r="D15">
            <v>0</v>
          </cell>
        </row>
        <row r="16">
          <cell r="A16" t="str">
            <v>Cedar Creek Wind</v>
          </cell>
          <cell r="B16" t="str">
            <v>QF - 585 - UT - Wind</v>
          </cell>
          <cell r="D16">
            <v>151.80000000000001</v>
          </cell>
        </row>
        <row r="17">
          <cell r="A17" t="str">
            <v>Smith Creek Hydro</v>
          </cell>
          <cell r="B17">
            <v>0</v>
          </cell>
          <cell r="D17">
            <v>35</v>
          </cell>
        </row>
        <row r="18">
          <cell r="A18" t="str">
            <v>Linkville Solar</v>
          </cell>
          <cell r="B18" t="str">
            <v>QF - 544 - OR - Solar</v>
          </cell>
          <cell r="D18">
            <v>80</v>
          </cell>
        </row>
        <row r="19">
          <cell r="A19" t="str">
            <v>Black Rock Solar</v>
          </cell>
          <cell r="B19" t="str">
            <v>QF - 553 - WA - Solar</v>
          </cell>
          <cell r="D19">
            <v>80</v>
          </cell>
        </row>
        <row r="20">
          <cell r="A20" t="str">
            <v>Chevron Wind</v>
          </cell>
          <cell r="B20" t="str">
            <v>QF - 537 - WY - Wind</v>
          </cell>
          <cell r="D20">
            <v>16.5</v>
          </cell>
        </row>
        <row r="21">
          <cell r="A21" t="str">
            <v>Lincoln Solar</v>
          </cell>
          <cell r="B21" t="str">
            <v>QF - 442 - WY - Solar</v>
          </cell>
          <cell r="D21">
            <v>80</v>
          </cell>
        </row>
        <row r="22">
          <cell r="A22" t="str">
            <v>Dalreed Solar I NonRenewable</v>
          </cell>
          <cell r="B22" t="str">
            <v>QF - 602 - OR - Solar</v>
          </cell>
          <cell r="D22">
            <v>20</v>
          </cell>
        </row>
        <row r="23">
          <cell r="A23" t="str">
            <v>Sch 34 Steel Solar 1</v>
          </cell>
          <cell r="B23" t="str">
            <v>QF - 597 - UT - Solar</v>
          </cell>
          <cell r="D23">
            <v>40</v>
          </cell>
        </row>
        <row r="24">
          <cell r="A24" t="str">
            <v>Sch 34 Steel Solar 2</v>
          </cell>
          <cell r="B24" t="str">
            <v>QF - 598 - UT - Solar</v>
          </cell>
          <cell r="D24">
            <v>40</v>
          </cell>
        </row>
        <row r="25">
          <cell r="A25" t="str">
            <v>Sch 34 Steel Solar 3</v>
          </cell>
          <cell r="B25" t="str">
            <v>QF - 599 - UT - Solar</v>
          </cell>
          <cell r="D25">
            <v>67</v>
          </cell>
        </row>
        <row r="26">
          <cell r="A26" t="str">
            <v>Sch 34 Steel Solar 4</v>
          </cell>
          <cell r="B26" t="str">
            <v>QF - 600 - UT - Solar</v>
          </cell>
          <cell r="D26">
            <v>67</v>
          </cell>
        </row>
        <row r="27">
          <cell r="A27" t="str">
            <v>Frannie Solar I wB</v>
          </cell>
          <cell r="B27" t="str">
            <v>QF - 603 - WY - Solar</v>
          </cell>
          <cell r="D27">
            <v>20</v>
          </cell>
        </row>
        <row r="28">
          <cell r="A28" t="str">
            <v>Frannie Solar II wB</v>
          </cell>
          <cell r="B28" t="str">
            <v>QF - 604 - WY - Solar</v>
          </cell>
          <cell r="D28">
            <v>9</v>
          </cell>
        </row>
        <row r="29">
          <cell r="A29" t="str">
            <v>Piney Flats Solar</v>
          </cell>
          <cell r="B29" t="str">
            <v>QF - 605 - WY - Solar</v>
          </cell>
          <cell r="D29">
            <v>80</v>
          </cell>
        </row>
        <row r="30">
          <cell r="A30" t="str">
            <v>Birch Creek Solar I</v>
          </cell>
          <cell r="B30" t="str">
            <v>QF - 606 - UT - Solar</v>
          </cell>
          <cell r="D30">
            <v>80</v>
          </cell>
        </row>
        <row r="31">
          <cell r="A31" t="str">
            <v>Birch Creek Solar II</v>
          </cell>
          <cell r="B31" t="str">
            <v>QF - 607 - UT - Solar</v>
          </cell>
          <cell r="D31">
            <v>80</v>
          </cell>
        </row>
        <row r="32">
          <cell r="A32" t="str">
            <v>Birch Creek Solar I wB</v>
          </cell>
          <cell r="B32" t="str">
            <v>QF - 608 - UT - Solar</v>
          </cell>
          <cell r="D32">
            <v>80</v>
          </cell>
        </row>
        <row r="33">
          <cell r="A33" t="str">
            <v>Birch Creek Solar II wB</v>
          </cell>
          <cell r="B33" t="str">
            <v>QF - 609 - UT - Solar</v>
          </cell>
          <cell r="D33">
            <v>80</v>
          </cell>
        </row>
        <row r="34">
          <cell r="A34" t="str">
            <v>Millard County Solar</v>
          </cell>
          <cell r="B34" t="str">
            <v>QF - 610 - UT - Solar</v>
          </cell>
          <cell r="D34">
            <v>71.8</v>
          </cell>
        </row>
        <row r="35">
          <cell r="A35" t="str">
            <v>Bluff Bench Solar</v>
          </cell>
          <cell r="B35" t="str">
            <v>QF - 611 - UT - Solar</v>
          </cell>
          <cell r="D35">
            <v>75</v>
          </cell>
        </row>
        <row r="36">
          <cell r="A36" t="str">
            <v>Cat Canyon Solar</v>
          </cell>
          <cell r="B36" t="str">
            <v>QF - 612 - UT - Solar</v>
          </cell>
          <cell r="D36">
            <v>80</v>
          </cell>
        </row>
        <row r="37">
          <cell r="A37" t="str">
            <v>Artemis Solar</v>
          </cell>
          <cell r="B37" t="str">
            <v>QF - 613 - UT - Solar</v>
          </cell>
          <cell r="D37">
            <v>80</v>
          </cell>
        </row>
        <row r="38">
          <cell r="A38" t="str">
            <v>Cricket Mtn Solar</v>
          </cell>
          <cell r="B38" t="str">
            <v>QF - 614 - UT - Solar</v>
          </cell>
          <cell r="D38">
            <v>75</v>
          </cell>
        </row>
        <row r="39">
          <cell r="A39" t="str">
            <v>Faraday Solar A</v>
          </cell>
          <cell r="B39" t="str">
            <v>QF - 615 - UT - Solar</v>
          </cell>
          <cell r="D39">
            <v>52.5</v>
          </cell>
        </row>
        <row r="40">
          <cell r="A40" t="str">
            <v>Faraday Solar B</v>
          </cell>
          <cell r="B40" t="str">
            <v>QF - 616 - UT - Solar</v>
          </cell>
          <cell r="D40">
            <v>52.5</v>
          </cell>
        </row>
        <row r="41">
          <cell r="A41" t="str">
            <v>Faraday Solar C</v>
          </cell>
          <cell r="B41" t="str">
            <v>QF - 617 - UT - Solar</v>
          </cell>
          <cell r="D41">
            <v>52.5</v>
          </cell>
        </row>
        <row r="42">
          <cell r="A42" t="str">
            <v>Faraday Solar D</v>
          </cell>
          <cell r="B42" t="str">
            <v>QF - 618 - UT - Solar</v>
          </cell>
          <cell r="D42">
            <v>52.5</v>
          </cell>
        </row>
        <row r="43">
          <cell r="A43" t="str">
            <v>Faraday Solar E</v>
          </cell>
          <cell r="B43" t="str">
            <v>QF - 619 - UT - Solar</v>
          </cell>
          <cell r="D43">
            <v>52.5</v>
          </cell>
        </row>
        <row r="44">
          <cell r="A44" t="str">
            <v>Faraday Solar F</v>
          </cell>
          <cell r="B44" t="str">
            <v>QF - 620 - UT - Solar</v>
          </cell>
          <cell r="D44">
            <v>52.5</v>
          </cell>
        </row>
        <row r="45">
          <cell r="A45" t="str">
            <v>Faraday Solar G</v>
          </cell>
          <cell r="B45" t="str">
            <v>QF - 621 - UT - Solar</v>
          </cell>
          <cell r="D45">
            <v>52.5</v>
          </cell>
        </row>
        <row r="46">
          <cell r="A46" t="str">
            <v>Faraday Solar H</v>
          </cell>
          <cell r="B46" t="str">
            <v>QF - 622 - UT - Solar</v>
          </cell>
          <cell r="D46">
            <v>52.5</v>
          </cell>
        </row>
        <row r="47">
          <cell r="A47" t="str">
            <v>Faraday Solar I</v>
          </cell>
          <cell r="B47" t="str">
            <v>QF - 623 - UT - Solar</v>
          </cell>
          <cell r="D47">
            <v>52.5</v>
          </cell>
        </row>
        <row r="48">
          <cell r="A48" t="str">
            <v>Faraday Solar J</v>
          </cell>
          <cell r="B48" t="str">
            <v>QF - 624 - UT - Solar</v>
          </cell>
          <cell r="D48">
            <v>52.5</v>
          </cell>
        </row>
        <row r="49">
          <cell r="A49" t="str">
            <v>Goshen Valley A Solar</v>
          </cell>
          <cell r="B49" t="str">
            <v>QF - 625 - UT - Solar</v>
          </cell>
          <cell r="D49">
            <v>52.5</v>
          </cell>
        </row>
        <row r="50">
          <cell r="A50" t="str">
            <v>Goshen Valley B Solar</v>
          </cell>
          <cell r="B50" t="str">
            <v>QF - 626 - UT - Solar</v>
          </cell>
          <cell r="D50">
            <v>52.5</v>
          </cell>
        </row>
        <row r="51">
          <cell r="A51" t="str">
            <v>Goshen Valley C Solar</v>
          </cell>
          <cell r="B51" t="str">
            <v>QF - 627 - UT - Solar</v>
          </cell>
          <cell r="D51">
            <v>52.5</v>
          </cell>
        </row>
        <row r="52">
          <cell r="A52" t="str">
            <v>Goshen Valley D Solar</v>
          </cell>
          <cell r="B52" t="str">
            <v>QF - 628 - UT - Solar</v>
          </cell>
          <cell r="D52">
            <v>52.5</v>
          </cell>
        </row>
        <row r="53">
          <cell r="A53" t="str">
            <v>Goshen Valley E Solar</v>
          </cell>
          <cell r="B53" t="str">
            <v>QF - 629 - UT - Solar</v>
          </cell>
          <cell r="D53">
            <v>52.5</v>
          </cell>
        </row>
        <row r="54">
          <cell r="A54" t="str">
            <v>Goshen Valley F Solar</v>
          </cell>
          <cell r="B54" t="str">
            <v>QF - 630 - UT - Solar</v>
          </cell>
          <cell r="D54">
            <v>52.5</v>
          </cell>
        </row>
        <row r="55">
          <cell r="A55" t="str">
            <v>Goshen Valley G Solar</v>
          </cell>
          <cell r="B55" t="str">
            <v>QF - 631 - UT - Solar</v>
          </cell>
          <cell r="D55">
            <v>52.5</v>
          </cell>
        </row>
        <row r="56">
          <cell r="A56" t="str">
            <v>Goshen Valley H Solar</v>
          </cell>
          <cell r="B56" t="str">
            <v>QF - 632 - UT - Solar</v>
          </cell>
          <cell r="D56">
            <v>52.5</v>
          </cell>
        </row>
        <row r="57">
          <cell r="A57" t="str">
            <v>Goshen Valley I Solar</v>
          </cell>
          <cell r="B57" t="str">
            <v>QF - 633 - UT - Solar</v>
          </cell>
          <cell r="D57">
            <v>52.5</v>
          </cell>
        </row>
        <row r="58">
          <cell r="A58" t="str">
            <v>Goshen Valley J Solar</v>
          </cell>
          <cell r="B58" t="str">
            <v>QF - 634 - UT - Solar</v>
          </cell>
          <cell r="D58">
            <v>52.5</v>
          </cell>
        </row>
        <row r="59">
          <cell r="A59" t="str">
            <v>Cisco Energy Cogen</v>
          </cell>
          <cell r="B59" t="str">
            <v>QF - 635 - UT - Gas</v>
          </cell>
          <cell r="D59">
            <v>11.2</v>
          </cell>
        </row>
        <row r="60">
          <cell r="A60" t="str">
            <v>Riverton PV1 wGWS</v>
          </cell>
          <cell r="B60" t="str">
            <v>QF - 636 - WY - Solar</v>
          </cell>
          <cell r="D60">
            <v>74.900000000000006</v>
          </cell>
        </row>
        <row r="61">
          <cell r="A61" t="str">
            <v>Riverton PV1 xGWS</v>
          </cell>
          <cell r="B61" t="str">
            <v>QF - 637 - WY - Solar</v>
          </cell>
          <cell r="D61">
            <v>74.900000000000006</v>
          </cell>
        </row>
        <row r="62">
          <cell r="A62" t="str">
            <v>Jeffrey City wGWS</v>
          </cell>
          <cell r="B62" t="str">
            <v>QF - 638 - WY - Solar</v>
          </cell>
          <cell r="D62">
            <v>74.900000000000006</v>
          </cell>
        </row>
        <row r="63">
          <cell r="A63" t="str">
            <v>Jeffrey City xGWS</v>
          </cell>
          <cell r="B63" t="str">
            <v>QF - 639 - WY - Solar</v>
          </cell>
          <cell r="D63">
            <v>74.900000000000006</v>
          </cell>
        </row>
        <row r="64">
          <cell r="A64" t="str">
            <v>GRID 2021 IRP UPdate</v>
          </cell>
          <cell r="B64">
            <v>0</v>
          </cell>
          <cell r="D64">
            <v>0</v>
          </cell>
        </row>
        <row r="65">
          <cell r="A65" t="str">
            <v>Opal Wind WY</v>
          </cell>
          <cell r="B65" t="str">
            <v>QF - 640 - WY - Wind</v>
          </cell>
          <cell r="D65">
            <v>79.8</v>
          </cell>
        </row>
        <row r="66">
          <cell r="A66" t="str">
            <v>Opal Wind UT</v>
          </cell>
          <cell r="B66" t="str">
            <v>QF - 640 - UT - Wind</v>
          </cell>
          <cell r="D66">
            <v>79.8</v>
          </cell>
        </row>
        <row r="67">
          <cell r="A67">
            <v>0</v>
          </cell>
          <cell r="B67">
            <v>0</v>
          </cell>
          <cell r="D67">
            <v>0</v>
          </cell>
        </row>
        <row r="68">
          <cell r="A68">
            <v>0</v>
          </cell>
          <cell r="B68">
            <v>0</v>
          </cell>
          <cell r="D68">
            <v>0</v>
          </cell>
        </row>
        <row r="69">
          <cell r="A69" t="str">
            <v>Utah 2021.Q2</v>
          </cell>
          <cell r="B69" t="str">
            <v>Avoided Cost Resource</v>
          </cell>
          <cell r="D69">
            <v>100</v>
          </cell>
        </row>
        <row r="70">
          <cell r="A70" t="str">
            <v>Utah 2021.Q1_Wind</v>
          </cell>
          <cell r="B70" t="str">
            <v>QF - Sch38 - UT - Wind</v>
          </cell>
          <cell r="D70">
            <v>80</v>
          </cell>
        </row>
        <row r="71">
          <cell r="A71" t="str">
            <v>Utah 2021.Q1_Solar</v>
          </cell>
          <cell r="B71" t="str">
            <v>QF - Sch38 - UT - Solar T</v>
          </cell>
          <cell r="D71">
            <v>80</v>
          </cell>
        </row>
        <row r="72">
          <cell r="A72" t="str">
            <v>QF - Sch37 - UT - Thermal</v>
          </cell>
          <cell r="B72" t="str">
            <v>QF - Sch37 - UT - Thermal</v>
          </cell>
          <cell r="D72">
            <v>10</v>
          </cell>
        </row>
        <row r="73">
          <cell r="A73" t="str">
            <v>QF - Sch37 - UT - Wind</v>
          </cell>
          <cell r="B73" t="str">
            <v>QF - Sch37 - UT - Wind</v>
          </cell>
          <cell r="D73">
            <v>10</v>
          </cell>
        </row>
        <row r="74">
          <cell r="A74" t="str">
            <v>QF - Sch37 - UT - Solar F</v>
          </cell>
          <cell r="B74" t="str">
            <v>QF - Sch37 - UT - Solar F</v>
          </cell>
          <cell r="D74">
            <v>10</v>
          </cell>
        </row>
        <row r="75">
          <cell r="A75" t="str">
            <v>QF - Sch37 - UT - Solar T</v>
          </cell>
          <cell r="B75" t="str">
            <v>QF - Sch37 - UT - Solar T</v>
          </cell>
          <cell r="D75">
            <v>10</v>
          </cell>
        </row>
      </sheetData>
      <sheetData sheetId="2">
        <row r="6">
          <cell r="B6">
            <v>1</v>
          </cell>
          <cell r="D6">
            <v>-1.49</v>
          </cell>
        </row>
        <row r="7">
          <cell r="B7">
            <v>2</v>
          </cell>
          <cell r="D7">
            <v>-1.49</v>
          </cell>
        </row>
        <row r="8">
          <cell r="B8">
            <v>3</v>
          </cell>
          <cell r="D8">
            <v>5.67</v>
          </cell>
        </row>
        <row r="9">
          <cell r="B9">
            <v>4</v>
          </cell>
          <cell r="D9">
            <v>-5.75</v>
          </cell>
        </row>
        <row r="10">
          <cell r="B10">
            <v>5</v>
          </cell>
          <cell r="D10">
            <v>-5.75</v>
          </cell>
        </row>
        <row r="11">
          <cell r="B11">
            <v>6</v>
          </cell>
          <cell r="D11">
            <v>6.22</v>
          </cell>
        </row>
        <row r="12">
          <cell r="B12">
            <v>7</v>
          </cell>
          <cell r="D12">
            <v>6.58</v>
          </cell>
        </row>
        <row r="13">
          <cell r="B13">
            <v>8</v>
          </cell>
          <cell r="D13">
            <v>6.38</v>
          </cell>
        </row>
        <row r="14">
          <cell r="B14">
            <v>9</v>
          </cell>
          <cell r="D14">
            <v>8.49</v>
          </cell>
        </row>
        <row r="15">
          <cell r="B15">
            <v>10</v>
          </cell>
          <cell r="D15">
            <v>5.66</v>
          </cell>
        </row>
        <row r="16">
          <cell r="B16">
            <v>11</v>
          </cell>
          <cell r="D16">
            <v>1.4082323114686413</v>
          </cell>
        </row>
        <row r="17">
          <cell r="B17">
            <v>12</v>
          </cell>
          <cell r="D17">
            <v>3.95899272469486</v>
          </cell>
        </row>
        <row r="18">
          <cell r="B18">
            <v>13</v>
          </cell>
          <cell r="D18">
            <v>0.39840470874771722</v>
          </cell>
        </row>
        <row r="19">
          <cell r="B19">
            <v>14</v>
          </cell>
          <cell r="D19">
            <v>0</v>
          </cell>
        </row>
        <row r="20">
          <cell r="B20">
            <v>15</v>
          </cell>
          <cell r="D20">
            <v>0</v>
          </cell>
        </row>
        <row r="21">
          <cell r="B21">
            <v>16</v>
          </cell>
          <cell r="D21">
            <v>0</v>
          </cell>
        </row>
        <row r="22">
          <cell r="B22">
            <v>17</v>
          </cell>
          <cell r="D22">
            <v>0</v>
          </cell>
        </row>
        <row r="23">
          <cell r="B23">
            <v>18</v>
          </cell>
          <cell r="D23">
            <v>0</v>
          </cell>
        </row>
        <row r="24">
          <cell r="B24">
            <v>19</v>
          </cell>
          <cell r="D24">
            <v>1.02</v>
          </cell>
        </row>
        <row r="25">
          <cell r="B25">
            <v>20</v>
          </cell>
          <cell r="D25">
            <v>6.93</v>
          </cell>
        </row>
        <row r="26">
          <cell r="B26">
            <v>21</v>
          </cell>
          <cell r="D26">
            <v>1.99</v>
          </cell>
        </row>
        <row r="27">
          <cell r="B27">
            <v>22</v>
          </cell>
          <cell r="D27">
            <v>0.39</v>
          </cell>
        </row>
        <row r="28">
          <cell r="B28">
            <v>23</v>
          </cell>
          <cell r="D28">
            <v>0.35</v>
          </cell>
        </row>
        <row r="37">
          <cell r="B37" t="str">
            <v>Total Signed MW</v>
          </cell>
          <cell r="D37">
            <v>40.97</v>
          </cell>
        </row>
        <row r="38">
          <cell r="B38" t="str">
            <v>No.</v>
          </cell>
          <cell r="D38" t="str">
            <v>Partial Displacement</v>
          </cell>
        </row>
        <row r="39">
          <cell r="B39">
            <v>1</v>
          </cell>
          <cell r="D39">
            <v>9.98E-2</v>
          </cell>
        </row>
        <row r="40">
          <cell r="B40">
            <v>2</v>
          </cell>
          <cell r="D40">
            <v>2.0699999999999998</v>
          </cell>
        </row>
        <row r="41">
          <cell r="B41">
            <v>3</v>
          </cell>
          <cell r="D41">
            <v>7.09</v>
          </cell>
        </row>
        <row r="42">
          <cell r="A42" t="str">
            <v>Solar w Battery</v>
          </cell>
          <cell r="B42">
            <v>4</v>
          </cell>
          <cell r="D42">
            <v>3.09</v>
          </cell>
        </row>
        <row r="43">
          <cell r="A43" t="str">
            <v>Solar w Battery</v>
          </cell>
          <cell r="B43">
            <v>5</v>
          </cell>
          <cell r="D43">
            <v>2.59</v>
          </cell>
        </row>
        <row r="44">
          <cell r="B44">
            <v>6</v>
          </cell>
          <cell r="D44">
            <v>9.65</v>
          </cell>
        </row>
        <row r="45">
          <cell r="B45">
            <v>7</v>
          </cell>
          <cell r="D45">
            <v>1.73</v>
          </cell>
        </row>
        <row r="46">
          <cell r="B46">
            <v>8</v>
          </cell>
          <cell r="D46">
            <v>10.38</v>
          </cell>
        </row>
        <row r="47">
          <cell r="B47">
            <v>9</v>
          </cell>
          <cell r="D47">
            <v>7.09</v>
          </cell>
        </row>
        <row r="48">
          <cell r="B48">
            <v>10</v>
          </cell>
          <cell r="D48">
            <v>7.09</v>
          </cell>
        </row>
        <row r="49">
          <cell r="B49">
            <v>11</v>
          </cell>
          <cell r="D49">
            <v>4.04</v>
          </cell>
        </row>
        <row r="50">
          <cell r="B50">
            <v>12</v>
          </cell>
          <cell r="D50">
            <v>9.31</v>
          </cell>
        </row>
        <row r="51">
          <cell r="B51">
            <v>13</v>
          </cell>
          <cell r="D51">
            <v>9.16</v>
          </cell>
        </row>
        <row r="52">
          <cell r="B52">
            <v>14</v>
          </cell>
          <cell r="D52">
            <v>9.1199999999999992</v>
          </cell>
        </row>
        <row r="53">
          <cell r="B53">
            <v>15</v>
          </cell>
          <cell r="D53">
            <v>9.2899999999999991</v>
          </cell>
        </row>
        <row r="54">
          <cell r="A54" t="str">
            <v>Solar w Battery</v>
          </cell>
          <cell r="B54">
            <v>16</v>
          </cell>
          <cell r="D54">
            <v>16.25</v>
          </cell>
        </row>
        <row r="55">
          <cell r="A55" t="str">
            <v>Solar w Battery</v>
          </cell>
          <cell r="B55">
            <v>17</v>
          </cell>
          <cell r="D55">
            <v>16.25</v>
          </cell>
        </row>
        <row r="56">
          <cell r="A56" t="str">
            <v>Solar w Battery</v>
          </cell>
          <cell r="B56">
            <v>18</v>
          </cell>
          <cell r="D56">
            <v>16.25</v>
          </cell>
        </row>
        <row r="57">
          <cell r="A57" t="str">
            <v>Solar w Battery</v>
          </cell>
          <cell r="B57">
            <v>19</v>
          </cell>
          <cell r="D57">
            <v>16.25</v>
          </cell>
        </row>
        <row r="58">
          <cell r="A58" t="str">
            <v>Solar w Battery</v>
          </cell>
          <cell r="B58">
            <v>20</v>
          </cell>
          <cell r="D58">
            <v>16.25</v>
          </cell>
        </row>
        <row r="59">
          <cell r="A59" t="str">
            <v>Solar w Battery</v>
          </cell>
          <cell r="B59">
            <v>21</v>
          </cell>
          <cell r="D59">
            <v>16.25</v>
          </cell>
        </row>
        <row r="60">
          <cell r="A60" t="str">
            <v>Solar w Battery</v>
          </cell>
          <cell r="B60">
            <v>22</v>
          </cell>
          <cell r="D60">
            <v>16.25</v>
          </cell>
        </row>
        <row r="61">
          <cell r="A61" t="str">
            <v>Solar w Battery</v>
          </cell>
          <cell r="B61">
            <v>23</v>
          </cell>
          <cell r="D61">
            <v>16.25</v>
          </cell>
        </row>
        <row r="62">
          <cell r="A62" t="str">
            <v>Solar w Battery</v>
          </cell>
          <cell r="B62">
            <v>24</v>
          </cell>
          <cell r="D62">
            <v>16.25</v>
          </cell>
        </row>
        <row r="63">
          <cell r="A63" t="str">
            <v>Solar w Battery</v>
          </cell>
          <cell r="B63">
            <v>25</v>
          </cell>
          <cell r="D63">
            <v>16.25</v>
          </cell>
        </row>
        <row r="64">
          <cell r="A64" t="str">
            <v>Solar w Battery</v>
          </cell>
          <cell r="B64">
            <v>26</v>
          </cell>
          <cell r="D64">
            <v>16.25</v>
          </cell>
        </row>
        <row r="65">
          <cell r="A65" t="str">
            <v>Solar w Battery</v>
          </cell>
          <cell r="B65">
            <v>27</v>
          </cell>
          <cell r="D65">
            <v>16.25</v>
          </cell>
        </row>
        <row r="66">
          <cell r="A66" t="str">
            <v>Solar w Battery</v>
          </cell>
          <cell r="B66">
            <v>28</v>
          </cell>
          <cell r="D66">
            <v>16.25</v>
          </cell>
        </row>
        <row r="67">
          <cell r="A67" t="str">
            <v>Solar w Battery</v>
          </cell>
          <cell r="B67">
            <v>29</v>
          </cell>
          <cell r="D67">
            <v>16.25</v>
          </cell>
        </row>
        <row r="68">
          <cell r="A68" t="str">
            <v>Solar w Battery</v>
          </cell>
          <cell r="B68">
            <v>30</v>
          </cell>
          <cell r="D68">
            <v>16.25</v>
          </cell>
        </row>
        <row r="69">
          <cell r="A69" t="str">
            <v>Solar w Battery</v>
          </cell>
          <cell r="B69">
            <v>31</v>
          </cell>
          <cell r="D69">
            <v>16.25</v>
          </cell>
        </row>
        <row r="70">
          <cell r="A70" t="str">
            <v>Solar w Battery</v>
          </cell>
          <cell r="B70">
            <v>32</v>
          </cell>
          <cell r="D70">
            <v>16.25</v>
          </cell>
        </row>
        <row r="71">
          <cell r="A71" t="str">
            <v>Solar w Battery</v>
          </cell>
          <cell r="B71">
            <v>33</v>
          </cell>
          <cell r="D71">
            <v>16.25</v>
          </cell>
        </row>
        <row r="72">
          <cell r="A72" t="str">
            <v>Solar w Battery</v>
          </cell>
          <cell r="B72">
            <v>34</v>
          </cell>
          <cell r="D72">
            <v>16.25</v>
          </cell>
        </row>
        <row r="73">
          <cell r="A73" t="str">
            <v>Solar w Battery</v>
          </cell>
          <cell r="B73">
            <v>35</v>
          </cell>
          <cell r="D73">
            <v>16.25</v>
          </cell>
        </row>
        <row r="74">
          <cell r="B74">
            <v>36</v>
          </cell>
          <cell r="D74">
            <v>11.2</v>
          </cell>
        </row>
      </sheetData>
      <sheetData sheetId="3">
        <row r="4">
          <cell r="C4" t="str">
            <v>Black Rock Solar</v>
          </cell>
          <cell r="D4" t="str">
            <v>BayWa r.e.</v>
          </cell>
        </row>
        <row r="5">
          <cell r="D5" t="str">
            <v>Energy of Utah L.L.C</v>
          </cell>
        </row>
        <row r="6">
          <cell r="D6" t="str">
            <v>Energy of Utah L.L.C</v>
          </cell>
        </row>
        <row r="7">
          <cell r="D7" t="str">
            <v>Energy of Utah L.L.C</v>
          </cell>
        </row>
        <row r="8">
          <cell r="D8" t="str">
            <v>Energy of Utah L.L.C</v>
          </cell>
        </row>
        <row r="9">
          <cell r="D9" t="str">
            <v>Energy of Utah L.L.C</v>
          </cell>
        </row>
        <row r="10">
          <cell r="D10" t="str">
            <v>Energy of Utah L.L.C</v>
          </cell>
        </row>
        <row r="12">
          <cell r="D12" t="str">
            <v>One Energy Renewables</v>
          </cell>
        </row>
        <row r="13">
          <cell r="D13" t="str">
            <v>Energy of Utah L.L.C</v>
          </cell>
        </row>
        <row r="14">
          <cell r="D14" t="str">
            <v>Energy of Utah L.L.C</v>
          </cell>
        </row>
        <row r="15">
          <cell r="D15" t="str">
            <v>Energy of Utah L.L.C</v>
          </cell>
        </row>
        <row r="16">
          <cell r="D16" t="str">
            <v>Energy of Utah L.L.C</v>
          </cell>
        </row>
        <row r="17">
          <cell r="D17" t="str">
            <v>Energy of Utah L.L.C</v>
          </cell>
        </row>
        <row r="18">
          <cell r="D18" t="str">
            <v>Energy of Utah L.L.C</v>
          </cell>
        </row>
        <row r="19">
          <cell r="D19" t="str">
            <v>Energy of Utah L.L.C</v>
          </cell>
        </row>
        <row r="20">
          <cell r="D20" t="str">
            <v>Tesoro</v>
          </cell>
        </row>
        <row r="21">
          <cell r="D21" t="str">
            <v>Kennecott</v>
          </cell>
        </row>
        <row r="22">
          <cell r="D22" t="str">
            <v>Kennecott</v>
          </cell>
        </row>
        <row r="23">
          <cell r="D23">
            <v>0</v>
          </cell>
        </row>
        <row r="24">
          <cell r="D24">
            <v>0</v>
          </cell>
        </row>
      </sheetData>
      <sheetData sheetId="4">
        <row r="4">
          <cell r="A4" t="str">
            <v>Oregon Schedule 37</v>
          </cell>
        </row>
        <row r="5">
          <cell r="B5" t="str">
            <v>Adams Solar Center LLC</v>
          </cell>
          <cell r="D5">
            <v>0.2369421615403717</v>
          </cell>
        </row>
        <row r="6">
          <cell r="B6" t="str">
            <v>Bear Creek Solar Center LLC</v>
          </cell>
          <cell r="D6">
            <v>0.2297229595458456</v>
          </cell>
        </row>
        <row r="7">
          <cell r="B7" t="str">
            <v>Beatty Solar</v>
          </cell>
          <cell r="D7">
            <v>0.27922090159817353</v>
          </cell>
        </row>
        <row r="8">
          <cell r="B8" t="str">
            <v>Black Cap II LLC</v>
          </cell>
          <cell r="D8">
            <v>0.28085849988584477</v>
          </cell>
        </row>
        <row r="9">
          <cell r="B9" t="str">
            <v>Bly Solar Center LLC</v>
          </cell>
          <cell r="D9">
            <v>0.26372897686431046</v>
          </cell>
        </row>
        <row r="10">
          <cell r="B10" t="str">
            <v>CC Merrill Solar</v>
          </cell>
          <cell r="D10">
            <v>0.23448271253105019</v>
          </cell>
        </row>
        <row r="11">
          <cell r="B11" t="str">
            <v>Chiloquin Solar</v>
          </cell>
          <cell r="D11">
            <v>0.24868673088187812</v>
          </cell>
        </row>
        <row r="12">
          <cell r="B12" t="str">
            <v>Collier Solar</v>
          </cell>
          <cell r="D12">
            <v>0.2870059870339986</v>
          </cell>
        </row>
        <row r="13">
          <cell r="B13" t="str">
            <v>Elbe Solar Center LLC</v>
          </cell>
          <cell r="D13">
            <v>0.27582305936073059</v>
          </cell>
        </row>
        <row r="14">
          <cell r="B14" t="str">
            <v>Ewauna  Solar 2, LLC</v>
          </cell>
          <cell r="D14">
            <v>0.28625105488190833</v>
          </cell>
        </row>
        <row r="15">
          <cell r="B15" t="str">
            <v>Ivory Pine Solar</v>
          </cell>
          <cell r="D15">
            <v>0.28085849988584477</v>
          </cell>
        </row>
        <row r="16">
          <cell r="B16" t="str">
            <v>Norwest Energy 2 LLC (Neff)</v>
          </cell>
          <cell r="D16">
            <v>0.27911369798953406</v>
          </cell>
        </row>
        <row r="17">
          <cell r="B17" t="str">
            <v>Norwest Energy 4 LLC (Bonanza)</v>
          </cell>
          <cell r="D17">
            <v>0.23344824678337922</v>
          </cell>
        </row>
        <row r="18">
          <cell r="B18" t="str">
            <v>Norwest Energy 7 LLC (Eagle Point)</v>
          </cell>
          <cell r="D18">
            <v>0.26809647476076331</v>
          </cell>
        </row>
        <row r="19">
          <cell r="B19" t="str">
            <v>OR Solar 2 (Agate Bay Solar)</v>
          </cell>
          <cell r="D19">
            <v>0.24950342465753425</v>
          </cell>
        </row>
        <row r="20">
          <cell r="B20" t="str">
            <v>OR Solar 3 (Turkey Hill Solar)</v>
          </cell>
          <cell r="D20">
            <v>0.27890753424657538</v>
          </cell>
        </row>
        <row r="21">
          <cell r="B21" t="str">
            <v>OR Solar 5 (Merrill)</v>
          </cell>
          <cell r="D21">
            <v>0.27807363013698633</v>
          </cell>
        </row>
        <row r="22">
          <cell r="B22" t="str">
            <v>OR Solar 6 (Lakeview)</v>
          </cell>
          <cell r="D22">
            <v>0.27919520547945209</v>
          </cell>
        </row>
        <row r="23">
          <cell r="B23" t="str">
            <v>OR Solar 7 (Jacksonville)</v>
          </cell>
          <cell r="D23">
            <v>0.24807534246575341</v>
          </cell>
        </row>
        <row r="24">
          <cell r="B24" t="str">
            <v>OR Solar 8 (Dairy)</v>
          </cell>
          <cell r="D24">
            <v>0.2789041095890411</v>
          </cell>
        </row>
        <row r="25">
          <cell r="B25" t="str">
            <v>Pendleton Solar</v>
          </cell>
          <cell r="D25">
            <v>0.22399447395936531</v>
          </cell>
        </row>
        <row r="26">
          <cell r="B26" t="str">
            <v>Sprague River Solar</v>
          </cell>
          <cell r="D26">
            <v>0.28662656327462488</v>
          </cell>
        </row>
        <row r="27">
          <cell r="B27" t="str">
            <v>Tumbleweed Solar</v>
          </cell>
          <cell r="D27">
            <v>0.22875296397767628</v>
          </cell>
        </row>
        <row r="28">
          <cell r="B28" t="str">
            <v>Woodline Solar, LLC</v>
          </cell>
          <cell r="D28">
            <v>0.30096446917808217</v>
          </cell>
        </row>
        <row r="30">
          <cell r="A30" t="str">
            <v>Utah Schedule 37</v>
          </cell>
        </row>
        <row r="31">
          <cell r="B31" t="str">
            <v>Beryl Solar</v>
          </cell>
          <cell r="D31">
            <v>0.19013991628614915</v>
          </cell>
        </row>
        <row r="32">
          <cell r="B32" t="str">
            <v>Buckhorn</v>
          </cell>
          <cell r="D32">
            <v>0.18501230913905301</v>
          </cell>
        </row>
        <row r="33">
          <cell r="B33" t="str">
            <v>Cedar Valley</v>
          </cell>
          <cell r="D33">
            <v>0.18432626679139091</v>
          </cell>
        </row>
        <row r="34">
          <cell r="B34" t="str">
            <v>Fiddler's Canyon 1</v>
          </cell>
          <cell r="D34">
            <v>0.3147332325799117</v>
          </cell>
        </row>
        <row r="35">
          <cell r="B35" t="str">
            <v>Fiddler's Canyon 2</v>
          </cell>
          <cell r="D35">
            <v>0.3147332325799117</v>
          </cell>
        </row>
        <row r="36">
          <cell r="B36" t="str">
            <v>Fiddler's Canyon 3</v>
          </cell>
          <cell r="D36">
            <v>0.31744179789954335</v>
          </cell>
        </row>
        <row r="37">
          <cell r="B37" t="str">
            <v>Granite Peak</v>
          </cell>
          <cell r="D37">
            <v>0.18321874720537248</v>
          </cell>
        </row>
        <row r="38">
          <cell r="B38" t="str">
            <v>Greenville</v>
          </cell>
          <cell r="D38">
            <v>0.18744509189730738</v>
          </cell>
        </row>
        <row r="39">
          <cell r="B39" t="str">
            <v>Laho #1</v>
          </cell>
          <cell r="D39">
            <v>0.18321874720537248</v>
          </cell>
        </row>
        <row r="40">
          <cell r="B40" t="str">
            <v>Milford 2</v>
          </cell>
          <cell r="D40">
            <v>0.30939584480593968</v>
          </cell>
        </row>
        <row r="41">
          <cell r="B41" t="str">
            <v>Milford Flat</v>
          </cell>
          <cell r="D41">
            <v>0.18321874720537248</v>
          </cell>
        </row>
        <row r="42">
          <cell r="B42" t="str">
            <v>Quichapa 1</v>
          </cell>
          <cell r="D42">
            <v>0.30766835254947156</v>
          </cell>
        </row>
        <row r="43">
          <cell r="B43" t="str">
            <v>Quichapa 2</v>
          </cell>
          <cell r="D43">
            <v>0.30766835254947156</v>
          </cell>
        </row>
        <row r="44">
          <cell r="B44" t="str">
            <v>Quichapa 3</v>
          </cell>
          <cell r="D44">
            <v>0.30766835254947156</v>
          </cell>
        </row>
        <row r="45">
          <cell r="B45" t="str">
            <v>South Milford</v>
          </cell>
          <cell r="D45">
            <v>0.30939584480593968</v>
          </cell>
        </row>
        <row r="47">
          <cell r="A47" t="str">
            <v>Utah Large QFs</v>
          </cell>
        </row>
        <row r="48">
          <cell r="B48" t="str">
            <v>Enterprise Solar I QF</v>
          </cell>
          <cell r="D48">
            <v>0.30718179223744291</v>
          </cell>
        </row>
        <row r="49">
          <cell r="B49" t="str">
            <v>Escalante Solar I QF</v>
          </cell>
          <cell r="D49">
            <v>0.29626284246575341</v>
          </cell>
        </row>
        <row r="50">
          <cell r="B50" t="str">
            <v>Escalante Solar II QF</v>
          </cell>
          <cell r="D50">
            <v>0.29779823059360733</v>
          </cell>
        </row>
        <row r="51">
          <cell r="B51" t="str">
            <v>Escalante Solar III QF</v>
          </cell>
          <cell r="D51">
            <v>0.295662100456621</v>
          </cell>
        </row>
        <row r="52">
          <cell r="B52" t="str">
            <v>Granite Mountain East Solar QF</v>
          </cell>
          <cell r="D52">
            <v>0.31351455479452051</v>
          </cell>
        </row>
        <row r="53">
          <cell r="B53" t="str">
            <v>Granite Mountain West Solar QF</v>
          </cell>
          <cell r="D53">
            <v>0.31164383561643838</v>
          </cell>
        </row>
        <row r="54">
          <cell r="B54" t="str">
            <v>Iron Springs Solar QF</v>
          </cell>
          <cell r="D54">
            <v>0.31421375570776255</v>
          </cell>
        </row>
        <row r="55">
          <cell r="B55" t="str">
            <v>Pavant II Solar QF</v>
          </cell>
          <cell r="D55">
            <v>0.29636757990867579</v>
          </cell>
        </row>
        <row r="56">
          <cell r="B56" t="str">
            <v>Three Peaks Solar QF</v>
          </cell>
          <cell r="D56">
            <v>0.29348316210045666</v>
          </cell>
        </row>
        <row r="57">
          <cell r="B57" t="str">
            <v>Utah Pavant Solar QF</v>
          </cell>
          <cell r="D57">
            <v>0.28687671232876716</v>
          </cell>
        </row>
        <row r="58">
          <cell r="B58" t="str">
            <v>Utah Red Hills Solar QF</v>
          </cell>
          <cell r="D58">
            <v>0.29388984018264841</v>
          </cell>
        </row>
        <row r="60">
          <cell r="A60" t="str">
            <v>Other (Non-QF)</v>
          </cell>
        </row>
        <row r="61">
          <cell r="B61" t="str">
            <v>Old Mill Solar</v>
          </cell>
          <cell r="D61">
            <v>0.27504566210045661</v>
          </cell>
        </row>
        <row r="62">
          <cell r="B62" t="str">
            <v>eBay - Solar</v>
          </cell>
        </row>
        <row r="63">
          <cell r="B63" t="str">
            <v>Black Cap</v>
          </cell>
        </row>
        <row r="64">
          <cell r="B64" t="str">
            <v>Pavant III</v>
          </cell>
        </row>
        <row r="65">
          <cell r="A65" t="str">
            <v>Removed</v>
          </cell>
        </row>
        <row r="66">
          <cell r="B66" t="str">
            <v>Sigurd Solar QF</v>
          </cell>
          <cell r="D66">
            <v>0.30583190639269409</v>
          </cell>
        </row>
        <row r="67">
          <cell r="B67" t="str">
            <v>Norwest Energy 5 LLC (Arlington)</v>
          </cell>
          <cell r="D67">
            <v>0.27777989444968443</v>
          </cell>
        </row>
        <row r="68">
          <cell r="B68" t="str">
            <v>OR Solar 1 (Sprague River Solar)</v>
          </cell>
          <cell r="D68">
            <v>0.27582305936073059</v>
          </cell>
        </row>
        <row r="69">
          <cell r="B69" t="str">
            <v>OR Solar 4 (Bly Solar)</v>
          </cell>
          <cell r="D69">
            <v>0.27689840182648401</v>
          </cell>
        </row>
      </sheetData>
      <sheetData sheetId="5">
        <row r="4">
          <cell r="A4" t="str">
            <v>Combine Hills</v>
          </cell>
          <cell r="B4" t="str">
            <v>Walla Walla</v>
          </cell>
          <cell r="D4">
            <v>-118.58</v>
          </cell>
        </row>
        <row r="5">
          <cell r="A5" t="str">
            <v>Dunlap I Wind</v>
          </cell>
          <cell r="B5" t="str">
            <v>Wyo NE</v>
          </cell>
          <cell r="D5">
            <v>-106.1</v>
          </cell>
        </row>
        <row r="6">
          <cell r="A6" t="str">
            <v>EWEB FC I Generation</v>
          </cell>
          <cell r="B6" t="str">
            <v>Wyo NE</v>
          </cell>
          <cell r="D6">
            <v>-106.19</v>
          </cell>
        </row>
        <row r="7">
          <cell r="A7" t="str">
            <v>Five Pine Wind QF</v>
          </cell>
          <cell r="B7" t="str">
            <v>Goshen</v>
          </cell>
          <cell r="D7">
            <v>-111.97911666666667</v>
          </cell>
        </row>
        <row r="8">
          <cell r="A8" t="str">
            <v>Foote Creek I Generation</v>
          </cell>
          <cell r="B8" t="str">
            <v>Wyo NE</v>
          </cell>
          <cell r="D8">
            <v>-106.19</v>
          </cell>
        </row>
        <row r="9">
          <cell r="A9" t="str">
            <v>Foote Creek III Wind QF</v>
          </cell>
          <cell r="B9" t="str">
            <v>Wyo NE</v>
          </cell>
          <cell r="D9">
            <v>-106.19</v>
          </cell>
        </row>
        <row r="10">
          <cell r="A10" t="str">
            <v>Glenrock III Wind</v>
          </cell>
          <cell r="B10" t="str">
            <v>Wyo NE</v>
          </cell>
          <cell r="D10">
            <v>-105.83</v>
          </cell>
        </row>
        <row r="11">
          <cell r="A11" t="str">
            <v>Glenrock Wind</v>
          </cell>
          <cell r="B11" t="str">
            <v>Wyo NE</v>
          </cell>
          <cell r="D11">
            <v>-105.83</v>
          </cell>
        </row>
        <row r="12">
          <cell r="A12" t="str">
            <v>Goodnoe Wind</v>
          </cell>
          <cell r="B12" t="str">
            <v>Yakima</v>
          </cell>
          <cell r="D12">
            <v>-120.53</v>
          </cell>
        </row>
        <row r="13">
          <cell r="A13" t="str">
            <v>High Plains Wind</v>
          </cell>
          <cell r="B13" t="str">
            <v>Wyo NE</v>
          </cell>
          <cell r="D13">
            <v>-106.03</v>
          </cell>
        </row>
        <row r="14">
          <cell r="A14" t="str">
            <v>Latigo Wind Park QF</v>
          </cell>
          <cell r="B14" t="str">
            <v>Utah South</v>
          </cell>
          <cell r="D14">
            <v>-109.4</v>
          </cell>
        </row>
        <row r="15">
          <cell r="A15" t="str">
            <v>Leaning Juniper 1</v>
          </cell>
          <cell r="B15" t="str">
            <v>Yakima</v>
          </cell>
          <cell r="D15">
            <v>-120.22</v>
          </cell>
        </row>
        <row r="16">
          <cell r="A16" t="str">
            <v>Marengo I</v>
          </cell>
          <cell r="B16" t="str">
            <v>Walla Walla</v>
          </cell>
          <cell r="D16">
            <v>-117.78</v>
          </cell>
        </row>
        <row r="17">
          <cell r="A17" t="str">
            <v>Marengo II</v>
          </cell>
          <cell r="B17" t="str">
            <v>Walla Walla</v>
          </cell>
          <cell r="D17">
            <v>-117.78</v>
          </cell>
        </row>
        <row r="18">
          <cell r="A18" t="str">
            <v>McFadden Ridge Wind</v>
          </cell>
          <cell r="B18" t="str">
            <v>Wyo NE</v>
          </cell>
          <cell r="D18">
            <v>-106.03</v>
          </cell>
        </row>
        <row r="19">
          <cell r="A19" t="str">
            <v>Mountain Wind 1 QF</v>
          </cell>
          <cell r="B19" t="str">
            <v>Utah North</v>
          </cell>
          <cell r="D19">
            <v>-110.31</v>
          </cell>
        </row>
        <row r="20">
          <cell r="A20" t="str">
            <v>Mountain Wind 2 QF</v>
          </cell>
          <cell r="B20" t="str">
            <v>Utah North</v>
          </cell>
          <cell r="D20">
            <v>-110.31</v>
          </cell>
        </row>
        <row r="21">
          <cell r="A21" t="str">
            <v>North Point Wind QF</v>
          </cell>
          <cell r="B21" t="str">
            <v>Goshen</v>
          </cell>
          <cell r="D21">
            <v>-112.03083333333333</v>
          </cell>
        </row>
        <row r="22">
          <cell r="A22" t="str">
            <v>Oregon Post-MSP Wind QF</v>
          </cell>
          <cell r="B22" t="str">
            <v>West Main</v>
          </cell>
        </row>
        <row r="23">
          <cell r="A23" t="str">
            <v>Oregon Wind Farm QF</v>
          </cell>
          <cell r="B23" t="str">
            <v>Walla Walla</v>
          </cell>
          <cell r="D23">
            <v>-119.41</v>
          </cell>
        </row>
        <row r="24">
          <cell r="A24" t="str">
            <v>Pioneer Wind Park I QF</v>
          </cell>
          <cell r="B24" t="str">
            <v>Wyo NE</v>
          </cell>
          <cell r="D24">
            <v>-105.86</v>
          </cell>
        </row>
        <row r="25">
          <cell r="A25" t="str">
            <v>Power County North Wind QF</v>
          </cell>
          <cell r="B25" t="str">
            <v>Borah</v>
          </cell>
          <cell r="D25">
            <v>-112.45</v>
          </cell>
        </row>
        <row r="26">
          <cell r="A26" t="str">
            <v>Power County South Wind QF</v>
          </cell>
          <cell r="B26" t="str">
            <v>Borah</v>
          </cell>
          <cell r="D26">
            <v>-112.45</v>
          </cell>
        </row>
        <row r="27">
          <cell r="A27" t="str">
            <v>Rock River I</v>
          </cell>
          <cell r="B27" t="str">
            <v>Wyo NE</v>
          </cell>
          <cell r="D27">
            <v>-106.93</v>
          </cell>
        </row>
        <row r="28">
          <cell r="A28" t="str">
            <v>Rolling Hills Wind</v>
          </cell>
          <cell r="B28" t="str">
            <v>Wyo NE</v>
          </cell>
          <cell r="D28">
            <v>-105.83</v>
          </cell>
        </row>
        <row r="29">
          <cell r="A29" t="str">
            <v>Seven Mile II Wind</v>
          </cell>
          <cell r="B29" t="str">
            <v>Wyo NE</v>
          </cell>
          <cell r="D29">
            <v>-106.37</v>
          </cell>
        </row>
        <row r="30">
          <cell r="A30" t="str">
            <v>Seven Mile Wind</v>
          </cell>
          <cell r="B30" t="str">
            <v>Wyo NE</v>
          </cell>
          <cell r="D30">
            <v>-106.37</v>
          </cell>
        </row>
        <row r="31">
          <cell r="A31" t="str">
            <v>Spanish Fork Wind 2 QF</v>
          </cell>
          <cell r="B31" t="str">
            <v>Utah North</v>
          </cell>
          <cell r="D31">
            <v>-111.35</v>
          </cell>
        </row>
        <row r="32">
          <cell r="A32" t="str">
            <v>SCL State Line generation</v>
          </cell>
          <cell r="B32" t="str">
            <v>Walla Walla</v>
          </cell>
          <cell r="D32">
            <v>-118.81</v>
          </cell>
        </row>
        <row r="33">
          <cell r="A33" t="str">
            <v>Three Buttes Wind</v>
          </cell>
          <cell r="B33" t="str">
            <v>Wyo NE</v>
          </cell>
          <cell r="D33">
            <v>-105.99</v>
          </cell>
        </row>
        <row r="34">
          <cell r="A34" t="str">
            <v>Top of the World Wind</v>
          </cell>
          <cell r="B34" t="str">
            <v>Wyo NE</v>
          </cell>
          <cell r="D34">
            <v>-105.47</v>
          </cell>
        </row>
        <row r="35">
          <cell r="A35" t="str">
            <v>Wolverine Creek</v>
          </cell>
          <cell r="B35" t="str">
            <v>Goshen</v>
          </cell>
          <cell r="D35">
            <v>-111.98</v>
          </cell>
        </row>
        <row r="38">
          <cell r="A38" t="str">
            <v>Source:</v>
          </cell>
        </row>
        <row r="39">
          <cell r="A39" t="str">
            <v xml:space="preserve">    01 - UT 2015.Q4 - 51a - Base Case _2016 02 04 (Screen) </v>
          </cell>
        </row>
      </sheetData>
      <sheetData sheetId="6">
        <row r="4">
          <cell r="C4" t="str">
            <v>Projects</v>
          </cell>
          <cell r="D4" t="str">
            <v>MWs</v>
          </cell>
        </row>
        <row r="5">
          <cell r="B5" t="str">
            <v>CA</v>
          </cell>
          <cell r="D5">
            <v>0</v>
          </cell>
        </row>
        <row r="6">
          <cell r="B6" t="str">
            <v>ID</v>
          </cell>
          <cell r="D6">
            <v>151.80000000000001</v>
          </cell>
        </row>
        <row r="7">
          <cell r="B7" t="str">
            <v>OR</v>
          </cell>
          <cell r="D7">
            <v>0</v>
          </cell>
        </row>
        <row r="8">
          <cell r="B8" t="str">
            <v>UT</v>
          </cell>
          <cell r="D8">
            <v>613</v>
          </cell>
        </row>
        <row r="9">
          <cell r="B9" t="str">
            <v>WA</v>
          </cell>
          <cell r="D9">
            <v>0</v>
          </cell>
        </row>
        <row r="10">
          <cell r="B10" t="str">
            <v>WY</v>
          </cell>
          <cell r="D10">
            <v>1838.25</v>
          </cell>
        </row>
        <row r="11">
          <cell r="B11" t="str">
            <v>TOTAL</v>
          </cell>
          <cell r="D11">
            <v>2603.0500000000002</v>
          </cell>
        </row>
        <row r="13">
          <cell r="B13" t="str">
            <v xml:space="preserve">Prior </v>
          </cell>
        </row>
        <row r="14">
          <cell r="B14" t="str">
            <v>State</v>
          </cell>
        </row>
        <row r="15">
          <cell r="D15" t="str">
            <v>MWs</v>
          </cell>
        </row>
        <row r="16">
          <cell r="B16" t="str">
            <v>CA</v>
          </cell>
          <cell r="D16">
            <v>0</v>
          </cell>
        </row>
        <row r="17">
          <cell r="B17" t="str">
            <v>ID</v>
          </cell>
          <cell r="D17">
            <v>0</v>
          </cell>
        </row>
        <row r="18">
          <cell r="B18" t="str">
            <v>OR</v>
          </cell>
          <cell r="D18">
            <v>80</v>
          </cell>
        </row>
        <row r="19">
          <cell r="B19" t="str">
            <v>UT</v>
          </cell>
          <cell r="D19">
            <v>0</v>
          </cell>
        </row>
        <row r="20">
          <cell r="B20" t="str">
            <v>WA</v>
          </cell>
          <cell r="D20">
            <v>0</v>
          </cell>
        </row>
        <row r="21">
          <cell r="B21" t="str">
            <v>WY</v>
          </cell>
          <cell r="D21">
            <v>600</v>
          </cell>
        </row>
        <row r="22">
          <cell r="B22" t="str">
            <v>TOTAL</v>
          </cell>
          <cell r="D22">
            <v>680</v>
          </cell>
        </row>
        <row r="24">
          <cell r="B24" t="str">
            <v>Delta</v>
          </cell>
        </row>
        <row r="25">
          <cell r="B25" t="str">
            <v>State</v>
          </cell>
        </row>
        <row r="26">
          <cell r="D26" t="str">
            <v>MWs</v>
          </cell>
        </row>
        <row r="27">
          <cell r="B27" t="str">
            <v>CA</v>
          </cell>
          <cell r="D27">
            <v>0</v>
          </cell>
        </row>
        <row r="28">
          <cell r="B28" t="str">
            <v>ID</v>
          </cell>
          <cell r="D28">
            <v>151.80000000000001</v>
          </cell>
        </row>
        <row r="29">
          <cell r="B29" t="str">
            <v>OR</v>
          </cell>
          <cell r="D29">
            <v>-80</v>
          </cell>
        </row>
        <row r="30">
          <cell r="B30" t="str">
            <v>UT</v>
          </cell>
          <cell r="D30">
            <v>613</v>
          </cell>
        </row>
        <row r="31">
          <cell r="B31" t="str">
            <v>WA</v>
          </cell>
          <cell r="D31">
            <v>0</v>
          </cell>
        </row>
        <row r="32">
          <cell r="B32" t="str">
            <v>WY</v>
          </cell>
          <cell r="D32">
            <v>1238.25</v>
          </cell>
        </row>
        <row r="33">
          <cell r="B33" t="str">
            <v>TOTAL</v>
          </cell>
          <cell r="D33">
            <v>1923.0500000000002</v>
          </cell>
        </row>
      </sheetData>
      <sheetData sheetId="7">
        <row r="5">
          <cell r="A5" t="str">
            <v>Pricing Request complete            start clock</v>
          </cell>
        </row>
        <row r="6">
          <cell r="A6" t="str">
            <v>Indicative Pricing complete          +30 days              (Company)</v>
          </cell>
        </row>
        <row r="7">
          <cell r="A7" t="str">
            <v>Request for Draft PPA                   +60 days               (QF)</v>
          </cell>
        </row>
        <row r="8">
          <cell r="A8" t="str">
            <v>Draft PPA input completeness   +7 days                 (Company)</v>
          </cell>
        </row>
        <row r="9">
          <cell r="A9" t="str">
            <v>Draft PPA delivered                        +30 days              (Company)</v>
          </cell>
        </row>
        <row r="10">
          <cell r="A10" t="str">
            <v>Executed PPA                                    +5 months          (Both)</v>
          </cell>
        </row>
        <row r="11">
          <cell r="A11" t="str">
            <v>Total                                                      ~9 months</v>
          </cell>
        </row>
        <row r="13">
          <cell r="A13" t="str">
            <v>The scheduled COD can’t be more than ~39 months in the future, or roughly 4/1/2020.</v>
          </cell>
        </row>
        <row r="15">
          <cell r="A15" t="str">
            <v>The proposed COD of November 2020 is beyond the 39 month allowed by Schedule 38.  </v>
          </cell>
        </row>
        <row r="17">
          <cell r="A17" t="str">
            <v xml:space="preserve">(2)  Schedule 38 requires the developer to provide a proposed on-line date.  </v>
          </cell>
        </row>
        <row r="19">
          <cell r="A19" t="str">
            <v xml:space="preserve">Schedule 38 also provides “ … a QF project will typically be removed from the QF pricing queue, and any indicative or proposed prices or agreements will no longer be valid … a change of more than three (3) months in the online date” </v>
          </cell>
        </row>
        <row r="21">
          <cell r="A21" t="str">
            <v xml:space="preserve">As such, the Company cannot accommodate a request for multiple commercial operation dates. </v>
          </cell>
        </row>
        <row r="28">
          <cell r="D28">
            <v>44412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E3">
            <v>2032</v>
          </cell>
          <cell r="F3">
            <v>48214</v>
          </cell>
          <cell r="G3">
            <v>48245</v>
          </cell>
          <cell r="H3">
            <v>48274</v>
          </cell>
          <cell r="I3">
            <v>48305</v>
          </cell>
          <cell r="J3">
            <v>48335</v>
          </cell>
          <cell r="K3">
            <v>48366</v>
          </cell>
          <cell r="L3">
            <v>48396</v>
          </cell>
          <cell r="M3">
            <v>48427</v>
          </cell>
          <cell r="N3">
            <v>48458</v>
          </cell>
          <cell r="O3">
            <v>48488</v>
          </cell>
          <cell r="P3">
            <v>48519</v>
          </cell>
          <cell r="Q3">
            <v>48549</v>
          </cell>
          <cell r="R3">
            <v>2033</v>
          </cell>
          <cell r="S3">
            <v>48580</v>
          </cell>
          <cell r="T3">
            <v>48611</v>
          </cell>
          <cell r="U3">
            <v>48639</v>
          </cell>
          <cell r="V3">
            <v>48670</v>
          </cell>
          <cell r="W3">
            <v>48700</v>
          </cell>
          <cell r="X3">
            <v>48731</v>
          </cell>
          <cell r="Y3">
            <v>48761</v>
          </cell>
          <cell r="Z3">
            <v>48792</v>
          </cell>
          <cell r="AA3">
            <v>48823</v>
          </cell>
          <cell r="AB3">
            <v>48853</v>
          </cell>
          <cell r="AC3">
            <v>48884</v>
          </cell>
          <cell r="AD3">
            <v>48914</v>
          </cell>
          <cell r="AE3">
            <v>2034</v>
          </cell>
          <cell r="AF3">
            <v>48945</v>
          </cell>
          <cell r="AG3">
            <v>48976</v>
          </cell>
          <cell r="AH3">
            <v>49004</v>
          </cell>
          <cell r="AI3">
            <v>49035</v>
          </cell>
          <cell r="AJ3">
            <v>49065</v>
          </cell>
          <cell r="AK3">
            <v>49096</v>
          </cell>
          <cell r="AL3">
            <v>49126</v>
          </cell>
          <cell r="AM3">
            <v>49157</v>
          </cell>
          <cell r="AN3">
            <v>49188</v>
          </cell>
          <cell r="AO3">
            <v>49218</v>
          </cell>
          <cell r="AP3">
            <v>49249</v>
          </cell>
          <cell r="AQ3">
            <v>49279</v>
          </cell>
          <cell r="AR3">
            <v>2035</v>
          </cell>
          <cell r="AS3">
            <v>49310</v>
          </cell>
          <cell r="AT3">
            <v>49341</v>
          </cell>
          <cell r="AU3">
            <v>49369</v>
          </cell>
          <cell r="AV3">
            <v>49400</v>
          </cell>
          <cell r="AW3">
            <v>49430</v>
          </cell>
          <cell r="AX3">
            <v>49461</v>
          </cell>
          <cell r="AY3">
            <v>49491</v>
          </cell>
          <cell r="AZ3">
            <v>49522</v>
          </cell>
          <cell r="BA3">
            <v>49553</v>
          </cell>
          <cell r="BB3">
            <v>49583</v>
          </cell>
          <cell r="BC3">
            <v>49614</v>
          </cell>
          <cell r="BD3">
            <v>49644</v>
          </cell>
          <cell r="BE3">
            <v>2036</v>
          </cell>
          <cell r="BF3">
            <v>49675</v>
          </cell>
          <cell r="BG3">
            <v>49706</v>
          </cell>
          <cell r="BH3">
            <v>49735</v>
          </cell>
          <cell r="BI3">
            <v>49766</v>
          </cell>
          <cell r="BJ3">
            <v>49796</v>
          </cell>
          <cell r="BK3">
            <v>49827</v>
          </cell>
          <cell r="BL3">
            <v>49857</v>
          </cell>
          <cell r="BM3">
            <v>49888</v>
          </cell>
          <cell r="BN3">
            <v>49919</v>
          </cell>
          <cell r="BO3">
            <v>49949</v>
          </cell>
          <cell r="BP3">
            <v>49980</v>
          </cell>
          <cell r="BQ3">
            <v>50010</v>
          </cell>
          <cell r="BR3">
            <v>2037</v>
          </cell>
          <cell r="BS3">
            <v>50041</v>
          </cell>
          <cell r="BT3">
            <v>50072</v>
          </cell>
          <cell r="BU3">
            <v>50100</v>
          </cell>
          <cell r="BV3">
            <v>50131</v>
          </cell>
          <cell r="BW3">
            <v>50161</v>
          </cell>
          <cell r="BX3">
            <v>50192</v>
          </cell>
          <cell r="BY3">
            <v>50222</v>
          </cell>
          <cell r="BZ3">
            <v>50253</v>
          </cell>
          <cell r="CA3">
            <v>50284</v>
          </cell>
          <cell r="CB3">
            <v>50314</v>
          </cell>
          <cell r="CC3">
            <v>50345</v>
          </cell>
          <cell r="CD3">
            <v>50375</v>
          </cell>
          <cell r="CE3">
            <v>2038</v>
          </cell>
          <cell r="CF3">
            <v>50406</v>
          </cell>
          <cell r="CG3">
            <v>50437</v>
          </cell>
          <cell r="CH3">
            <v>50465</v>
          </cell>
          <cell r="CI3">
            <v>50496</v>
          </cell>
          <cell r="CJ3">
            <v>50526</v>
          </cell>
          <cell r="CK3">
            <v>50557</v>
          </cell>
          <cell r="CL3">
            <v>50587</v>
          </cell>
          <cell r="CM3">
            <v>50618</v>
          </cell>
          <cell r="CN3">
            <v>50649</v>
          </cell>
          <cell r="CO3">
            <v>50679</v>
          </cell>
          <cell r="CP3">
            <v>50710</v>
          </cell>
          <cell r="CQ3">
            <v>50740</v>
          </cell>
          <cell r="CR3">
            <v>2039</v>
          </cell>
          <cell r="CS3">
            <v>50771</v>
          </cell>
          <cell r="CT3">
            <v>50802</v>
          </cell>
          <cell r="CU3">
            <v>50830</v>
          </cell>
          <cell r="CV3">
            <v>50861</v>
          </cell>
          <cell r="CW3">
            <v>50891</v>
          </cell>
          <cell r="CX3">
            <v>50922</v>
          </cell>
          <cell r="CY3">
            <v>50952</v>
          </cell>
          <cell r="CZ3">
            <v>50983</v>
          </cell>
          <cell r="DA3">
            <v>51014</v>
          </cell>
          <cell r="DB3">
            <v>51044</v>
          </cell>
          <cell r="DC3">
            <v>51075</v>
          </cell>
          <cell r="DD3">
            <v>51105</v>
          </cell>
          <cell r="DE3">
            <v>2040</v>
          </cell>
          <cell r="DF3">
            <v>51136</v>
          </cell>
          <cell r="DG3">
            <v>51167</v>
          </cell>
          <cell r="DH3">
            <v>51196</v>
          </cell>
          <cell r="DI3">
            <v>51227</v>
          </cell>
          <cell r="DJ3">
            <v>51257</v>
          </cell>
          <cell r="DK3">
            <v>51288</v>
          </cell>
          <cell r="DL3">
            <v>51318</v>
          </cell>
          <cell r="DM3">
            <v>51349</v>
          </cell>
          <cell r="DN3">
            <v>51380</v>
          </cell>
          <cell r="DO3">
            <v>51410</v>
          </cell>
          <cell r="DP3">
            <v>51441</v>
          </cell>
          <cell r="DQ3">
            <v>51471</v>
          </cell>
          <cell r="DR3">
            <v>2041</v>
          </cell>
          <cell r="DS3">
            <v>51502</v>
          </cell>
          <cell r="DT3">
            <v>51533</v>
          </cell>
          <cell r="DU3">
            <v>51561</v>
          </cell>
          <cell r="DV3">
            <v>51592</v>
          </cell>
          <cell r="DW3">
            <v>51622</v>
          </cell>
          <cell r="DX3">
            <v>51653</v>
          </cell>
          <cell r="DY3">
            <v>51683</v>
          </cell>
          <cell r="DZ3">
            <v>51714</v>
          </cell>
          <cell r="EA3">
            <v>51745</v>
          </cell>
          <cell r="EB3">
            <v>51775</v>
          </cell>
          <cell r="EC3">
            <v>51806</v>
          </cell>
          <cell r="ED3">
            <v>51836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659.5</v>
          </cell>
          <cell r="H32">
            <v>15106.299999999814</v>
          </cell>
          <cell r="I32">
            <v>8739.1999999999534</v>
          </cell>
          <cell r="J32">
            <v>14125</v>
          </cell>
          <cell r="K32">
            <v>22527.599999999627</v>
          </cell>
          <cell r="L32">
            <v>13281.400000000373</v>
          </cell>
          <cell r="M32">
            <v>4380</v>
          </cell>
          <cell r="N32">
            <v>0</v>
          </cell>
          <cell r="O32">
            <v>2479</v>
          </cell>
          <cell r="P32">
            <v>10229</v>
          </cell>
          <cell r="Q32">
            <v>0</v>
          </cell>
          <cell r="R32">
            <v>116691.30000000447</v>
          </cell>
          <cell r="S32">
            <v>0</v>
          </cell>
          <cell r="T32">
            <v>1268</v>
          </cell>
          <cell r="U32">
            <v>7967.2999999998137</v>
          </cell>
          <cell r="V32">
            <v>16538.5</v>
          </cell>
          <cell r="W32">
            <v>13732.199999999953</v>
          </cell>
          <cell r="X32">
            <v>15920.799999999814</v>
          </cell>
          <cell r="Y32">
            <v>16811</v>
          </cell>
          <cell r="Z32">
            <v>3312</v>
          </cell>
          <cell r="AA32">
            <v>-127</v>
          </cell>
          <cell r="AB32">
            <v>0</v>
          </cell>
          <cell r="AC32">
            <v>41268.5</v>
          </cell>
          <cell r="AD32">
            <v>0</v>
          </cell>
          <cell r="AE32">
            <v>87995.5</v>
          </cell>
          <cell r="AF32">
            <v>0</v>
          </cell>
          <cell r="AG32">
            <v>768.20000000018626</v>
          </cell>
          <cell r="AH32">
            <v>14602</v>
          </cell>
          <cell r="AI32">
            <v>2679.5</v>
          </cell>
          <cell r="AJ32">
            <v>22760.799999999814</v>
          </cell>
          <cell r="AK32">
            <v>13686</v>
          </cell>
          <cell r="AL32">
            <v>13297</v>
          </cell>
          <cell r="AM32">
            <v>1672</v>
          </cell>
          <cell r="AN32">
            <v>0</v>
          </cell>
          <cell r="AO32">
            <v>2372.5</v>
          </cell>
          <cell r="AP32">
            <v>16157.5</v>
          </cell>
          <cell r="AQ32">
            <v>0</v>
          </cell>
          <cell r="AR32">
            <v>151523.29999999702</v>
          </cell>
          <cell r="AS32">
            <v>0</v>
          </cell>
          <cell r="AT32">
            <v>9216.5999999996275</v>
          </cell>
          <cell r="AU32">
            <v>7644.2999999998137</v>
          </cell>
          <cell r="AV32">
            <v>20350.199999999953</v>
          </cell>
          <cell r="AW32">
            <v>18393.800000000047</v>
          </cell>
          <cell r="AX32">
            <v>17493.200000000186</v>
          </cell>
          <cell r="AY32">
            <v>27373.200000000186</v>
          </cell>
          <cell r="AZ32">
            <v>8878</v>
          </cell>
          <cell r="BA32">
            <v>0</v>
          </cell>
          <cell r="BB32">
            <v>0</v>
          </cell>
          <cell r="BC32">
            <v>42174</v>
          </cell>
          <cell r="BD32">
            <v>0</v>
          </cell>
          <cell r="BE32">
            <v>163690.60000000149</v>
          </cell>
          <cell r="BF32">
            <v>0</v>
          </cell>
          <cell r="BG32">
            <v>13593.299999999814</v>
          </cell>
          <cell r="BH32">
            <v>23068.5</v>
          </cell>
          <cell r="BI32">
            <v>14919</v>
          </cell>
          <cell r="BJ32">
            <v>19548.699999999953</v>
          </cell>
          <cell r="BK32">
            <v>6280.1000000000931</v>
          </cell>
          <cell r="BL32">
            <v>24405</v>
          </cell>
          <cell r="BM32">
            <v>4747</v>
          </cell>
          <cell r="BN32">
            <v>0</v>
          </cell>
          <cell r="BO32">
            <v>0</v>
          </cell>
          <cell r="BP32">
            <v>55033</v>
          </cell>
          <cell r="BQ32">
            <v>2096</v>
          </cell>
          <cell r="BR32">
            <v>202990</v>
          </cell>
          <cell r="BS32">
            <v>0</v>
          </cell>
          <cell r="BT32">
            <v>31306</v>
          </cell>
          <cell r="BU32">
            <v>11386.5</v>
          </cell>
          <cell r="BV32">
            <v>30066.399999999907</v>
          </cell>
          <cell r="BW32">
            <v>10801.100000000093</v>
          </cell>
          <cell r="BX32">
            <v>23507</v>
          </cell>
          <cell r="BY32">
            <v>20802</v>
          </cell>
          <cell r="BZ32">
            <v>10894</v>
          </cell>
          <cell r="CA32">
            <v>0</v>
          </cell>
          <cell r="CB32">
            <v>0</v>
          </cell>
          <cell r="CC32">
            <v>49997.5</v>
          </cell>
          <cell r="CD32">
            <v>14229.5</v>
          </cell>
          <cell r="CE32">
            <v>298042.89999999851</v>
          </cell>
          <cell r="CF32">
            <v>11696</v>
          </cell>
          <cell r="CG32">
            <v>54496</v>
          </cell>
          <cell r="CH32">
            <v>34070.799999999814</v>
          </cell>
          <cell r="CI32">
            <v>13758.199999999953</v>
          </cell>
          <cell r="CJ32">
            <v>14529.699999999953</v>
          </cell>
          <cell r="CK32">
            <v>23163.699999999953</v>
          </cell>
          <cell r="CL32">
            <v>10685.5</v>
          </cell>
          <cell r="CM32">
            <v>20078.5</v>
          </cell>
          <cell r="CN32">
            <v>0</v>
          </cell>
          <cell r="CO32">
            <v>831</v>
          </cell>
          <cell r="CP32">
            <v>59763</v>
          </cell>
          <cell r="CQ32">
            <v>54970.5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42888</v>
          </cell>
          <cell r="G33">
            <v>37976</v>
          </cell>
          <cell r="H33">
            <v>35962.299999999814</v>
          </cell>
          <cell r="I33">
            <v>71126</v>
          </cell>
          <cell r="J33">
            <v>10339.5</v>
          </cell>
          <cell r="K33">
            <v>11019.200000000186</v>
          </cell>
          <cell r="L33">
            <v>24537.700000000186</v>
          </cell>
          <cell r="M33">
            <v>13349</v>
          </cell>
          <cell r="N33">
            <v>-617</v>
          </cell>
          <cell r="O33">
            <v>58739.5</v>
          </cell>
          <cell r="P33">
            <v>103510</v>
          </cell>
          <cell r="Q33">
            <v>81099</v>
          </cell>
          <cell r="R33">
            <v>585416.09999999404</v>
          </cell>
          <cell r="S33">
            <v>35193</v>
          </cell>
          <cell r="T33">
            <v>60193.5</v>
          </cell>
          <cell r="U33">
            <v>71773.599999999627</v>
          </cell>
          <cell r="V33">
            <v>99643.199999999953</v>
          </cell>
          <cell r="W33">
            <v>31429.199999999953</v>
          </cell>
          <cell r="X33">
            <v>5844</v>
          </cell>
          <cell r="Y33">
            <v>28271</v>
          </cell>
          <cell r="Z33">
            <v>27571.599999999627</v>
          </cell>
          <cell r="AA33">
            <v>3612</v>
          </cell>
          <cell r="AB33">
            <v>72538</v>
          </cell>
          <cell r="AC33">
            <v>63978</v>
          </cell>
          <cell r="AD33">
            <v>85369</v>
          </cell>
          <cell r="AE33">
            <v>598983.69999999553</v>
          </cell>
          <cell r="AF33">
            <v>38948</v>
          </cell>
          <cell r="AG33">
            <v>88472.200000000186</v>
          </cell>
          <cell r="AH33">
            <v>111090</v>
          </cell>
          <cell r="AI33">
            <v>71692.799999999814</v>
          </cell>
          <cell r="AJ33">
            <v>24896.899999999907</v>
          </cell>
          <cell r="AK33">
            <v>4774.2999999998137</v>
          </cell>
          <cell r="AL33">
            <v>13658.299999999814</v>
          </cell>
          <cell r="AM33">
            <v>25057.700000000186</v>
          </cell>
          <cell r="AN33">
            <v>8304</v>
          </cell>
          <cell r="AO33">
            <v>56679.5</v>
          </cell>
          <cell r="AP33">
            <v>67322</v>
          </cell>
          <cell r="AQ33">
            <v>88088</v>
          </cell>
          <cell r="AR33">
            <v>677274.30000000447</v>
          </cell>
          <cell r="AS33">
            <v>39236</v>
          </cell>
          <cell r="AT33">
            <v>117768</v>
          </cell>
          <cell r="AU33">
            <v>48843.799999999814</v>
          </cell>
          <cell r="AV33">
            <v>80008</v>
          </cell>
          <cell r="AW33">
            <v>56075.5</v>
          </cell>
          <cell r="AX33">
            <v>38395.700000000186</v>
          </cell>
          <cell r="AY33">
            <v>27856.299999999814</v>
          </cell>
          <cell r="AZ33">
            <v>20831</v>
          </cell>
          <cell r="BA33">
            <v>1856</v>
          </cell>
          <cell r="BB33">
            <v>89101</v>
          </cell>
          <cell r="BC33">
            <v>108072</v>
          </cell>
          <cell r="BD33">
            <v>49231</v>
          </cell>
          <cell r="BE33">
            <v>790912.20000000298</v>
          </cell>
          <cell r="BF33">
            <v>64284</v>
          </cell>
          <cell r="BG33">
            <v>74958.700000000186</v>
          </cell>
          <cell r="BH33">
            <v>126389.5</v>
          </cell>
          <cell r="BI33">
            <v>94103.699999999953</v>
          </cell>
          <cell r="BJ33">
            <v>43898.300000000047</v>
          </cell>
          <cell r="BK33">
            <v>36090.5</v>
          </cell>
          <cell r="BL33">
            <v>21360</v>
          </cell>
          <cell r="BM33">
            <v>37482</v>
          </cell>
          <cell r="BN33">
            <v>-1979</v>
          </cell>
          <cell r="BO33">
            <v>84052.5</v>
          </cell>
          <cell r="BP33">
            <v>125103</v>
          </cell>
          <cell r="BQ33">
            <v>85169</v>
          </cell>
          <cell r="BR33">
            <v>923683.19999999553</v>
          </cell>
          <cell r="BS33">
            <v>90871</v>
          </cell>
          <cell r="BT33">
            <v>73630</v>
          </cell>
          <cell r="BU33">
            <v>191530.29999999981</v>
          </cell>
          <cell r="BV33">
            <v>54221.600000000093</v>
          </cell>
          <cell r="BW33">
            <v>63564.09999999986</v>
          </cell>
          <cell r="BX33">
            <v>51682.700000000186</v>
          </cell>
          <cell r="BY33">
            <v>22454</v>
          </cell>
          <cell r="BZ33">
            <v>26979.5</v>
          </cell>
          <cell r="CA33">
            <v>-2756</v>
          </cell>
          <cell r="CB33">
            <v>94108.5</v>
          </cell>
          <cell r="CC33">
            <v>151640</v>
          </cell>
          <cell r="CD33">
            <v>105757.5</v>
          </cell>
          <cell r="CE33">
            <v>881135.70000000298</v>
          </cell>
          <cell r="CF33">
            <v>115328.5</v>
          </cell>
          <cell r="CG33">
            <v>61964.5</v>
          </cell>
          <cell r="CH33">
            <v>81559.799999999814</v>
          </cell>
          <cell r="CI33">
            <v>53084.699999999953</v>
          </cell>
          <cell r="CJ33">
            <v>69155.300000000047</v>
          </cell>
          <cell r="CK33">
            <v>72973.400000000373</v>
          </cell>
          <cell r="CL33">
            <v>22475.5</v>
          </cell>
          <cell r="CM33">
            <v>25359.5</v>
          </cell>
          <cell r="CN33">
            <v>-3463</v>
          </cell>
          <cell r="CO33">
            <v>192832</v>
          </cell>
          <cell r="CP33">
            <v>117294</v>
          </cell>
          <cell r="CQ33">
            <v>72571.5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5405</v>
          </cell>
          <cell r="G34">
            <v>22826.5</v>
          </cell>
          <cell r="H34">
            <v>37735</v>
          </cell>
          <cell r="I34">
            <v>75362.300000000047</v>
          </cell>
          <cell r="J34">
            <v>29591.099999999977</v>
          </cell>
          <cell r="K34">
            <v>43459.90000000014</v>
          </cell>
          <cell r="L34">
            <v>47898</v>
          </cell>
          <cell r="M34">
            <v>83025.5</v>
          </cell>
          <cell r="N34">
            <v>17499</v>
          </cell>
          <cell r="O34">
            <v>115612</v>
          </cell>
          <cell r="P34">
            <v>38273.899999999907</v>
          </cell>
          <cell r="Q34">
            <v>42800.700000000186</v>
          </cell>
          <cell r="R34">
            <v>715978.26000000536</v>
          </cell>
          <cell r="S34">
            <v>20187</v>
          </cell>
          <cell r="T34">
            <v>51083.5</v>
          </cell>
          <cell r="U34">
            <v>94737.700000000186</v>
          </cell>
          <cell r="V34">
            <v>66956.199999999953</v>
          </cell>
          <cell r="W34">
            <v>41595.56</v>
          </cell>
          <cell r="X34">
            <v>48350.300000000047</v>
          </cell>
          <cell r="Y34">
            <v>56228</v>
          </cell>
          <cell r="Z34">
            <v>48225</v>
          </cell>
          <cell r="AA34">
            <v>42605</v>
          </cell>
          <cell r="AB34">
            <v>106654.5</v>
          </cell>
          <cell r="AC34">
            <v>46328</v>
          </cell>
          <cell r="AD34">
            <v>93027.5</v>
          </cell>
          <cell r="AE34">
            <v>666867.47999999672</v>
          </cell>
          <cell r="AF34">
            <v>33828</v>
          </cell>
          <cell r="AG34">
            <v>55935</v>
          </cell>
          <cell r="AH34">
            <v>109689.5</v>
          </cell>
          <cell r="AI34">
            <v>66769.399999999907</v>
          </cell>
          <cell r="AJ34">
            <v>53083.780000000028</v>
          </cell>
          <cell r="AK34">
            <v>86011.299999999814</v>
          </cell>
          <cell r="AL34">
            <v>27608</v>
          </cell>
          <cell r="AM34">
            <v>46871.5</v>
          </cell>
          <cell r="AN34">
            <v>18879.5</v>
          </cell>
          <cell r="AO34">
            <v>70231.5</v>
          </cell>
          <cell r="AP34">
            <v>34598.5</v>
          </cell>
          <cell r="AQ34">
            <v>63361.5</v>
          </cell>
          <cell r="AR34">
            <v>599544.37999999523</v>
          </cell>
          <cell r="AS34">
            <v>86356.5</v>
          </cell>
          <cell r="AT34">
            <v>45847</v>
          </cell>
          <cell r="AU34">
            <v>73796.5</v>
          </cell>
          <cell r="AV34">
            <v>57234.199999999953</v>
          </cell>
          <cell r="AW34">
            <v>27708.039999999979</v>
          </cell>
          <cell r="AX34">
            <v>41667.839999999967</v>
          </cell>
          <cell r="AY34">
            <v>55884</v>
          </cell>
          <cell r="AZ34">
            <v>47396.5</v>
          </cell>
          <cell r="BA34">
            <v>-2211</v>
          </cell>
          <cell r="BB34">
            <v>76753.5</v>
          </cell>
          <cell r="BC34">
            <v>16496.300000000047</v>
          </cell>
          <cell r="BD34">
            <v>72615</v>
          </cell>
          <cell r="BE34">
            <v>842824.11999998987</v>
          </cell>
          <cell r="BF34">
            <v>119050</v>
          </cell>
          <cell r="BG34">
            <v>123182</v>
          </cell>
          <cell r="BH34">
            <v>119901.59999999963</v>
          </cell>
          <cell r="BI34">
            <v>78957.09999999986</v>
          </cell>
          <cell r="BJ34">
            <v>17769.049999999988</v>
          </cell>
          <cell r="BK34">
            <v>20147.369999999995</v>
          </cell>
          <cell r="BL34">
            <v>30818</v>
          </cell>
          <cell r="BM34">
            <v>60549</v>
          </cell>
          <cell r="BN34">
            <v>18522</v>
          </cell>
          <cell r="BO34">
            <v>144031</v>
          </cell>
          <cell r="BP34">
            <v>27764</v>
          </cell>
          <cell r="BQ34">
            <v>82133</v>
          </cell>
          <cell r="BR34">
            <v>717850.90000000596</v>
          </cell>
          <cell r="BS34">
            <v>95412</v>
          </cell>
          <cell r="BT34">
            <v>52398</v>
          </cell>
          <cell r="BU34">
            <v>116887</v>
          </cell>
          <cell r="BV34">
            <v>48226.100000000093</v>
          </cell>
          <cell r="BW34">
            <v>15904.420000000013</v>
          </cell>
          <cell r="BX34">
            <v>36325.380000000005</v>
          </cell>
          <cell r="BY34">
            <v>21482</v>
          </cell>
          <cell r="BZ34">
            <v>66495</v>
          </cell>
          <cell r="CA34">
            <v>-12041</v>
          </cell>
          <cell r="CB34">
            <v>166005.5</v>
          </cell>
          <cell r="CC34">
            <v>48164.5</v>
          </cell>
          <cell r="CD34">
            <v>62592</v>
          </cell>
          <cell r="CE34">
            <v>996599.46999999881</v>
          </cell>
          <cell r="CF34">
            <v>128733</v>
          </cell>
          <cell r="CG34">
            <v>63027</v>
          </cell>
          <cell r="CH34">
            <v>119670.20000000019</v>
          </cell>
          <cell r="CI34">
            <v>36320.599999999977</v>
          </cell>
          <cell r="CJ34">
            <v>18698.570000000007</v>
          </cell>
          <cell r="CK34">
            <v>46710.900000000023</v>
          </cell>
          <cell r="CL34">
            <v>84152</v>
          </cell>
          <cell r="CM34">
            <v>69829</v>
          </cell>
          <cell r="CN34">
            <v>19772</v>
          </cell>
          <cell r="CO34">
            <v>191592.5</v>
          </cell>
          <cell r="CP34">
            <v>75617.699999999953</v>
          </cell>
          <cell r="CQ34">
            <v>142476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18148.5</v>
          </cell>
          <cell r="G35">
            <v>26214.600000000559</v>
          </cell>
          <cell r="H35">
            <v>42199.699999999721</v>
          </cell>
          <cell r="I35">
            <v>59746.179999999935</v>
          </cell>
          <cell r="J35">
            <v>52264.350000000093</v>
          </cell>
          <cell r="K35">
            <v>9809.1999999997206</v>
          </cell>
          <cell r="L35">
            <v>5405.8100000000559</v>
          </cell>
          <cell r="M35">
            <v>17250.58200000017</v>
          </cell>
          <cell r="N35">
            <v>3237.7999999998137</v>
          </cell>
          <cell r="O35">
            <v>42474.399999999907</v>
          </cell>
          <cell r="P35">
            <v>58331</v>
          </cell>
          <cell r="Q35">
            <v>56416.899999999907</v>
          </cell>
          <cell r="R35">
            <v>385058.4619999975</v>
          </cell>
          <cell r="S35">
            <v>19097.299999999814</v>
          </cell>
          <cell r="T35">
            <v>27230.200000000186</v>
          </cell>
          <cell r="U35">
            <v>36015</v>
          </cell>
          <cell r="V35">
            <v>49027.900000000023</v>
          </cell>
          <cell r="W35">
            <v>34873.560000000056</v>
          </cell>
          <cell r="X35">
            <v>26507.900000000373</v>
          </cell>
          <cell r="Y35">
            <v>8952.7700000000186</v>
          </cell>
          <cell r="Z35">
            <v>17787.13199999975</v>
          </cell>
          <cell r="AA35">
            <v>7799.9000000003725</v>
          </cell>
          <cell r="AB35">
            <v>43069.800000000279</v>
          </cell>
          <cell r="AC35">
            <v>56841</v>
          </cell>
          <cell r="AD35">
            <v>57856.000000000466</v>
          </cell>
          <cell r="AE35">
            <v>392569.91499999911</v>
          </cell>
          <cell r="AF35">
            <v>24073.599999999627</v>
          </cell>
          <cell r="AG35">
            <v>22868.000000000466</v>
          </cell>
          <cell r="AH35">
            <v>52205.599999999627</v>
          </cell>
          <cell r="AI35">
            <v>34961.439999999944</v>
          </cell>
          <cell r="AJ35">
            <v>46534.060000000056</v>
          </cell>
          <cell r="AK35">
            <v>12205</v>
          </cell>
          <cell r="AL35">
            <v>5295.0649999999441</v>
          </cell>
          <cell r="AM35">
            <v>15395.050000000047</v>
          </cell>
          <cell r="AN35">
            <v>6712.5999999996275</v>
          </cell>
          <cell r="AO35">
            <v>54256.700000000186</v>
          </cell>
          <cell r="AP35">
            <v>70053.5</v>
          </cell>
          <cell r="AQ35">
            <v>48009.299999999814</v>
          </cell>
          <cell r="AR35">
            <v>454865.08000000566</v>
          </cell>
          <cell r="AS35">
            <v>36966.5</v>
          </cell>
          <cell r="AT35">
            <v>31209.300000000279</v>
          </cell>
          <cell r="AU35">
            <v>36924.699999999721</v>
          </cell>
          <cell r="AV35">
            <v>56510.669999999925</v>
          </cell>
          <cell r="AW35">
            <v>76192.15000000014</v>
          </cell>
          <cell r="AX35">
            <v>19297.600000000093</v>
          </cell>
          <cell r="AY35">
            <v>8157.1999999999534</v>
          </cell>
          <cell r="AZ35">
            <v>18490.959999999963</v>
          </cell>
          <cell r="BA35">
            <v>3479</v>
          </cell>
          <cell r="BB35">
            <v>65216</v>
          </cell>
          <cell r="BC35">
            <v>85425.599999999627</v>
          </cell>
          <cell r="BD35">
            <v>16995.399999999907</v>
          </cell>
          <cell r="BE35">
            <v>522529.72000000626</v>
          </cell>
          <cell r="BF35">
            <v>24910.5</v>
          </cell>
          <cell r="BG35">
            <v>17613.100000000093</v>
          </cell>
          <cell r="BH35">
            <v>55195.300000000279</v>
          </cell>
          <cell r="BI35">
            <v>71815.589999999851</v>
          </cell>
          <cell r="BJ35">
            <v>57781.719999999972</v>
          </cell>
          <cell r="BK35">
            <v>24601.299999999814</v>
          </cell>
          <cell r="BL35">
            <v>20941.800000000279</v>
          </cell>
          <cell r="BM35">
            <v>20926.60999999987</v>
          </cell>
          <cell r="BN35">
            <v>-1718.2000000001863</v>
          </cell>
          <cell r="BO35">
            <v>109274.90000000037</v>
          </cell>
          <cell r="BP35">
            <v>53156.800000000745</v>
          </cell>
          <cell r="BQ35">
            <v>68030.299999999814</v>
          </cell>
          <cell r="BR35">
            <v>646756.23999999464</v>
          </cell>
          <cell r="BS35">
            <v>59406.299999999814</v>
          </cell>
          <cell r="BT35">
            <v>83678.899999999907</v>
          </cell>
          <cell r="BU35">
            <v>125081.89999999991</v>
          </cell>
          <cell r="BV35">
            <v>50610.839999999967</v>
          </cell>
          <cell r="BW35">
            <v>47025.829999999958</v>
          </cell>
          <cell r="BX35">
            <v>41364.299999999814</v>
          </cell>
          <cell r="BY35">
            <v>5370.8000000002794</v>
          </cell>
          <cell r="BZ35">
            <v>12586.769999999786</v>
          </cell>
          <cell r="CA35">
            <v>-38.200000000186265</v>
          </cell>
          <cell r="CB35">
            <v>82622.600000000093</v>
          </cell>
          <cell r="CC35">
            <v>76828</v>
          </cell>
          <cell r="CD35">
            <v>62218.200000000186</v>
          </cell>
          <cell r="CE35">
            <v>700297.13000000268</v>
          </cell>
          <cell r="CF35">
            <v>84911.200000000186</v>
          </cell>
          <cell r="CG35">
            <v>86147.799999999814</v>
          </cell>
          <cell r="CH35">
            <v>94837.260000000009</v>
          </cell>
          <cell r="CI35">
            <v>39738.940000000061</v>
          </cell>
          <cell r="CJ35">
            <v>30115.220000000088</v>
          </cell>
          <cell r="CK35">
            <v>50000.399999999907</v>
          </cell>
          <cell r="CL35">
            <v>9458.8999999994412</v>
          </cell>
          <cell r="CM35">
            <v>9466.5099999997765</v>
          </cell>
          <cell r="CN35">
            <v>5298.3999999994412</v>
          </cell>
          <cell r="CO35">
            <v>111983.79999999981</v>
          </cell>
          <cell r="CP35">
            <v>69674</v>
          </cell>
          <cell r="CQ35">
            <v>108664.70000000019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128.14999999999418</v>
          </cell>
          <cell r="G36">
            <v>39.614000000001397</v>
          </cell>
          <cell r="H36">
            <v>633.09999999997672</v>
          </cell>
          <cell r="I36">
            <v>257.05000000001746</v>
          </cell>
          <cell r="J36">
            <v>15.889999999984866</v>
          </cell>
          <cell r="K36">
            <v>0</v>
          </cell>
          <cell r="L36">
            <v>2983.0900000000256</v>
          </cell>
          <cell r="M36">
            <v>4316.6599999999744</v>
          </cell>
          <cell r="N36">
            <v>0</v>
          </cell>
          <cell r="O36">
            <v>69.290000000008149</v>
          </cell>
          <cell r="P36">
            <v>0</v>
          </cell>
          <cell r="Q36">
            <v>60.820000000006985</v>
          </cell>
          <cell r="R36">
            <v>8923.9459999995306</v>
          </cell>
          <cell r="S36">
            <v>31.310000000026776</v>
          </cell>
          <cell r="T36">
            <v>324.50599999999395</v>
          </cell>
          <cell r="U36">
            <v>1088.1600000000035</v>
          </cell>
          <cell r="V36">
            <v>266.44000000000233</v>
          </cell>
          <cell r="W36">
            <v>22.660000000003492</v>
          </cell>
          <cell r="X36">
            <v>0</v>
          </cell>
          <cell r="Y36">
            <v>3443.7799999999697</v>
          </cell>
          <cell r="Z36">
            <v>3128.25</v>
          </cell>
          <cell r="AA36">
            <v>0</v>
          </cell>
          <cell r="AB36">
            <v>56.010000000009313</v>
          </cell>
          <cell r="AC36">
            <v>109.85999999998603</v>
          </cell>
          <cell r="AD36">
            <v>452.97000000003027</v>
          </cell>
          <cell r="AE36">
            <v>8783.5599999995902</v>
          </cell>
          <cell r="AF36">
            <v>47.799999999988358</v>
          </cell>
          <cell r="AG36">
            <v>151.2100000000064</v>
          </cell>
          <cell r="AH36">
            <v>1706.4499999999825</v>
          </cell>
          <cell r="AI36">
            <v>187.43999999997322</v>
          </cell>
          <cell r="AJ36">
            <v>53.720000000001164</v>
          </cell>
          <cell r="AK36">
            <v>0</v>
          </cell>
          <cell r="AL36">
            <v>1874.5999999999767</v>
          </cell>
          <cell r="AM36">
            <v>3980.609999999986</v>
          </cell>
          <cell r="AN36">
            <v>481.05999999999767</v>
          </cell>
          <cell r="AO36">
            <v>5.4400000000023283</v>
          </cell>
          <cell r="AP36">
            <v>68.169999999983702</v>
          </cell>
          <cell r="AQ36">
            <v>227.06000000005588</v>
          </cell>
          <cell r="AR36">
            <v>8122.6199999996461</v>
          </cell>
          <cell r="AS36">
            <v>119.60999999998603</v>
          </cell>
          <cell r="AT36">
            <v>163.02999999999884</v>
          </cell>
          <cell r="AU36">
            <v>688.48000000001048</v>
          </cell>
          <cell r="AV36">
            <v>501</v>
          </cell>
          <cell r="AW36">
            <v>223.32999999998719</v>
          </cell>
          <cell r="AX36">
            <v>0</v>
          </cell>
          <cell r="AY36">
            <v>2956.539999999979</v>
          </cell>
          <cell r="AZ36">
            <v>2890.9699999999721</v>
          </cell>
          <cell r="BA36">
            <v>309.11999999999534</v>
          </cell>
          <cell r="BB36">
            <v>145.71999999997206</v>
          </cell>
          <cell r="BC36">
            <v>45.170000000012806</v>
          </cell>
          <cell r="BD36">
            <v>79.650000000023283</v>
          </cell>
          <cell r="BE36">
            <v>8896.1250000004657</v>
          </cell>
          <cell r="BF36">
            <v>128.27999999999884</v>
          </cell>
          <cell r="BG36">
            <v>504.22500000000582</v>
          </cell>
          <cell r="BH36">
            <v>330.08999999999651</v>
          </cell>
          <cell r="BI36">
            <v>462.60000000000582</v>
          </cell>
          <cell r="BJ36">
            <v>68.990000000019791</v>
          </cell>
          <cell r="BK36">
            <v>130.56999999997788</v>
          </cell>
          <cell r="BL36">
            <v>2668.5</v>
          </cell>
          <cell r="BM36">
            <v>3959.3800000000047</v>
          </cell>
          <cell r="BN36">
            <v>-39.190000000002328</v>
          </cell>
          <cell r="BO36">
            <v>187.79999999998836</v>
          </cell>
          <cell r="BP36">
            <v>177.56000000005588</v>
          </cell>
          <cell r="BQ36">
            <v>317.31999999994878</v>
          </cell>
          <cell r="BR36">
            <v>10286.879999999888</v>
          </cell>
          <cell r="BS36">
            <v>49.720000000001164</v>
          </cell>
          <cell r="BT36">
            <v>92.959999999991851</v>
          </cell>
          <cell r="BU36">
            <v>835.90999999997439</v>
          </cell>
          <cell r="BV36">
            <v>512.27999999999884</v>
          </cell>
          <cell r="BW36">
            <v>1072.3399999999965</v>
          </cell>
          <cell r="BX36">
            <v>112.30999999999767</v>
          </cell>
          <cell r="BY36">
            <v>3824.2800000000279</v>
          </cell>
          <cell r="BZ36">
            <v>2494.5</v>
          </cell>
          <cell r="CA36">
            <v>853.61999999999534</v>
          </cell>
          <cell r="CB36">
            <v>63.179999999993015</v>
          </cell>
          <cell r="CC36">
            <v>188.84000000002561</v>
          </cell>
          <cell r="CD36">
            <v>186.94000000000233</v>
          </cell>
          <cell r="CE36">
            <v>8681.5100000002421</v>
          </cell>
          <cell r="CF36">
            <v>70.110000000015134</v>
          </cell>
          <cell r="CG36">
            <v>110.19000000000233</v>
          </cell>
          <cell r="CH36">
            <v>1070.8899999999849</v>
          </cell>
          <cell r="CI36">
            <v>943</v>
          </cell>
          <cell r="CJ36">
            <v>1009.2399999999907</v>
          </cell>
          <cell r="CK36">
            <v>1132.140000000014</v>
          </cell>
          <cell r="CL36">
            <v>829.93999999994412</v>
          </cell>
          <cell r="CM36">
            <v>987.15999999997439</v>
          </cell>
          <cell r="CN36">
            <v>1282.9000000000233</v>
          </cell>
          <cell r="CO36">
            <v>230.95000000001164</v>
          </cell>
          <cell r="CP36">
            <v>369.68000000005122</v>
          </cell>
          <cell r="CQ36">
            <v>645.30999999999767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-203.20231999998214</v>
          </cell>
          <cell r="H38">
            <v>-1201.9033199999831</v>
          </cell>
          <cell r="I38">
            <v>-858.21129999996629</v>
          </cell>
          <cell r="J38">
            <v>-2056.8318000000436</v>
          </cell>
          <cell r="K38">
            <v>-5489.8342000001576</v>
          </cell>
          <cell r="L38">
            <v>-2415.4125999999233</v>
          </cell>
          <cell r="M38">
            <v>-617.24169999989681</v>
          </cell>
          <cell r="N38">
            <v>0</v>
          </cell>
          <cell r="O38">
            <v>-159.33250000001863</v>
          </cell>
          <cell r="P38">
            <v>-728.72735999996075</v>
          </cell>
          <cell r="Q38">
            <v>0</v>
          </cell>
          <cell r="R38">
            <v>-14845.919280000031</v>
          </cell>
          <cell r="S38">
            <v>0</v>
          </cell>
          <cell r="T38">
            <v>-328.07159999996657</v>
          </cell>
          <cell r="U38">
            <v>-655.00767000002088</v>
          </cell>
          <cell r="V38">
            <v>-1620.4779000000563</v>
          </cell>
          <cell r="W38">
            <v>-1961.1535500000464</v>
          </cell>
          <cell r="X38">
            <v>-4028.2967999998946</v>
          </cell>
          <cell r="Y38">
            <v>-2794.3295999998227</v>
          </cell>
          <cell r="Z38">
            <v>-629.44919999991544</v>
          </cell>
          <cell r="AA38">
            <v>12.529200000222772</v>
          </cell>
          <cell r="AB38">
            <v>0</v>
          </cell>
          <cell r="AC38">
            <v>-2841.6621600000071</v>
          </cell>
          <cell r="AD38">
            <v>0</v>
          </cell>
          <cell r="AE38">
            <v>-12261.041260002181</v>
          </cell>
          <cell r="AF38">
            <v>0</v>
          </cell>
          <cell r="AG38">
            <v>-237.6429000000353</v>
          </cell>
          <cell r="AH38">
            <v>-1093.1437000000151</v>
          </cell>
          <cell r="AI38">
            <v>-272.61245000001509</v>
          </cell>
          <cell r="AJ38">
            <v>-3000.0634399999399</v>
          </cell>
          <cell r="AK38">
            <v>-3720.7579499999993</v>
          </cell>
          <cell r="AL38">
            <v>-2345.2275000000373</v>
          </cell>
          <cell r="AM38">
            <v>-223.0716600001324</v>
          </cell>
          <cell r="AN38">
            <v>0</v>
          </cell>
          <cell r="AO38">
            <v>-161.63399999996182</v>
          </cell>
          <cell r="AP38">
            <v>-1206.8876600000076</v>
          </cell>
          <cell r="AQ38">
            <v>0</v>
          </cell>
          <cell r="AR38">
            <v>-20499.417140003294</v>
          </cell>
          <cell r="AS38">
            <v>0</v>
          </cell>
          <cell r="AT38">
            <v>-879.47999999998137</v>
          </cell>
          <cell r="AU38">
            <v>-617.17160000000149</v>
          </cell>
          <cell r="AV38">
            <v>-2079.9527500000549</v>
          </cell>
          <cell r="AW38">
            <v>-2693.9659000000684</v>
          </cell>
          <cell r="AX38">
            <v>-4840.8209999999963</v>
          </cell>
          <cell r="AY38">
            <v>-4886.874899999937</v>
          </cell>
          <cell r="AZ38">
            <v>-1177.7810400000308</v>
          </cell>
          <cell r="BA38">
            <v>0</v>
          </cell>
          <cell r="BB38">
            <v>0</v>
          </cell>
          <cell r="BC38">
            <v>-3323.3699500000221</v>
          </cell>
          <cell r="BD38">
            <v>0</v>
          </cell>
          <cell r="BE38">
            <v>-18913.201649999246</v>
          </cell>
          <cell r="BF38">
            <v>0</v>
          </cell>
          <cell r="BG38">
            <v>-925.91519999993034</v>
          </cell>
          <cell r="BH38">
            <v>-2062.4603999998653</v>
          </cell>
          <cell r="BI38">
            <v>-1591.3810500000836</v>
          </cell>
          <cell r="BJ38">
            <v>-3033.9823500000639</v>
          </cell>
          <cell r="BK38">
            <v>-2189.3809499999043</v>
          </cell>
          <cell r="BL38">
            <v>-4002.9861000000965</v>
          </cell>
          <cell r="BM38">
            <v>-636.5987999998033</v>
          </cell>
          <cell r="BN38">
            <v>0</v>
          </cell>
          <cell r="BO38">
            <v>0</v>
          </cell>
          <cell r="BP38">
            <v>-4361.647500000021</v>
          </cell>
          <cell r="BQ38">
            <v>-108.84930000011809</v>
          </cell>
          <cell r="BR38">
            <v>-26417.281119998544</v>
          </cell>
          <cell r="BS38">
            <v>0</v>
          </cell>
          <cell r="BT38">
            <v>-1802.1181499999948</v>
          </cell>
          <cell r="BU38">
            <v>-987.21184999996331</v>
          </cell>
          <cell r="BV38">
            <v>-3261.8809000001056</v>
          </cell>
          <cell r="BW38">
            <v>-1557.8346000000602</v>
          </cell>
          <cell r="BX38">
            <v>-8623.8834200000856</v>
          </cell>
          <cell r="BY38">
            <v>-3576.3766999999061</v>
          </cell>
          <cell r="BZ38">
            <v>-1542.6004000001121</v>
          </cell>
          <cell r="CA38">
            <v>0</v>
          </cell>
          <cell r="CB38">
            <v>0</v>
          </cell>
          <cell r="CC38">
            <v>-4205.1065999999992</v>
          </cell>
          <cell r="CD38">
            <v>-860.26850000000559</v>
          </cell>
          <cell r="CE38">
            <v>-31644.26408999972</v>
          </cell>
          <cell r="CF38">
            <v>-730.55407000007108</v>
          </cell>
          <cell r="CG38">
            <v>-3859.0878400000511</v>
          </cell>
          <cell r="CH38">
            <v>-2782.766500000027</v>
          </cell>
          <cell r="CI38">
            <v>-2050.3586199999554</v>
          </cell>
          <cell r="CJ38">
            <v>-2059.7507600000827</v>
          </cell>
          <cell r="CK38">
            <v>-7329.2834999999031</v>
          </cell>
          <cell r="CL38">
            <v>-2082.8512499998324</v>
          </cell>
          <cell r="CM38">
            <v>-2960.6255499997642</v>
          </cell>
          <cell r="CN38">
            <v>0</v>
          </cell>
          <cell r="CO38">
            <v>-77.173699999984819</v>
          </cell>
          <cell r="CP38">
            <v>-4719.2333000000217</v>
          </cell>
          <cell r="CQ38">
            <v>-2992.5789999999106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66569.64999999851</v>
          </cell>
          <cell r="G41">
            <v>87513.011680001393</v>
          </cell>
          <cell r="H41">
            <v>130434.49668000452</v>
          </cell>
          <cell r="I41">
            <v>214372.5186999999</v>
          </cell>
          <cell r="J41">
            <v>104279.00820000004</v>
          </cell>
          <cell r="K41">
            <v>81326.065799998119</v>
          </cell>
          <cell r="L41">
            <v>91690.587400000542</v>
          </cell>
          <cell r="M41">
            <v>121704.50030000135</v>
          </cell>
          <cell r="N41">
            <v>20119.800000000745</v>
          </cell>
          <cell r="O41">
            <v>219214.85750000179</v>
          </cell>
          <cell r="P41">
            <v>209615.17263999954</v>
          </cell>
          <cell r="Q41">
            <v>180377.41999999806</v>
          </cell>
          <cell r="R41">
            <v>1797222.148720026</v>
          </cell>
          <cell r="S41">
            <v>74508.610000003129</v>
          </cell>
          <cell r="T41">
            <v>139771.63439999893</v>
          </cell>
          <cell r="U41">
            <v>210926.75232999958</v>
          </cell>
          <cell r="V41">
            <v>230811.76209999993</v>
          </cell>
          <cell r="W41">
            <v>119692.02644999884</v>
          </cell>
          <cell r="X41">
            <v>92594.70320000127</v>
          </cell>
          <cell r="Y41">
            <v>110912.2203999944</v>
          </cell>
          <cell r="Z41">
            <v>99394.532800003886</v>
          </cell>
          <cell r="AA41">
            <v>53902.429200001061</v>
          </cell>
          <cell r="AB41">
            <v>222318.30999999866</v>
          </cell>
          <cell r="AC41">
            <v>205683.69783999771</v>
          </cell>
          <cell r="AD41">
            <v>236705.47000000253</v>
          </cell>
          <cell r="AE41">
            <v>1742939.1137399673</v>
          </cell>
          <cell r="AF41">
            <v>96897.39999999851</v>
          </cell>
          <cell r="AG41">
            <v>167956.96709999815</v>
          </cell>
          <cell r="AH41">
            <v>288200.40629999898</v>
          </cell>
          <cell r="AI41">
            <v>176017.96754999924</v>
          </cell>
          <cell r="AJ41">
            <v>144329.19656000007</v>
          </cell>
          <cell r="AK41">
            <v>112955.84204999916</v>
          </cell>
          <cell r="AL41">
            <v>59387.73749999702</v>
          </cell>
          <cell r="AM41">
            <v>92753.788339998573</v>
          </cell>
          <cell r="AN41">
            <v>34377.160000003874</v>
          </cell>
          <cell r="AO41">
            <v>183384.00599999726</v>
          </cell>
          <cell r="AP41">
            <v>186992.78234000131</v>
          </cell>
          <cell r="AQ41">
            <v>199685.86000000313</v>
          </cell>
          <cell r="AR41">
            <v>1870830.2628600895</v>
          </cell>
          <cell r="AS41">
            <v>162678.6099999994</v>
          </cell>
          <cell r="AT41">
            <v>203324.44999999925</v>
          </cell>
          <cell r="AU41">
            <v>167280.60840000212</v>
          </cell>
          <cell r="AV41">
            <v>212524.1172499992</v>
          </cell>
          <cell r="AW41">
            <v>175898.85410000198</v>
          </cell>
          <cell r="AX41">
            <v>112013.51900000311</v>
          </cell>
          <cell r="AY41">
            <v>117340.36509999633</v>
          </cell>
          <cell r="AZ41">
            <v>97309.648959998041</v>
          </cell>
          <cell r="BA41">
            <v>3433.1199999973178</v>
          </cell>
          <cell r="BB41">
            <v>231216.21999999881</v>
          </cell>
          <cell r="BC41">
            <v>248889.70005000383</v>
          </cell>
          <cell r="BD41">
            <v>138921.05000000075</v>
          </cell>
          <cell r="BE41">
            <v>2309939.563349992</v>
          </cell>
          <cell r="BF41">
            <v>208372.78000000119</v>
          </cell>
          <cell r="BG41">
            <v>228925.40979999676</v>
          </cell>
          <cell r="BH41">
            <v>322822.52960000001</v>
          </cell>
          <cell r="BI41">
            <v>258666.60895000119</v>
          </cell>
          <cell r="BJ41">
            <v>136032.77765000053</v>
          </cell>
          <cell r="BK41">
            <v>85060.459049999714</v>
          </cell>
          <cell r="BL41">
            <v>96190.313900001347</v>
          </cell>
          <cell r="BM41">
            <v>127027.39120000228</v>
          </cell>
          <cell r="BN41">
            <v>14785.609999999404</v>
          </cell>
          <cell r="BO41">
            <v>337546.19999999925</v>
          </cell>
          <cell r="BP41">
            <v>256872.71250000224</v>
          </cell>
          <cell r="BQ41">
            <v>237636.77070000023</v>
          </cell>
          <cell r="BR41">
            <v>2475149.9388799071</v>
          </cell>
          <cell r="BS41">
            <v>245739.01999999955</v>
          </cell>
          <cell r="BT41">
            <v>239303.74184999615</v>
          </cell>
          <cell r="BU41">
            <v>444734.39815000258</v>
          </cell>
          <cell r="BV41">
            <v>180375.33910000045</v>
          </cell>
          <cell r="BW41">
            <v>136809.9553999994</v>
          </cell>
          <cell r="BX41">
            <v>144367.80657999963</v>
          </cell>
          <cell r="BY41">
            <v>70356.703300006688</v>
          </cell>
          <cell r="BZ41">
            <v>117907.16959999874</v>
          </cell>
          <cell r="CA41">
            <v>-13981.579999998212</v>
          </cell>
          <cell r="CB41">
            <v>342799.77999999747</v>
          </cell>
          <cell r="CC41">
            <v>322613.73340000212</v>
          </cell>
          <cell r="CD41">
            <v>244123.87150000036</v>
          </cell>
          <cell r="CE41">
            <v>2853112.445909977</v>
          </cell>
          <cell r="CF41">
            <v>340008.25592999905</v>
          </cell>
          <cell r="CG41">
            <v>261886.40215999261</v>
          </cell>
          <cell r="CH41">
            <v>328426.18349999934</v>
          </cell>
          <cell r="CI41">
            <v>141795.08138000127</v>
          </cell>
          <cell r="CJ41">
            <v>131448.27924000053</v>
          </cell>
          <cell r="CK41">
            <v>186651.25650000013</v>
          </cell>
          <cell r="CL41">
            <v>125518.98874999583</v>
          </cell>
          <cell r="CM41">
            <v>122760.04445000365</v>
          </cell>
          <cell r="CN41">
            <v>22890.29999999702</v>
          </cell>
          <cell r="CO41">
            <v>497393.07630000263</v>
          </cell>
          <cell r="CP41">
            <v>317999.14669999853</v>
          </cell>
          <cell r="CQ41">
            <v>376335.43099999428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66569.64999999851</v>
          </cell>
          <cell r="G43">
            <v>87513.011680001393</v>
          </cell>
          <cell r="H43">
            <v>130434.49668000452</v>
          </cell>
          <cell r="I43">
            <v>214372.5186999999</v>
          </cell>
          <cell r="J43">
            <v>104279.00820000004</v>
          </cell>
          <cell r="K43">
            <v>81326.065799998119</v>
          </cell>
          <cell r="L43">
            <v>91690.587400000542</v>
          </cell>
          <cell r="M43">
            <v>121704.50030000135</v>
          </cell>
          <cell r="N43">
            <v>20119.800000000745</v>
          </cell>
          <cell r="O43">
            <v>219214.85750000179</v>
          </cell>
          <cell r="P43">
            <v>209615.17263999954</v>
          </cell>
          <cell r="Q43">
            <v>180377.41999999806</v>
          </cell>
          <cell r="R43">
            <v>1797222.148720026</v>
          </cell>
          <cell r="S43">
            <v>74508.610000003129</v>
          </cell>
          <cell r="T43">
            <v>139771.63439999893</v>
          </cell>
          <cell r="U43">
            <v>210926.75232999958</v>
          </cell>
          <cell r="V43">
            <v>230811.76209999993</v>
          </cell>
          <cell r="W43">
            <v>119692.02644999884</v>
          </cell>
          <cell r="X43">
            <v>92594.70320000127</v>
          </cell>
          <cell r="Y43">
            <v>110912.2203999944</v>
          </cell>
          <cell r="Z43">
            <v>99394.532800003886</v>
          </cell>
          <cell r="AA43">
            <v>53902.429200001061</v>
          </cell>
          <cell r="AB43">
            <v>222318.30999999866</v>
          </cell>
          <cell r="AC43">
            <v>205683.69783999771</v>
          </cell>
          <cell r="AD43">
            <v>236705.47000000253</v>
          </cell>
          <cell r="AE43">
            <v>1742939.1137399673</v>
          </cell>
          <cell r="AF43">
            <v>96897.39999999851</v>
          </cell>
          <cell r="AG43">
            <v>167956.96709999815</v>
          </cell>
          <cell r="AH43">
            <v>288200.40629999898</v>
          </cell>
          <cell r="AI43">
            <v>176017.96754999924</v>
          </cell>
          <cell r="AJ43">
            <v>144329.19656000007</v>
          </cell>
          <cell r="AK43">
            <v>112955.84204999916</v>
          </cell>
          <cell r="AL43">
            <v>59387.73749999702</v>
          </cell>
          <cell r="AM43">
            <v>92753.788339998573</v>
          </cell>
          <cell r="AN43">
            <v>34377.160000003874</v>
          </cell>
          <cell r="AO43">
            <v>183384.00599999726</v>
          </cell>
          <cell r="AP43">
            <v>186992.78234000131</v>
          </cell>
          <cell r="AQ43">
            <v>199685.86000000313</v>
          </cell>
          <cell r="AR43">
            <v>1870830.2628600895</v>
          </cell>
          <cell r="AS43">
            <v>162678.6099999994</v>
          </cell>
          <cell r="AT43">
            <v>203324.44999999925</v>
          </cell>
          <cell r="AU43">
            <v>167280.60840000212</v>
          </cell>
          <cell r="AV43">
            <v>212524.1172499992</v>
          </cell>
          <cell r="AW43">
            <v>175898.85410000198</v>
          </cell>
          <cell r="AX43">
            <v>112013.51900000311</v>
          </cell>
          <cell r="AY43">
            <v>117340.36509999633</v>
          </cell>
          <cell r="AZ43">
            <v>97309.648959998041</v>
          </cell>
          <cell r="BA43">
            <v>3433.1199999973178</v>
          </cell>
          <cell r="BB43">
            <v>231216.21999999881</v>
          </cell>
          <cell r="BC43">
            <v>248889.70005000383</v>
          </cell>
          <cell r="BD43">
            <v>138921.05000000075</v>
          </cell>
          <cell r="BE43">
            <v>2309939.563349992</v>
          </cell>
          <cell r="BF43">
            <v>208372.78000000119</v>
          </cell>
          <cell r="BG43">
            <v>228925.40979999676</v>
          </cell>
          <cell r="BH43">
            <v>322822.52960000001</v>
          </cell>
          <cell r="BI43">
            <v>258666.60895000119</v>
          </cell>
          <cell r="BJ43">
            <v>136032.77765000053</v>
          </cell>
          <cell r="BK43">
            <v>85060.459049999714</v>
          </cell>
          <cell r="BL43">
            <v>96190.313900001347</v>
          </cell>
          <cell r="BM43">
            <v>127027.39120000228</v>
          </cell>
          <cell r="BN43">
            <v>14785.609999999404</v>
          </cell>
          <cell r="BO43">
            <v>337546.19999999925</v>
          </cell>
          <cell r="BP43">
            <v>256872.71250000224</v>
          </cell>
          <cell r="BQ43">
            <v>237636.77070000023</v>
          </cell>
          <cell r="BR43">
            <v>2475149.9388799071</v>
          </cell>
          <cell r="BS43">
            <v>245739.01999999955</v>
          </cell>
          <cell r="BT43">
            <v>239303.74184999615</v>
          </cell>
          <cell r="BU43">
            <v>444734.39815000258</v>
          </cell>
          <cell r="BV43">
            <v>180375.33910000045</v>
          </cell>
          <cell r="BW43">
            <v>136809.9553999994</v>
          </cell>
          <cell r="BX43">
            <v>144367.80657999963</v>
          </cell>
          <cell r="BY43">
            <v>70356.703300006688</v>
          </cell>
          <cell r="BZ43">
            <v>117907.16959999874</v>
          </cell>
          <cell r="CA43">
            <v>-13981.579999998212</v>
          </cell>
          <cell r="CB43">
            <v>342799.77999999747</v>
          </cell>
          <cell r="CC43">
            <v>322613.73340000212</v>
          </cell>
          <cell r="CD43">
            <v>244123.87150000036</v>
          </cell>
          <cell r="CE43">
            <v>2853112.445909977</v>
          </cell>
          <cell r="CF43">
            <v>340008.25592999905</v>
          </cell>
          <cell r="CG43">
            <v>261886.40215999261</v>
          </cell>
          <cell r="CH43">
            <v>328426.18349999934</v>
          </cell>
          <cell r="CI43">
            <v>141795.08138000127</v>
          </cell>
          <cell r="CJ43">
            <v>131448.27924000053</v>
          </cell>
          <cell r="CK43">
            <v>186651.25650000013</v>
          </cell>
          <cell r="CL43">
            <v>125518.98874999583</v>
          </cell>
          <cell r="CM43">
            <v>122760.04445000365</v>
          </cell>
          <cell r="CN43">
            <v>22890.29999999702</v>
          </cell>
          <cell r="CO43">
            <v>497393.07630000263</v>
          </cell>
          <cell r="CP43">
            <v>317999.14669999853</v>
          </cell>
          <cell r="CQ43">
            <v>376335.43099999428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-756.90285630011931</v>
          </cell>
          <cell r="G50">
            <v>-606.81558199995197</v>
          </cell>
          <cell r="H50">
            <v>-1721.0632684999146</v>
          </cell>
          <cell r="I50">
            <v>-1828.8107323001605</v>
          </cell>
          <cell r="J50">
            <v>-1235.054523400031</v>
          </cell>
          <cell r="K50">
            <v>-668.1736474998761</v>
          </cell>
          <cell r="L50">
            <v>-70.152525000041351</v>
          </cell>
          <cell r="M50">
            <v>-523.46893299999647</v>
          </cell>
          <cell r="N50">
            <v>-545.20862425002269</v>
          </cell>
          <cell r="O50">
            <v>-1882.9162723000627</v>
          </cell>
          <cell r="P50">
            <v>-350.69863200001419</v>
          </cell>
          <cell r="Q50">
            <v>-392.21654300019145</v>
          </cell>
          <cell r="R50">
            <v>-11328.61438222602</v>
          </cell>
          <cell r="S50">
            <v>-471.5235979994759</v>
          </cell>
          <cell r="T50">
            <v>-855.26883399998769</v>
          </cell>
          <cell r="U50">
            <v>-1891.203663059976</v>
          </cell>
          <cell r="V50">
            <v>-1842.7796308000106</v>
          </cell>
          <cell r="W50">
            <v>-1763.8499813000672</v>
          </cell>
          <cell r="X50">
            <v>-530.20714137004688</v>
          </cell>
          <cell r="Y50">
            <v>-222.67748479987495</v>
          </cell>
          <cell r="Z50">
            <v>-478.93587469996419</v>
          </cell>
          <cell r="AA50">
            <v>-875.94732170016505</v>
          </cell>
          <cell r="AB50">
            <v>-1489.4166435000952</v>
          </cell>
          <cell r="AC50">
            <v>-652.22156900004484</v>
          </cell>
          <cell r="AD50">
            <v>-254.58264000015333</v>
          </cell>
          <cell r="AE50">
            <v>-2330.3030891492963</v>
          </cell>
          <cell r="AF50">
            <v>0</v>
          </cell>
          <cell r="AG50">
            <v>-49.012061999877915</v>
          </cell>
          <cell r="AH50">
            <v>-117.95438400004059</v>
          </cell>
          <cell r="AI50">
            <v>-282.06239459989592</v>
          </cell>
          <cell r="AJ50">
            <v>-153.20543250022456</v>
          </cell>
          <cell r="AK50">
            <v>-251.8730132500641</v>
          </cell>
          <cell r="AL50">
            <v>-355.84674949990585</v>
          </cell>
          <cell r="AM50">
            <v>-115.63146000006236</v>
          </cell>
          <cell r="AN50">
            <v>-348.06778029981069</v>
          </cell>
          <cell r="AO50">
            <v>-656.64981300011277</v>
          </cell>
          <cell r="AP50">
            <v>0</v>
          </cell>
          <cell r="AQ50">
            <v>0</v>
          </cell>
          <cell r="AR50">
            <v>-1844.7725319936872</v>
          </cell>
          <cell r="AS50">
            <v>0</v>
          </cell>
          <cell r="AT50">
            <v>-2.1674752002581954E-2</v>
          </cell>
          <cell r="AU50">
            <v>-93.238522000145167</v>
          </cell>
          <cell r="AV50">
            <v>-533.70410660002381</v>
          </cell>
          <cell r="AW50">
            <v>-210.75555899972096</v>
          </cell>
          <cell r="AX50">
            <v>-132.9150819000788</v>
          </cell>
          <cell r="AY50">
            <v>-367.67568373982795</v>
          </cell>
          <cell r="AZ50">
            <v>-68.073080000001937</v>
          </cell>
          <cell r="BA50">
            <v>-331.80592800001614</v>
          </cell>
          <cell r="BB50">
            <v>-106.58289600000717</v>
          </cell>
          <cell r="BC50">
            <v>0</v>
          </cell>
          <cell r="BD50">
            <v>0</v>
          </cell>
          <cell r="BE50">
            <v>-832.28299149870872</v>
          </cell>
          <cell r="BF50">
            <v>0</v>
          </cell>
          <cell r="BG50">
            <v>0</v>
          </cell>
          <cell r="BH50">
            <v>-99.241473999805748</v>
          </cell>
          <cell r="BI50">
            <v>-175.96428900002502</v>
          </cell>
          <cell r="BJ50">
            <v>-432.65196050005034</v>
          </cell>
          <cell r="BK50">
            <v>-4.3898400000762194</v>
          </cell>
          <cell r="BL50">
            <v>-16.575454999925569</v>
          </cell>
          <cell r="BM50">
            <v>-40.31727600004524</v>
          </cell>
          <cell r="BN50">
            <v>-63.142696999944746</v>
          </cell>
          <cell r="BO50">
            <v>0</v>
          </cell>
          <cell r="BP50">
            <v>0</v>
          </cell>
          <cell r="BQ50">
            <v>0</v>
          </cell>
          <cell r="BR50">
            <v>-487.31784439831972</v>
          </cell>
          <cell r="BS50">
            <v>0</v>
          </cell>
          <cell r="BT50">
            <v>0</v>
          </cell>
          <cell r="BU50">
            <v>0</v>
          </cell>
          <cell r="BV50">
            <v>-83.695370000088587</v>
          </cell>
          <cell r="BW50">
            <v>-55.787721599917859</v>
          </cell>
          <cell r="BX50">
            <v>-8.0558228001464158</v>
          </cell>
          <cell r="BY50">
            <v>-254.63487720023841</v>
          </cell>
          <cell r="BZ50">
            <v>0</v>
          </cell>
          <cell r="CA50">
            <v>-59.109685800038278</v>
          </cell>
          <cell r="CB50">
            <v>-26.034367000218481</v>
          </cell>
          <cell r="CC50">
            <v>0</v>
          </cell>
          <cell r="CD50">
            <v>0</v>
          </cell>
          <cell r="CE50">
            <v>-1154.0962492525578</v>
          </cell>
          <cell r="CF50">
            <v>0</v>
          </cell>
          <cell r="CG50">
            <v>0</v>
          </cell>
          <cell r="CH50">
            <v>0</v>
          </cell>
          <cell r="CI50">
            <v>-77.445019999984652</v>
          </cell>
          <cell r="CJ50">
            <v>-328.34179710014723</v>
          </cell>
          <cell r="CK50">
            <v>-59.100838200189173</v>
          </cell>
          <cell r="CL50">
            <v>-400.9819130001124</v>
          </cell>
          <cell r="CM50">
            <v>0</v>
          </cell>
          <cell r="CN50">
            <v>-237.60442094993778</v>
          </cell>
          <cell r="CO50">
            <v>-50.622259999858215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-756.90285630151629</v>
          </cell>
          <cell r="G86">
            <v>-606.81558199971914</v>
          </cell>
          <cell r="H86">
            <v>-1721.0632684994489</v>
          </cell>
          <cell r="I86">
            <v>-1828.810732299462</v>
          </cell>
          <cell r="J86">
            <v>-1235.0545233990997</v>
          </cell>
          <cell r="K86">
            <v>-668.17364749871194</v>
          </cell>
          <cell r="L86">
            <v>-70.152525000274181</v>
          </cell>
          <cell r="M86">
            <v>-523.46893300116062</v>
          </cell>
          <cell r="N86">
            <v>-545.20862425118685</v>
          </cell>
          <cell r="O86">
            <v>-1882.9162723012269</v>
          </cell>
          <cell r="P86">
            <v>-350.69863200001419</v>
          </cell>
          <cell r="Q86">
            <v>-392.21654300019145</v>
          </cell>
          <cell r="R86">
            <v>-11328.614382207394</v>
          </cell>
          <cell r="S86">
            <v>-471.52359799668193</v>
          </cell>
          <cell r="T86">
            <v>-855.26883399859071</v>
          </cell>
          <cell r="U86">
            <v>-1891.2036630604416</v>
          </cell>
          <cell r="V86">
            <v>-1842.7796307988465</v>
          </cell>
          <cell r="W86">
            <v>-1763.8499813005328</v>
          </cell>
          <cell r="X86">
            <v>-530.20714136958122</v>
          </cell>
          <cell r="Y86">
            <v>-222.67748479917645</v>
          </cell>
          <cell r="Z86">
            <v>-478.93587469682097</v>
          </cell>
          <cell r="AA86">
            <v>-875.94732169806957</v>
          </cell>
          <cell r="AB86">
            <v>-1489.4166435003281</v>
          </cell>
          <cell r="AC86">
            <v>-652.22156899981201</v>
          </cell>
          <cell r="AD86">
            <v>-254.58263999968767</v>
          </cell>
          <cell r="AE86">
            <v>-2330.303089171648</v>
          </cell>
          <cell r="AF86">
            <v>0</v>
          </cell>
          <cell r="AG86">
            <v>-49.012062001973391</v>
          </cell>
          <cell r="AH86">
            <v>-117.95438399910927</v>
          </cell>
          <cell r="AI86">
            <v>-282.06239460036159</v>
          </cell>
          <cell r="AJ86">
            <v>-153.20543250069022</v>
          </cell>
          <cell r="AK86">
            <v>-251.87301325052977</v>
          </cell>
          <cell r="AL86">
            <v>-355.84674949944019</v>
          </cell>
          <cell r="AM86">
            <v>-115.63145999982953</v>
          </cell>
          <cell r="AN86">
            <v>-348.06778030097485</v>
          </cell>
          <cell r="AO86">
            <v>-656.64981300011277</v>
          </cell>
          <cell r="AP86">
            <v>0</v>
          </cell>
          <cell r="AQ86">
            <v>0</v>
          </cell>
          <cell r="AR86">
            <v>-1844.7725319862366</v>
          </cell>
          <cell r="AS86">
            <v>0</v>
          </cell>
          <cell r="AT86">
            <v>-2.1674752235412598E-2</v>
          </cell>
          <cell r="AU86">
            <v>-93.238522000610828</v>
          </cell>
          <cell r="AV86">
            <v>-533.70410660095513</v>
          </cell>
          <cell r="AW86">
            <v>-210.7555589992553</v>
          </cell>
          <cell r="AX86">
            <v>-132.91508189961314</v>
          </cell>
          <cell r="AY86">
            <v>-367.67568374052644</v>
          </cell>
          <cell r="AZ86">
            <v>-68.073079999536276</v>
          </cell>
          <cell r="BA86">
            <v>-331.80592800118029</v>
          </cell>
          <cell r="BB86">
            <v>-106.58289599977434</v>
          </cell>
          <cell r="BC86">
            <v>0</v>
          </cell>
          <cell r="BD86">
            <v>0</v>
          </cell>
          <cell r="BE86">
            <v>-832.28299149870872</v>
          </cell>
          <cell r="BF86">
            <v>0</v>
          </cell>
          <cell r="BG86">
            <v>0</v>
          </cell>
          <cell r="BH86">
            <v>-99.241474000737071</v>
          </cell>
          <cell r="BI86">
            <v>-175.96428900025785</v>
          </cell>
          <cell r="BJ86">
            <v>-432.65196049958467</v>
          </cell>
          <cell r="BK86">
            <v>-4.3898399993777275</v>
          </cell>
          <cell r="BL86">
            <v>-16.575454998761415</v>
          </cell>
          <cell r="BM86">
            <v>-40.317276000976563</v>
          </cell>
          <cell r="BN86">
            <v>-63.142697000876069</v>
          </cell>
          <cell r="BO86">
            <v>0</v>
          </cell>
          <cell r="BP86">
            <v>0</v>
          </cell>
          <cell r="BQ86">
            <v>0</v>
          </cell>
          <cell r="BR86">
            <v>-487.31784442067146</v>
          </cell>
          <cell r="BS86">
            <v>0</v>
          </cell>
          <cell r="BT86">
            <v>0</v>
          </cell>
          <cell r="BU86">
            <v>0</v>
          </cell>
          <cell r="BV86">
            <v>-83.695369999855757</v>
          </cell>
          <cell r="BW86">
            <v>-55.78772160038352</v>
          </cell>
          <cell r="BX86">
            <v>-8.0558228008449078</v>
          </cell>
          <cell r="BY86">
            <v>-254.63487720116973</v>
          </cell>
          <cell r="BZ86">
            <v>0</v>
          </cell>
          <cell r="CA86">
            <v>-59.109685799106956</v>
          </cell>
          <cell r="CB86">
            <v>-26.034367000684142</v>
          </cell>
          <cell r="CC86">
            <v>0</v>
          </cell>
          <cell r="CD86">
            <v>0</v>
          </cell>
          <cell r="CE86">
            <v>-1154.0962491035461</v>
          </cell>
          <cell r="CF86">
            <v>0</v>
          </cell>
          <cell r="CG86">
            <v>0</v>
          </cell>
          <cell r="CH86">
            <v>0</v>
          </cell>
          <cell r="CI86">
            <v>-77.445019999518991</v>
          </cell>
          <cell r="CJ86">
            <v>-328.34179710038006</v>
          </cell>
          <cell r="CK86">
            <v>-59.100838199257851</v>
          </cell>
          <cell r="CL86">
            <v>-400.98191300034523</v>
          </cell>
          <cell r="CM86">
            <v>0</v>
          </cell>
          <cell r="CN86">
            <v>-237.60442095994949</v>
          </cell>
          <cell r="CO86">
            <v>-50.622259974479675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4">
          <cell r="F164">
            <v>-756.90285630151629</v>
          </cell>
          <cell r="G164">
            <v>-606.81558199971914</v>
          </cell>
          <cell r="H164">
            <v>-1721.0632684975863</v>
          </cell>
          <cell r="I164">
            <v>-1828.8107322975993</v>
          </cell>
          <cell r="J164">
            <v>-1235.0545234009624</v>
          </cell>
          <cell r="K164">
            <v>-668.17364749312401</v>
          </cell>
          <cell r="L164">
            <v>-70.152525000274181</v>
          </cell>
          <cell r="M164">
            <v>-523.46893300116062</v>
          </cell>
          <cell r="N164">
            <v>-545.20862424373627</v>
          </cell>
          <cell r="O164">
            <v>-1882.9162723012269</v>
          </cell>
          <cell r="P164">
            <v>-350.69863200187683</v>
          </cell>
          <cell r="Q164">
            <v>-392.21654299646616</v>
          </cell>
          <cell r="R164">
            <v>-11328.614382207394</v>
          </cell>
          <cell r="S164">
            <v>-471.52359799668193</v>
          </cell>
          <cell r="T164">
            <v>-855.26883399859071</v>
          </cell>
          <cell r="U164">
            <v>-1891.2036630623043</v>
          </cell>
          <cell r="V164">
            <v>-1842.7796307988465</v>
          </cell>
          <cell r="W164">
            <v>-1763.8499813005328</v>
          </cell>
          <cell r="X164">
            <v>-530.20714136958122</v>
          </cell>
          <cell r="Y164">
            <v>-222.67748479545116</v>
          </cell>
          <cell r="Z164">
            <v>-478.93587470054626</v>
          </cell>
          <cell r="AA164">
            <v>-875.94732169806957</v>
          </cell>
          <cell r="AB164">
            <v>-1489.4166435003281</v>
          </cell>
          <cell r="AC164">
            <v>-652.22156900167465</v>
          </cell>
          <cell r="AD164">
            <v>-254.58263999968767</v>
          </cell>
          <cell r="AE164">
            <v>-2330.3030891418457</v>
          </cell>
          <cell r="AF164">
            <v>0</v>
          </cell>
          <cell r="AG164">
            <v>-49.012062005698681</v>
          </cell>
          <cell r="AH164">
            <v>-117.95438399910927</v>
          </cell>
          <cell r="AI164">
            <v>-282.06239460408688</v>
          </cell>
          <cell r="AJ164">
            <v>-153.20543250069022</v>
          </cell>
          <cell r="AK164">
            <v>-251.87301325052977</v>
          </cell>
          <cell r="AL164">
            <v>-355.84674949944019</v>
          </cell>
          <cell r="AM164">
            <v>-115.63145999610424</v>
          </cell>
          <cell r="AN164">
            <v>-348.06778030097485</v>
          </cell>
          <cell r="AO164">
            <v>-656.64981300011277</v>
          </cell>
          <cell r="AP164">
            <v>0</v>
          </cell>
          <cell r="AQ164">
            <v>0</v>
          </cell>
          <cell r="AR164">
            <v>-1844.7725319862366</v>
          </cell>
          <cell r="AS164">
            <v>0</v>
          </cell>
          <cell r="AT164">
            <v>-2.1674752235412598E-2</v>
          </cell>
          <cell r="AU164">
            <v>-93.238522000610828</v>
          </cell>
          <cell r="AV164">
            <v>-533.70410660281777</v>
          </cell>
          <cell r="AW164">
            <v>-210.75555900111794</v>
          </cell>
          <cell r="AX164">
            <v>-132.91508190333843</v>
          </cell>
          <cell r="AY164">
            <v>-367.67568373680115</v>
          </cell>
          <cell r="AZ164">
            <v>-68.073080003261566</v>
          </cell>
          <cell r="BA164">
            <v>-331.80592800304294</v>
          </cell>
          <cell r="BB164">
            <v>-106.58289599791169</v>
          </cell>
          <cell r="BC164">
            <v>0</v>
          </cell>
          <cell r="BD164">
            <v>0</v>
          </cell>
          <cell r="BE164">
            <v>-832.28299152851105</v>
          </cell>
          <cell r="BF164">
            <v>0</v>
          </cell>
          <cell r="BG164">
            <v>0</v>
          </cell>
          <cell r="BH164">
            <v>-99.241473998874426</v>
          </cell>
          <cell r="BI164">
            <v>-175.96428900212049</v>
          </cell>
          <cell r="BJ164">
            <v>-432.65196049958467</v>
          </cell>
          <cell r="BK164">
            <v>-4.3898399993777275</v>
          </cell>
          <cell r="BL164">
            <v>-16.575454995036125</v>
          </cell>
          <cell r="BM164">
            <v>-40.317276000976563</v>
          </cell>
          <cell r="BN164">
            <v>-63.142697002738714</v>
          </cell>
          <cell r="BO164">
            <v>0</v>
          </cell>
          <cell r="BP164">
            <v>0</v>
          </cell>
          <cell r="BQ164">
            <v>0</v>
          </cell>
          <cell r="BR164">
            <v>-487.31784445047379</v>
          </cell>
          <cell r="BS164">
            <v>0</v>
          </cell>
          <cell r="BT164">
            <v>0</v>
          </cell>
          <cell r="BU164">
            <v>0</v>
          </cell>
          <cell r="BV164">
            <v>-83.695369999855757</v>
          </cell>
          <cell r="BW164">
            <v>-55.78772160038352</v>
          </cell>
          <cell r="BX164">
            <v>-8.0558228045701981</v>
          </cell>
          <cell r="BY164">
            <v>-254.63487720116973</v>
          </cell>
          <cell r="BZ164">
            <v>0</v>
          </cell>
          <cell r="CA164">
            <v>-59.109685800969601</v>
          </cell>
          <cell r="CB164">
            <v>-26.034367000684142</v>
          </cell>
          <cell r="CC164">
            <v>0</v>
          </cell>
          <cell r="CD164">
            <v>0</v>
          </cell>
          <cell r="CE164">
            <v>-1154.0962492227554</v>
          </cell>
          <cell r="CF164">
            <v>0</v>
          </cell>
          <cell r="CG164">
            <v>0</v>
          </cell>
          <cell r="CH164">
            <v>0</v>
          </cell>
          <cell r="CI164">
            <v>-77.445020001381636</v>
          </cell>
          <cell r="CJ164">
            <v>-328.34179710038006</v>
          </cell>
          <cell r="CK164">
            <v>-59.100838199257851</v>
          </cell>
          <cell r="CL164">
            <v>-400.98191300034523</v>
          </cell>
          <cell r="CM164">
            <v>0</v>
          </cell>
          <cell r="CN164">
            <v>-237.60442095994949</v>
          </cell>
          <cell r="CO164">
            <v>-50.622259974479675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4">
          <cell r="F194">
            <v>0</v>
          </cell>
          <cell r="G194">
            <v>-12905.309999999998</v>
          </cell>
          <cell r="H194">
            <v>-82017.540000000037</v>
          </cell>
          <cell r="I194">
            <v>-65286.630000000121</v>
          </cell>
          <cell r="J194">
            <v>-52910.060000000056</v>
          </cell>
          <cell r="K194">
            <v>-84792.610000000102</v>
          </cell>
          <cell r="L194">
            <v>-126230.75999999978</v>
          </cell>
          <cell r="M194">
            <v>-30454.713000000047</v>
          </cell>
          <cell r="N194">
            <v>319.20500000000175</v>
          </cell>
          <cell r="O194">
            <v>-2593.1226000000024</v>
          </cell>
          <cell r="P194">
            <v>-65873.535000000033</v>
          </cell>
          <cell r="Q194">
            <v>0</v>
          </cell>
          <cell r="R194">
            <v>-604064.38100000005</v>
          </cell>
          <cell r="S194">
            <v>0</v>
          </cell>
          <cell r="T194">
            <v>-30964.143000000011</v>
          </cell>
          <cell r="U194">
            <v>-84853.197000000015</v>
          </cell>
          <cell r="V194">
            <v>-56351.850000000093</v>
          </cell>
          <cell r="W194">
            <v>-38888.040000000037</v>
          </cell>
          <cell r="X194">
            <v>-32840.709999999963</v>
          </cell>
          <cell r="Y194">
            <v>-127076.34000000008</v>
          </cell>
          <cell r="Z194">
            <v>-62707.929999999993</v>
          </cell>
          <cell r="AA194">
            <v>277.3849999999984</v>
          </cell>
          <cell r="AB194">
            <v>-3026.6759999999922</v>
          </cell>
          <cell r="AC194">
            <v>-167632.88000000012</v>
          </cell>
          <cell r="AD194">
            <v>0</v>
          </cell>
          <cell r="AE194">
            <v>-518610.34320000093</v>
          </cell>
          <cell r="AF194">
            <v>-13281.5</v>
          </cell>
          <cell r="AG194">
            <v>-26487.685999999987</v>
          </cell>
          <cell r="AH194">
            <v>-54066.825699999987</v>
          </cell>
          <cell r="AI194">
            <v>-66723.030000000028</v>
          </cell>
          <cell r="AJ194">
            <v>-40457.010000000009</v>
          </cell>
          <cell r="AK194">
            <v>-54980.070000000065</v>
          </cell>
          <cell r="AL194">
            <v>-70966.75</v>
          </cell>
          <cell r="AM194">
            <v>-48224.82799999998</v>
          </cell>
          <cell r="AN194">
            <v>0</v>
          </cell>
          <cell r="AO194">
            <v>-4305.8735000000161</v>
          </cell>
          <cell r="AP194">
            <v>-139116.7699999999</v>
          </cell>
          <cell r="AQ194">
            <v>0</v>
          </cell>
          <cell r="AR194">
            <v>-579961.35969999991</v>
          </cell>
          <cell r="AS194">
            <v>0</v>
          </cell>
          <cell r="AT194">
            <v>-3559.4477000000043</v>
          </cell>
          <cell r="AU194">
            <v>-68243.239999999991</v>
          </cell>
          <cell r="AV194">
            <v>-66650.699999999953</v>
          </cell>
          <cell r="AW194">
            <v>-27626.5</v>
          </cell>
          <cell r="AX194">
            <v>-34568.290000000037</v>
          </cell>
          <cell r="AY194">
            <v>-200882.65000000014</v>
          </cell>
          <cell r="AZ194">
            <v>-17427.003000000026</v>
          </cell>
          <cell r="BA194">
            <v>0</v>
          </cell>
          <cell r="BB194">
            <v>-38077.06</v>
          </cell>
          <cell r="BC194">
            <v>-120016.76000000001</v>
          </cell>
          <cell r="BD194">
            <v>-2909.7089999999998</v>
          </cell>
          <cell r="BE194">
            <v>-704879.18019999564</v>
          </cell>
          <cell r="BF194">
            <v>-4147.9800000000105</v>
          </cell>
          <cell r="BG194">
            <v>-40804.89499999996</v>
          </cell>
          <cell r="BH194">
            <v>-195074.1100000001</v>
          </cell>
          <cell r="BI194">
            <v>-65353.15000000014</v>
          </cell>
          <cell r="BJ194">
            <v>-25923.260000000009</v>
          </cell>
          <cell r="BK194">
            <v>-22110.25</v>
          </cell>
          <cell r="BL194">
            <v>-135593.23999999976</v>
          </cell>
          <cell r="BM194">
            <v>-46193.565999999875</v>
          </cell>
          <cell r="BN194">
            <v>864.02999999999884</v>
          </cell>
          <cell r="BO194">
            <v>-30525.119999999995</v>
          </cell>
          <cell r="BP194">
            <v>-126982.60000000009</v>
          </cell>
          <cell r="BQ194">
            <v>-13035.039200000003</v>
          </cell>
          <cell r="BR194">
            <v>-1082289.1669999994</v>
          </cell>
          <cell r="BS194">
            <v>-30285.479999999981</v>
          </cell>
          <cell r="BT194">
            <v>-149362.40000000002</v>
          </cell>
          <cell r="BU194">
            <v>-256826.70999999996</v>
          </cell>
          <cell r="BV194">
            <v>-108689.65999999992</v>
          </cell>
          <cell r="BW194">
            <v>-39558.360000000102</v>
          </cell>
          <cell r="BX194">
            <v>-32169.060000000056</v>
          </cell>
          <cell r="BY194">
            <v>-155174.85999999964</v>
          </cell>
          <cell r="BZ194">
            <v>-64114.229999999981</v>
          </cell>
          <cell r="CA194">
            <v>137.89999999999964</v>
          </cell>
          <cell r="CB194">
            <v>-70288.72000000003</v>
          </cell>
          <cell r="CC194">
            <v>-163524.89999999991</v>
          </cell>
          <cell r="CD194">
            <v>-12432.687000000005</v>
          </cell>
          <cell r="CE194">
            <v>-1136479.9024999961</v>
          </cell>
          <cell r="CF194">
            <v>-86210.09300000011</v>
          </cell>
          <cell r="CG194">
            <v>-110474.35999999987</v>
          </cell>
          <cell r="CH194">
            <v>-157274.83999999985</v>
          </cell>
          <cell r="CI194">
            <v>-62166.459999999963</v>
          </cell>
          <cell r="CJ194">
            <v>-17602.15000000014</v>
          </cell>
          <cell r="CK194">
            <v>-52419.899999999907</v>
          </cell>
          <cell r="CL194">
            <v>-126885.59999999963</v>
          </cell>
          <cell r="CM194">
            <v>-113511.06000000029</v>
          </cell>
          <cell r="CN194">
            <v>106.65400000000045</v>
          </cell>
          <cell r="CO194">
            <v>-70364.713500000071</v>
          </cell>
          <cell r="CP194">
            <v>-118262</v>
          </cell>
          <cell r="CQ194">
            <v>-221415.37999999989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-61469.310000000056</v>
          </cell>
          <cell r="G195">
            <v>-174078.29999999981</v>
          </cell>
          <cell r="H195">
            <v>-102231.90000000014</v>
          </cell>
          <cell r="I195">
            <v>-182295.79999999981</v>
          </cell>
          <cell r="J195">
            <v>-25706.940000000002</v>
          </cell>
          <cell r="K195">
            <v>-10222.630000000005</v>
          </cell>
          <cell r="L195">
            <v>-115711.89999999991</v>
          </cell>
          <cell r="M195">
            <v>-61371.400000000373</v>
          </cell>
          <cell r="N195">
            <v>2310.8099999999977</v>
          </cell>
          <cell r="O195">
            <v>-83487.800000000047</v>
          </cell>
          <cell r="P195">
            <v>-75175.900000000023</v>
          </cell>
          <cell r="Q195">
            <v>-220651</v>
          </cell>
          <cell r="R195">
            <v>-1370779.0999999978</v>
          </cell>
          <cell r="S195">
            <v>-71170.800000000047</v>
          </cell>
          <cell r="T195">
            <v>-83633</v>
          </cell>
          <cell r="U195">
            <v>-201174.29999999981</v>
          </cell>
          <cell r="V195">
            <v>-207393.30000000005</v>
          </cell>
          <cell r="W195">
            <v>-49355.660000000033</v>
          </cell>
          <cell r="X195">
            <v>-9593.8800000000047</v>
          </cell>
          <cell r="Y195">
            <v>-177670</v>
          </cell>
          <cell r="Z195">
            <v>-95214</v>
          </cell>
          <cell r="AA195">
            <v>-6117.859999999986</v>
          </cell>
          <cell r="AB195">
            <v>-131255.30000000005</v>
          </cell>
          <cell r="AC195">
            <v>-72528</v>
          </cell>
          <cell r="AD195">
            <v>-265673</v>
          </cell>
          <cell r="AE195">
            <v>-1398550.9299999997</v>
          </cell>
          <cell r="AF195">
            <v>-71507.5</v>
          </cell>
          <cell r="AG195">
            <v>-125676.5</v>
          </cell>
          <cell r="AH195">
            <v>-213397.79999999981</v>
          </cell>
          <cell r="AI195">
            <v>-217201.09999999986</v>
          </cell>
          <cell r="AJ195">
            <v>-47263.349999999977</v>
          </cell>
          <cell r="AK195">
            <v>-20890.300000000047</v>
          </cell>
          <cell r="AL195">
            <v>-240698.5</v>
          </cell>
          <cell r="AM195">
            <v>-123144</v>
          </cell>
          <cell r="AN195">
            <v>-1752.179999999993</v>
          </cell>
          <cell r="AO195">
            <v>-157824</v>
          </cell>
          <cell r="AP195">
            <v>-83776.199999999953</v>
          </cell>
          <cell r="AQ195">
            <v>-95419.5</v>
          </cell>
          <cell r="AR195">
            <v>-1546718.4299999923</v>
          </cell>
          <cell r="AS195">
            <v>-102629.90000000014</v>
          </cell>
          <cell r="AT195">
            <v>-147544.5</v>
          </cell>
          <cell r="AU195">
            <v>-106719.90000000014</v>
          </cell>
          <cell r="AV195">
            <v>-252339.19999999995</v>
          </cell>
          <cell r="AW195">
            <v>-150742.80000000005</v>
          </cell>
          <cell r="AX195">
            <v>-68341.63</v>
          </cell>
          <cell r="AY195">
            <v>-204722</v>
          </cell>
          <cell r="AZ195">
            <v>-160880</v>
          </cell>
          <cell r="BA195">
            <v>4714.5</v>
          </cell>
          <cell r="BB195">
            <v>-127490.70000000019</v>
          </cell>
          <cell r="BC195">
            <v>-65378.79999999993</v>
          </cell>
          <cell r="BD195">
            <v>-164643.5</v>
          </cell>
          <cell r="BE195">
            <v>-2234645.25</v>
          </cell>
          <cell r="BF195">
            <v>-88256.800000000047</v>
          </cell>
          <cell r="BG195">
            <v>-217046</v>
          </cell>
          <cell r="BH195">
            <v>-228762.59999999986</v>
          </cell>
          <cell r="BI195">
            <v>-328256.39999999991</v>
          </cell>
          <cell r="BJ195">
            <v>-208378.20000000019</v>
          </cell>
          <cell r="BK195">
            <v>-104392.75</v>
          </cell>
          <cell r="BL195">
            <v>-296709</v>
          </cell>
          <cell r="BM195">
            <v>-219018.5</v>
          </cell>
          <cell r="BN195">
            <v>-14334.300000000047</v>
          </cell>
          <cell r="BO195">
            <v>-139587.60000000009</v>
          </cell>
          <cell r="BP195">
            <v>-211124.10000000009</v>
          </cell>
          <cell r="BQ195">
            <v>-178779</v>
          </cell>
          <cell r="BR195">
            <v>-2445031.1100000143</v>
          </cell>
          <cell r="BS195">
            <v>-188688</v>
          </cell>
          <cell r="BT195">
            <v>-197972.5</v>
          </cell>
          <cell r="BU195">
            <v>-340563</v>
          </cell>
          <cell r="BV195">
            <v>-266141.5</v>
          </cell>
          <cell r="BW195">
            <v>-323340</v>
          </cell>
          <cell r="BX195">
            <v>-163545.70000000019</v>
          </cell>
          <cell r="BY195">
            <v>-259169</v>
          </cell>
          <cell r="BZ195">
            <v>-156133.5</v>
          </cell>
          <cell r="CA195">
            <v>3478.1899999999441</v>
          </cell>
          <cell r="CB195">
            <v>-120491.30000000005</v>
          </cell>
          <cell r="CC195">
            <v>-204581.80000000028</v>
          </cell>
          <cell r="CD195">
            <v>-227883</v>
          </cell>
          <cell r="CE195">
            <v>-2736774.6000000089</v>
          </cell>
          <cell r="CF195">
            <v>-167235</v>
          </cell>
          <cell r="CG195">
            <v>-106920.5</v>
          </cell>
          <cell r="CH195">
            <v>-495386</v>
          </cell>
          <cell r="CI195">
            <v>-307565.5</v>
          </cell>
          <cell r="CJ195">
            <v>-431098.20000000019</v>
          </cell>
          <cell r="CK195">
            <v>-186726.59999999986</v>
          </cell>
          <cell r="CL195">
            <v>-179595</v>
          </cell>
          <cell r="CM195">
            <v>-116177</v>
          </cell>
          <cell r="CN195">
            <v>4527.1999999999534</v>
          </cell>
          <cell r="CO195">
            <v>-253514.29999999981</v>
          </cell>
          <cell r="CP195">
            <v>-364393.70000000019</v>
          </cell>
          <cell r="CQ195">
            <v>-132690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-156435.79999999981</v>
          </cell>
          <cell r="G196">
            <v>-297343</v>
          </cell>
          <cell r="H196">
            <v>-369857</v>
          </cell>
          <cell r="I196">
            <v>-242113</v>
          </cell>
          <cell r="J196">
            <v>-100548.5</v>
          </cell>
          <cell r="K196">
            <v>-234195</v>
          </cell>
          <cell r="L196">
            <v>-121743</v>
          </cell>
          <cell r="M196">
            <v>-404523</v>
          </cell>
          <cell r="N196">
            <v>-22422.299999999814</v>
          </cell>
          <cell r="O196">
            <v>-347370.5</v>
          </cell>
          <cell r="P196">
            <v>-286660</v>
          </cell>
          <cell r="Q196">
            <v>-396431</v>
          </cell>
          <cell r="R196">
            <v>-3221892.299999997</v>
          </cell>
          <cell r="S196">
            <v>-191399.79999999981</v>
          </cell>
          <cell r="T196">
            <v>-447449</v>
          </cell>
          <cell r="U196">
            <v>-478788</v>
          </cell>
          <cell r="V196">
            <v>-215999</v>
          </cell>
          <cell r="W196">
            <v>-95198.5</v>
          </cell>
          <cell r="X196">
            <v>-182065</v>
          </cell>
          <cell r="Y196">
            <v>-88469</v>
          </cell>
          <cell r="Z196">
            <v>-358414</v>
          </cell>
          <cell r="AA196">
            <v>-124006.5</v>
          </cell>
          <cell r="AB196">
            <v>-417354</v>
          </cell>
          <cell r="AC196">
            <v>-345016</v>
          </cell>
          <cell r="AD196">
            <v>-277733.5</v>
          </cell>
          <cell r="AE196">
            <v>-3568084.5</v>
          </cell>
          <cell r="AF196">
            <v>-245043.5</v>
          </cell>
          <cell r="AG196">
            <v>-371112</v>
          </cell>
          <cell r="AH196">
            <v>-524409</v>
          </cell>
          <cell r="AI196">
            <v>-238241.5</v>
          </cell>
          <cell r="AJ196">
            <v>-84643</v>
          </cell>
          <cell r="AK196">
            <v>-153781.5</v>
          </cell>
          <cell r="AL196">
            <v>-107084</v>
          </cell>
          <cell r="AM196">
            <v>-373438</v>
          </cell>
          <cell r="AN196">
            <v>-100492</v>
          </cell>
          <cell r="AO196">
            <v>-483704</v>
          </cell>
          <cell r="AP196">
            <v>-390917</v>
          </cell>
          <cell r="AQ196">
            <v>-495219</v>
          </cell>
          <cell r="AR196">
            <v>-3110886.799999997</v>
          </cell>
          <cell r="AS196">
            <v>-178756</v>
          </cell>
          <cell r="AT196">
            <v>-357559</v>
          </cell>
          <cell r="AU196">
            <v>-434394.5</v>
          </cell>
          <cell r="AV196">
            <v>-190700.5</v>
          </cell>
          <cell r="AW196">
            <v>-54048.299999999814</v>
          </cell>
          <cell r="AX196">
            <v>-164522.5</v>
          </cell>
          <cell r="AY196">
            <v>-97786</v>
          </cell>
          <cell r="AZ196">
            <v>-241570</v>
          </cell>
          <cell r="BA196">
            <v>17821</v>
          </cell>
          <cell r="BB196">
            <v>-511847</v>
          </cell>
          <cell r="BC196">
            <v>-418153</v>
          </cell>
          <cell r="BD196">
            <v>-479371</v>
          </cell>
          <cell r="BE196">
            <v>-3274615</v>
          </cell>
          <cell r="BF196">
            <v>-281867</v>
          </cell>
          <cell r="BG196">
            <v>-409525</v>
          </cell>
          <cell r="BH196">
            <v>-444315</v>
          </cell>
          <cell r="BI196">
            <v>-164574.5</v>
          </cell>
          <cell r="BJ196">
            <v>-39076.5</v>
          </cell>
          <cell r="BK196">
            <v>-70785</v>
          </cell>
          <cell r="BL196">
            <v>-112722</v>
          </cell>
          <cell r="BM196">
            <v>-266604</v>
          </cell>
          <cell r="BN196">
            <v>-12815</v>
          </cell>
          <cell r="BO196">
            <v>-554532</v>
          </cell>
          <cell r="BP196">
            <v>-415163</v>
          </cell>
          <cell r="BQ196">
            <v>-502636</v>
          </cell>
          <cell r="BR196">
            <v>-3209421.5</v>
          </cell>
          <cell r="BS196">
            <v>-346260</v>
          </cell>
          <cell r="BT196">
            <v>-339262</v>
          </cell>
          <cell r="BU196">
            <v>-346199</v>
          </cell>
          <cell r="BV196">
            <v>-145188</v>
          </cell>
          <cell r="BW196">
            <v>-40915.5</v>
          </cell>
          <cell r="BX196">
            <v>-95032.5</v>
          </cell>
          <cell r="BY196">
            <v>-85765</v>
          </cell>
          <cell r="BZ196">
            <v>-239501</v>
          </cell>
          <cell r="CA196">
            <v>-8800.5</v>
          </cell>
          <cell r="CB196">
            <v>-582174</v>
          </cell>
          <cell r="CC196">
            <v>-536344</v>
          </cell>
          <cell r="CD196">
            <v>-443980</v>
          </cell>
          <cell r="CE196">
            <v>-3197738.1999999881</v>
          </cell>
          <cell r="CF196">
            <v>-414061</v>
          </cell>
          <cell r="CG196">
            <v>-335312</v>
          </cell>
          <cell r="CH196">
            <v>-400772</v>
          </cell>
          <cell r="CI196">
            <v>-90930</v>
          </cell>
          <cell r="CJ196">
            <v>-34282.200000000186</v>
          </cell>
          <cell r="CK196">
            <v>-102279.5</v>
          </cell>
          <cell r="CL196">
            <v>-116873</v>
          </cell>
          <cell r="CM196">
            <v>-161458</v>
          </cell>
          <cell r="CN196">
            <v>6798.5</v>
          </cell>
          <cell r="CO196">
            <v>-428369</v>
          </cell>
          <cell r="CP196">
            <v>-519254</v>
          </cell>
          <cell r="CQ196">
            <v>-600946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-3084.752999999997</v>
          </cell>
          <cell r="G197">
            <v>-1865.3899999999849</v>
          </cell>
          <cell r="H197">
            <v>-6008.320000000007</v>
          </cell>
          <cell r="I197">
            <v>-24212.700000000012</v>
          </cell>
          <cell r="J197">
            <v>-7536.8860000000022</v>
          </cell>
          <cell r="K197">
            <v>94.442999999999302</v>
          </cell>
          <cell r="L197">
            <v>44.304999999934807</v>
          </cell>
          <cell r="M197">
            <v>-8280.5799999998417</v>
          </cell>
          <cell r="N197">
            <v>-509.50199999986216</v>
          </cell>
          <cell r="O197">
            <v>-3801.8099999999977</v>
          </cell>
          <cell r="P197">
            <v>-2506.0099999999948</v>
          </cell>
          <cell r="Q197">
            <v>-11945.739999999991</v>
          </cell>
          <cell r="R197">
            <v>-102823.08550000004</v>
          </cell>
          <cell r="S197">
            <v>-4721.9550000000017</v>
          </cell>
          <cell r="T197">
            <v>-6466.9799999999814</v>
          </cell>
          <cell r="U197">
            <v>-4943.2950000000419</v>
          </cell>
          <cell r="V197">
            <v>-20942.799499999994</v>
          </cell>
          <cell r="W197">
            <v>-9412.851999999999</v>
          </cell>
          <cell r="X197">
            <v>-2613.8539999999994</v>
          </cell>
          <cell r="Y197">
            <v>-774.71999999997206</v>
          </cell>
          <cell r="Z197">
            <v>-13978.689999999944</v>
          </cell>
          <cell r="AA197">
            <v>-478.33499999996275</v>
          </cell>
          <cell r="AB197">
            <v>-11547.619999999995</v>
          </cell>
          <cell r="AC197">
            <v>-691.90500000000611</v>
          </cell>
          <cell r="AD197">
            <v>-26250.080000000016</v>
          </cell>
          <cell r="AE197">
            <v>-90370.304000000469</v>
          </cell>
          <cell r="AF197">
            <v>-2787.0140000000029</v>
          </cell>
          <cell r="AG197">
            <v>-6075.6599999999744</v>
          </cell>
          <cell r="AH197">
            <v>-15173.210000000021</v>
          </cell>
          <cell r="AI197">
            <v>-16254.110000000015</v>
          </cell>
          <cell r="AJ197">
            <v>-9122.510000000002</v>
          </cell>
          <cell r="AK197">
            <v>0</v>
          </cell>
          <cell r="AL197">
            <v>-3697.2759999999544</v>
          </cell>
          <cell r="AM197">
            <v>-10578.189999999944</v>
          </cell>
          <cell r="AN197">
            <v>-150.63800000003539</v>
          </cell>
          <cell r="AO197">
            <v>-9417.9800000000105</v>
          </cell>
          <cell r="AP197">
            <v>-4234.6560000000027</v>
          </cell>
          <cell r="AQ197">
            <v>-12879.059999999998</v>
          </cell>
          <cell r="AR197">
            <v>-107474.31873999909</v>
          </cell>
          <cell r="AS197">
            <v>-140.01999999998952</v>
          </cell>
          <cell r="AT197">
            <v>-5900.4100000000326</v>
          </cell>
          <cell r="AU197">
            <v>-12458.666000000027</v>
          </cell>
          <cell r="AV197">
            <v>-16964.16174000001</v>
          </cell>
          <cell r="AW197">
            <v>-22120.75</v>
          </cell>
          <cell r="AX197">
            <v>-4319.0779999999977</v>
          </cell>
          <cell r="AY197">
            <v>-10974.570000000065</v>
          </cell>
          <cell r="AZ197">
            <v>-14686.469999999972</v>
          </cell>
          <cell r="BA197">
            <v>-892.84600000013597</v>
          </cell>
          <cell r="BB197">
            <v>-11362.260000000009</v>
          </cell>
          <cell r="BC197">
            <v>-2856.5869999999995</v>
          </cell>
          <cell r="BD197">
            <v>-4798.5</v>
          </cell>
          <cell r="BE197">
            <v>-147253.48809999973</v>
          </cell>
          <cell r="BF197">
            <v>-7001.75</v>
          </cell>
          <cell r="BG197">
            <v>-10062.399999999965</v>
          </cell>
          <cell r="BH197">
            <v>-10002.594999999972</v>
          </cell>
          <cell r="BI197">
            <v>-23269.212100000004</v>
          </cell>
          <cell r="BJ197">
            <v>-12845.080000000016</v>
          </cell>
          <cell r="BK197">
            <v>-5344.0500000000029</v>
          </cell>
          <cell r="BL197">
            <v>-22618.461000000127</v>
          </cell>
          <cell r="BM197">
            <v>-19110.560000000056</v>
          </cell>
          <cell r="BN197">
            <v>353.28999999980442</v>
          </cell>
          <cell r="BO197">
            <v>-13419.440000000002</v>
          </cell>
          <cell r="BP197">
            <v>-5766.5899999999965</v>
          </cell>
          <cell r="BQ197">
            <v>-18166.640000000014</v>
          </cell>
          <cell r="BR197">
            <v>-121444.56880000047</v>
          </cell>
          <cell r="BS197">
            <v>-15479.459999999992</v>
          </cell>
          <cell r="BT197">
            <v>6935.2558999999892</v>
          </cell>
          <cell r="BU197">
            <v>-14653.140000000014</v>
          </cell>
          <cell r="BV197">
            <v>-17298.90969999996</v>
          </cell>
          <cell r="BW197">
            <v>-18802.059999999998</v>
          </cell>
          <cell r="BX197">
            <v>-6106.6450000000041</v>
          </cell>
          <cell r="BY197">
            <v>-16045</v>
          </cell>
          <cell r="BZ197">
            <v>-14888.800000000047</v>
          </cell>
          <cell r="CA197">
            <v>0</v>
          </cell>
          <cell r="CB197">
            <v>-4969.25</v>
          </cell>
          <cell r="CC197">
            <v>-13961.280000000013</v>
          </cell>
          <cell r="CD197">
            <v>-6175.2800000000279</v>
          </cell>
          <cell r="CE197">
            <v>-206040.47599999793</v>
          </cell>
          <cell r="CF197">
            <v>-25099.834999999992</v>
          </cell>
          <cell r="CG197">
            <v>-17268.400000000023</v>
          </cell>
          <cell r="CH197">
            <v>-29093.950000000012</v>
          </cell>
          <cell r="CI197">
            <v>-13422.869999999995</v>
          </cell>
          <cell r="CJ197">
            <v>-23422.909999999974</v>
          </cell>
          <cell r="CK197">
            <v>-13029.199999999997</v>
          </cell>
          <cell r="CL197">
            <v>-16107.120000000112</v>
          </cell>
          <cell r="CM197">
            <v>-11370.879999999888</v>
          </cell>
          <cell r="CN197">
            <v>-577.6909999998752</v>
          </cell>
          <cell r="CO197">
            <v>-15641.98000000004</v>
          </cell>
          <cell r="CP197">
            <v>-23937.899999999994</v>
          </cell>
          <cell r="CQ197">
            <v>-17067.739999999991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-1237.7900000000373</v>
          </cell>
          <cell r="S198">
            <v>0</v>
          </cell>
          <cell r="T198">
            <v>-1237.7900000000081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-419.45999999996275</v>
          </cell>
          <cell r="AF198">
            <v>0</v>
          </cell>
          <cell r="AG198">
            <v>-419.45999999999185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-2325.5399999999208</v>
          </cell>
          <cell r="AS198">
            <v>-45.409999999974389</v>
          </cell>
          <cell r="AT198">
            <v>-2280.1300000000047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-1413.8699999999953</v>
          </cell>
          <cell r="BF198">
            <v>-23.900000000023283</v>
          </cell>
          <cell r="BG198">
            <v>-1389.9700000000012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-5416.4499999999534</v>
          </cell>
          <cell r="BS198">
            <v>-24.619999999995343</v>
          </cell>
          <cell r="BT198">
            <v>-5391.8300000000163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-11094.592000000179</v>
          </cell>
          <cell r="CF198">
            <v>-1044.7600000000093</v>
          </cell>
          <cell r="CG198">
            <v>-5904.4599999999919</v>
          </cell>
          <cell r="CH198">
            <v>0</v>
          </cell>
          <cell r="CI198">
            <v>0</v>
          </cell>
          <cell r="CJ198">
            <v>0</v>
          </cell>
          <cell r="CK198">
            <v>-4145.3720000000012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3">
          <cell r="F203">
            <v>-220989.86299999896</v>
          </cell>
          <cell r="G203">
            <v>-486192</v>
          </cell>
          <cell r="H203">
            <v>-560114.75999999978</v>
          </cell>
          <cell r="I203">
            <v>-513908.12999999896</v>
          </cell>
          <cell r="J203">
            <v>-186702.38599999994</v>
          </cell>
          <cell r="K203">
            <v>-329115.79700000025</v>
          </cell>
          <cell r="L203">
            <v>-363641.35500000045</v>
          </cell>
          <cell r="M203">
            <v>-504629.69299999997</v>
          </cell>
          <cell r="N203">
            <v>-20301.786999999546</v>
          </cell>
          <cell r="O203">
            <v>-437253.23260000069</v>
          </cell>
          <cell r="P203">
            <v>-430215.4450000003</v>
          </cell>
          <cell r="Q203">
            <v>-629027.74000000022</v>
          </cell>
          <cell r="R203">
            <v>-5300796.6565000117</v>
          </cell>
          <cell r="S203">
            <v>-267292.5549999997</v>
          </cell>
          <cell r="T203">
            <v>-569750.9130000025</v>
          </cell>
          <cell r="U203">
            <v>-769758.79199999943</v>
          </cell>
          <cell r="V203">
            <v>-500686.9495000001</v>
          </cell>
          <cell r="W203">
            <v>-192855.05200000014</v>
          </cell>
          <cell r="X203">
            <v>-227113.44400000013</v>
          </cell>
          <cell r="Y203">
            <v>-393990.06000000052</v>
          </cell>
          <cell r="Z203">
            <v>-530314.62000000104</v>
          </cell>
          <cell r="AA203">
            <v>-130325.30999999959</v>
          </cell>
          <cell r="AB203">
            <v>-563183.59600000083</v>
          </cell>
          <cell r="AC203">
            <v>-585868.78500000015</v>
          </cell>
          <cell r="AD203">
            <v>-569656.58000000007</v>
          </cell>
          <cell r="AE203">
            <v>-5576035.5372000337</v>
          </cell>
          <cell r="AF203">
            <v>-332619.5139999995</v>
          </cell>
          <cell r="AG203">
            <v>-529771.305999998</v>
          </cell>
          <cell r="AH203">
            <v>-807046.83569999784</v>
          </cell>
          <cell r="AI203">
            <v>-538419.73999999836</v>
          </cell>
          <cell r="AJ203">
            <v>-181485.87000000011</v>
          </cell>
          <cell r="AK203">
            <v>-229651.87000000104</v>
          </cell>
          <cell r="AL203">
            <v>-422446.52600000054</v>
          </cell>
          <cell r="AM203">
            <v>-555385.01799999923</v>
          </cell>
          <cell r="AN203">
            <v>-102394.8180000009</v>
          </cell>
          <cell r="AO203">
            <v>-655251.85349999927</v>
          </cell>
          <cell r="AP203">
            <v>-618044.62600000016</v>
          </cell>
          <cell r="AQ203">
            <v>-603517.56000000052</v>
          </cell>
          <cell r="AR203">
            <v>-5347366.4484399855</v>
          </cell>
          <cell r="AS203">
            <v>-281571.33000000007</v>
          </cell>
          <cell r="AT203">
            <v>-516843.48770000041</v>
          </cell>
          <cell r="AU203">
            <v>-621816.30599999987</v>
          </cell>
          <cell r="AV203">
            <v>-526654.56174000166</v>
          </cell>
          <cell r="AW203">
            <v>-254538.35000000056</v>
          </cell>
          <cell r="AX203">
            <v>-271751.49799999967</v>
          </cell>
          <cell r="AY203">
            <v>-514365.21999999881</v>
          </cell>
          <cell r="AZ203">
            <v>-434563.47299999744</v>
          </cell>
          <cell r="BA203">
            <v>21642.653999999166</v>
          </cell>
          <cell r="BB203">
            <v>-688777.01999999955</v>
          </cell>
          <cell r="BC203">
            <v>-606405.14699999616</v>
          </cell>
          <cell r="BD203">
            <v>-651722.70899999887</v>
          </cell>
          <cell r="BE203">
            <v>-6362806.7882999778</v>
          </cell>
          <cell r="BF203">
            <v>-381297.4299999997</v>
          </cell>
          <cell r="BG203">
            <v>-678828.26500000432</v>
          </cell>
          <cell r="BH203">
            <v>-878154.30500000156</v>
          </cell>
          <cell r="BI203">
            <v>-581453.26209999807</v>
          </cell>
          <cell r="BJ203">
            <v>-286223.04000000004</v>
          </cell>
          <cell r="BK203">
            <v>-202632.05000000075</v>
          </cell>
          <cell r="BL203">
            <v>-567642.70099999756</v>
          </cell>
          <cell r="BM203">
            <v>-550926.62600000203</v>
          </cell>
          <cell r="BN203">
            <v>-25931.979999998584</v>
          </cell>
          <cell r="BO203">
            <v>-738064.16000000015</v>
          </cell>
          <cell r="BP203">
            <v>-759036.28999999911</v>
          </cell>
          <cell r="BQ203">
            <v>-712616.67920000106</v>
          </cell>
          <cell r="BR203">
            <v>-6863602.7957999706</v>
          </cell>
          <cell r="BS203">
            <v>-580737.55999999866</v>
          </cell>
          <cell r="BT203">
            <v>-685053.47409999743</v>
          </cell>
          <cell r="BU203">
            <v>-958241.84999999776</v>
          </cell>
          <cell r="BV203">
            <v>-537318.06969999894</v>
          </cell>
          <cell r="BW203">
            <v>-422615.91999999806</v>
          </cell>
          <cell r="BX203">
            <v>-296853.90500000119</v>
          </cell>
          <cell r="BY203">
            <v>-516153.8599999994</v>
          </cell>
          <cell r="BZ203">
            <v>-474637.53000000119</v>
          </cell>
          <cell r="CA203">
            <v>-5184.410000000149</v>
          </cell>
          <cell r="CB203">
            <v>-777923.26999999955</v>
          </cell>
          <cell r="CC203">
            <v>-918411.97999999672</v>
          </cell>
          <cell r="CD203">
            <v>-690470.96700000018</v>
          </cell>
          <cell r="CE203">
            <v>-7288127.7705000341</v>
          </cell>
          <cell r="CF203">
            <v>-693650.68799999729</v>
          </cell>
          <cell r="CG203">
            <v>-575879.71999999508</v>
          </cell>
          <cell r="CH203">
            <v>-1082526.7900000028</v>
          </cell>
          <cell r="CI203">
            <v>-474084.82999999821</v>
          </cell>
          <cell r="CJ203">
            <v>-506405.45999999903</v>
          </cell>
          <cell r="CK203">
            <v>-358600.57200000063</v>
          </cell>
          <cell r="CL203">
            <v>-439460.71999999508</v>
          </cell>
          <cell r="CM203">
            <v>-402516.94000000134</v>
          </cell>
          <cell r="CN203">
            <v>10854.662999999709</v>
          </cell>
          <cell r="CO203">
            <v>-767889.993499998</v>
          </cell>
          <cell r="CP203">
            <v>-1025847.5999999978</v>
          </cell>
          <cell r="CQ203">
            <v>-972119.12000000104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5">
          <cell r="F205">
            <v>-221746.76585629955</v>
          </cell>
          <cell r="G205">
            <v>-486798.81558199972</v>
          </cell>
          <cell r="H205">
            <v>-561835.8232684955</v>
          </cell>
          <cell r="I205">
            <v>-515736.94073229283</v>
          </cell>
          <cell r="J205">
            <v>-187937.4405234009</v>
          </cell>
          <cell r="K205">
            <v>-329783.97064749151</v>
          </cell>
          <cell r="L205">
            <v>-363711.507524997</v>
          </cell>
          <cell r="M205">
            <v>-505153.16193300486</v>
          </cell>
          <cell r="N205">
            <v>-20846.995624244213</v>
          </cell>
          <cell r="O205">
            <v>-439136.14887230098</v>
          </cell>
          <cell r="P205">
            <v>-430566.14363200217</v>
          </cell>
          <cell r="Q205">
            <v>-629419.9565429911</v>
          </cell>
          <cell r="R205">
            <v>-5312125.2708822489</v>
          </cell>
          <cell r="S205">
            <v>-267764.07859799638</v>
          </cell>
          <cell r="T205">
            <v>-570606.18183399737</v>
          </cell>
          <cell r="U205">
            <v>-771649.99566306174</v>
          </cell>
          <cell r="V205">
            <v>-502529.72913079709</v>
          </cell>
          <cell r="W205">
            <v>-194618.90198130161</v>
          </cell>
          <cell r="X205">
            <v>-227643.65114136785</v>
          </cell>
          <cell r="Y205">
            <v>-394212.73748479038</v>
          </cell>
          <cell r="Z205">
            <v>-530793.55587470531</v>
          </cell>
          <cell r="AA205">
            <v>-131201.25732170045</v>
          </cell>
          <cell r="AB205">
            <v>-564673.01264350116</v>
          </cell>
          <cell r="AC205">
            <v>-586521.00656900555</v>
          </cell>
          <cell r="AD205">
            <v>-569911.16264000535</v>
          </cell>
          <cell r="AE205">
            <v>-5578365.8402891755</v>
          </cell>
          <cell r="AF205">
            <v>-332619.51400000229</v>
          </cell>
          <cell r="AG205">
            <v>-529820.31806200743</v>
          </cell>
          <cell r="AH205">
            <v>-807164.79008399695</v>
          </cell>
          <cell r="AI205">
            <v>-538701.80239460617</v>
          </cell>
          <cell r="AJ205">
            <v>-181639.07543250173</v>
          </cell>
          <cell r="AK205">
            <v>-229903.74301324785</v>
          </cell>
          <cell r="AL205">
            <v>-422802.37274949998</v>
          </cell>
          <cell r="AM205">
            <v>-555500.64946000278</v>
          </cell>
          <cell r="AN205">
            <v>-102742.88578030467</v>
          </cell>
          <cell r="AO205">
            <v>-655908.50331299752</v>
          </cell>
          <cell r="AP205">
            <v>-618044.62600000203</v>
          </cell>
          <cell r="AQ205">
            <v>-603517.56000000238</v>
          </cell>
          <cell r="AR205">
            <v>-5349211.2209719419</v>
          </cell>
          <cell r="AS205">
            <v>-281571.33000000194</v>
          </cell>
          <cell r="AT205">
            <v>-516843.50937475264</v>
          </cell>
          <cell r="AU205">
            <v>-621909.54452200234</v>
          </cell>
          <cell r="AV205">
            <v>-527188.26584660262</v>
          </cell>
          <cell r="AW205">
            <v>-254749.10555900633</v>
          </cell>
          <cell r="AX205">
            <v>-271884.41308190674</v>
          </cell>
          <cell r="AY205">
            <v>-514732.89568373561</v>
          </cell>
          <cell r="AZ205">
            <v>-434631.54607999325</v>
          </cell>
          <cell r="BA205">
            <v>21310.848071992397</v>
          </cell>
          <cell r="BB205">
            <v>-688883.60289599746</v>
          </cell>
          <cell r="BC205">
            <v>-606405.14699999243</v>
          </cell>
          <cell r="BD205">
            <v>-651722.70899999142</v>
          </cell>
          <cell r="BE205">
            <v>-6363639.0712915063</v>
          </cell>
          <cell r="BF205">
            <v>-381297.4299999997</v>
          </cell>
          <cell r="BG205">
            <v>-678828.26500000805</v>
          </cell>
          <cell r="BH205">
            <v>-878253.5464740023</v>
          </cell>
          <cell r="BI205">
            <v>-581629.22638900578</v>
          </cell>
          <cell r="BJ205">
            <v>-286655.69196049869</v>
          </cell>
          <cell r="BK205">
            <v>-202636.43984000385</v>
          </cell>
          <cell r="BL205">
            <v>-567659.27645499259</v>
          </cell>
          <cell r="BM205">
            <v>-550966.943276003</v>
          </cell>
          <cell r="BN205">
            <v>-25995.122697003186</v>
          </cell>
          <cell r="BO205">
            <v>-738064.16000000015</v>
          </cell>
          <cell r="BP205">
            <v>-759036.28999999911</v>
          </cell>
          <cell r="BQ205">
            <v>-712616.67920000106</v>
          </cell>
          <cell r="BR205">
            <v>-6864090.1136443019</v>
          </cell>
          <cell r="BS205">
            <v>-580737.55999999866</v>
          </cell>
          <cell r="BT205">
            <v>-685053.47409999743</v>
          </cell>
          <cell r="BU205">
            <v>-958241.84999999404</v>
          </cell>
          <cell r="BV205">
            <v>-537401.7650699988</v>
          </cell>
          <cell r="BW205">
            <v>-422671.70772159845</v>
          </cell>
          <cell r="BX205">
            <v>-296861.96082280576</v>
          </cell>
          <cell r="BY205">
            <v>-516408.4948772043</v>
          </cell>
          <cell r="BZ205">
            <v>-474637.53000000119</v>
          </cell>
          <cell r="CA205">
            <v>-5243.5196857973933</v>
          </cell>
          <cell r="CB205">
            <v>-777949.30436699837</v>
          </cell>
          <cell r="CC205">
            <v>-918411.97999999672</v>
          </cell>
          <cell r="CD205">
            <v>-690470.96700000018</v>
          </cell>
          <cell r="CE205">
            <v>-7289281.8667491674</v>
          </cell>
          <cell r="CF205">
            <v>-693650.68799999729</v>
          </cell>
          <cell r="CG205">
            <v>-575879.71999999136</v>
          </cell>
          <cell r="CH205">
            <v>-1082526.7900000066</v>
          </cell>
          <cell r="CI205">
            <v>-474162.27501999959</v>
          </cell>
          <cell r="CJ205">
            <v>-506733.80179709941</v>
          </cell>
          <cell r="CK205">
            <v>-358659.67283820361</v>
          </cell>
          <cell r="CL205">
            <v>-439861.70191299915</v>
          </cell>
          <cell r="CM205">
            <v>-402516.93999999762</v>
          </cell>
          <cell r="CN205">
            <v>10617.058579042554</v>
          </cell>
          <cell r="CO205">
            <v>-767940.61575999856</v>
          </cell>
          <cell r="CP205">
            <v>-1025847.599999994</v>
          </cell>
          <cell r="CQ205">
            <v>-972119.12000000477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CE206">
            <v>8.3197805599315462</v>
          </cell>
          <cell r="CF206">
            <v>9.3232619354838349</v>
          </cell>
          <cell r="CG206">
            <v>8.5696386904761166</v>
          </cell>
          <cell r="CH206">
            <v>14.550091263440898</v>
          </cell>
          <cell r="CI206">
            <v>6.5845115277777531</v>
          </cell>
          <cell r="CJ206">
            <v>6.8065249999999873</v>
          </cell>
          <cell r="CK206">
            <v>4.9805635000000086</v>
          </cell>
          <cell r="CL206">
            <v>5.9067301075268155</v>
          </cell>
          <cell r="CM206">
            <v>5.4101739247312004</v>
          </cell>
          <cell r="CN206">
            <v>-0.15075920833332929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 t="e">
            <v>#N/A</v>
          </cell>
          <cell r="CS209" t="e">
            <v>#N/A</v>
          </cell>
          <cell r="CT209" t="e">
            <v>#N/A</v>
          </cell>
          <cell r="CU209" t="e">
            <v>#N/A</v>
          </cell>
          <cell r="CV209" t="e">
            <v>#N/A</v>
          </cell>
          <cell r="CW209" t="e">
            <v>#N/A</v>
          </cell>
          <cell r="CX209" t="e">
            <v>#N/A</v>
          </cell>
          <cell r="CY209" t="e">
            <v>#N/A</v>
          </cell>
          <cell r="CZ209" t="e">
            <v>#N/A</v>
          </cell>
          <cell r="DA209" t="e">
            <v>#N/A</v>
          </cell>
          <cell r="DB209" t="e">
            <v>#N/A</v>
          </cell>
          <cell r="DC209" t="e">
            <v>#N/A</v>
          </cell>
          <cell r="DD209" t="e">
            <v>#N/A</v>
          </cell>
          <cell r="DE209" t="e">
            <v>#N/A</v>
          </cell>
          <cell r="DF209" t="e">
            <v>#N/A</v>
          </cell>
          <cell r="DG209" t="e">
            <v>#N/A</v>
          </cell>
          <cell r="DH209" t="e">
            <v>#N/A</v>
          </cell>
          <cell r="DI209" t="e">
            <v>#N/A</v>
          </cell>
          <cell r="DJ209" t="e">
            <v>#N/A</v>
          </cell>
          <cell r="DK209" t="e">
            <v>#N/A</v>
          </cell>
          <cell r="DL209" t="e">
            <v>#N/A</v>
          </cell>
          <cell r="DM209" t="e">
            <v>#N/A</v>
          </cell>
          <cell r="DN209" t="e">
            <v>#N/A</v>
          </cell>
          <cell r="DO209" t="e">
            <v>#N/A</v>
          </cell>
          <cell r="DP209" t="e">
            <v>#N/A</v>
          </cell>
          <cell r="DQ209" t="e">
            <v>#N/A</v>
          </cell>
          <cell r="DR209" t="e">
            <v>#N/A</v>
          </cell>
          <cell r="DS209" t="e">
            <v>#N/A</v>
          </cell>
          <cell r="DT209" t="e">
            <v>#N/A</v>
          </cell>
          <cell r="DU209" t="e">
            <v>#N/A</v>
          </cell>
          <cell r="DV209" t="e">
            <v>#N/A</v>
          </cell>
          <cell r="DW209" t="e">
            <v>#N/A</v>
          </cell>
          <cell r="DX209" t="e">
            <v>#N/A</v>
          </cell>
          <cell r="DY209" t="e">
            <v>#N/A</v>
          </cell>
          <cell r="DZ209" t="e">
            <v>#N/A</v>
          </cell>
          <cell r="EA209" t="e">
            <v>#N/A</v>
          </cell>
          <cell r="EB209" t="e">
            <v>#N/A</v>
          </cell>
          <cell r="EC209" t="e">
            <v>#N/A</v>
          </cell>
          <cell r="ED209" t="e">
            <v>#N/A</v>
          </cell>
        </row>
        <row r="210">
          <cell r="F210">
            <v>376.96803</v>
          </cell>
          <cell r="G210">
            <v>188.85416000000077</v>
          </cell>
          <cell r="H210">
            <v>878.63700000000063</v>
          </cell>
          <cell r="I210">
            <v>62.760000000000005</v>
          </cell>
          <cell r="J210">
            <v>0</v>
          </cell>
          <cell r="K210">
            <v>125.6429339</v>
          </cell>
          <cell r="L210">
            <v>-3.5591999999999189</v>
          </cell>
          <cell r="M210">
            <v>125.51999999999987</v>
          </cell>
          <cell r="N210">
            <v>62.760010000000079</v>
          </cell>
          <cell r="O210">
            <v>43.388020000000324</v>
          </cell>
          <cell r="P210">
            <v>1005.4475200000015</v>
          </cell>
          <cell r="Q210">
            <v>369.97847500000353</v>
          </cell>
          <cell r="R210">
            <v>2347.8677439999883</v>
          </cell>
          <cell r="S210">
            <v>390.70973999999842</v>
          </cell>
          <cell r="T210">
            <v>376.90566599999966</v>
          </cell>
          <cell r="U210">
            <v>62.759799999999814</v>
          </cell>
          <cell r="V210">
            <v>62.760001999999993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328.51620999999932</v>
          </cell>
          <cell r="AC210">
            <v>615.56455000000096</v>
          </cell>
          <cell r="AD210">
            <v>510.65177599999879</v>
          </cell>
          <cell r="AE210">
            <v>2589.5645680000016</v>
          </cell>
          <cell r="AF210">
            <v>441.08049000000028</v>
          </cell>
          <cell r="AG210">
            <v>314.80317999999988</v>
          </cell>
          <cell r="AH210">
            <v>126.88600000000042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62.760010000000023</v>
          </cell>
          <cell r="AN210">
            <v>0.36268000000001166</v>
          </cell>
          <cell r="AO210">
            <v>379.46221000000014</v>
          </cell>
          <cell r="AP210">
            <v>778.87793000000056</v>
          </cell>
          <cell r="AQ210">
            <v>485.33206800000335</v>
          </cell>
          <cell r="AR210">
            <v>2493.6023759599993</v>
          </cell>
          <cell r="AS210">
            <v>294.22832999999991</v>
          </cell>
          <cell r="AT210">
            <v>439.67902700000013</v>
          </cell>
          <cell r="AU210">
            <v>188.76020000000017</v>
          </cell>
          <cell r="AV210">
            <v>4.9098520000001145E-2</v>
          </cell>
          <cell r="AW210">
            <v>0</v>
          </cell>
          <cell r="AX210">
            <v>0</v>
          </cell>
          <cell r="AY210">
            <v>-0.26086055999996915</v>
          </cell>
          <cell r="AZ210">
            <v>62.760009999999966</v>
          </cell>
          <cell r="BA210">
            <v>0.45306999999996833</v>
          </cell>
          <cell r="BB210">
            <v>307.8140099999996</v>
          </cell>
          <cell r="BC210">
            <v>554.48694500000056</v>
          </cell>
          <cell r="BD210">
            <v>645.63254600000073</v>
          </cell>
          <cell r="BE210">
            <v>2288.2206089999818</v>
          </cell>
          <cell r="BF210">
            <v>322.93154999999751</v>
          </cell>
          <cell r="BG210">
            <v>628.30600400000003</v>
          </cell>
          <cell r="BH210">
            <v>313.79899999999998</v>
          </cell>
          <cell r="BI210">
            <v>0</v>
          </cell>
          <cell r="BJ210">
            <v>0</v>
          </cell>
          <cell r="BK210">
            <v>0</v>
          </cell>
          <cell r="BL210">
            <v>66.13123800000001</v>
          </cell>
          <cell r="BM210">
            <v>0</v>
          </cell>
          <cell r="BN210">
            <v>62.760010000000079</v>
          </cell>
          <cell r="BO210">
            <v>147.21157999999969</v>
          </cell>
          <cell r="BP210">
            <v>317.75679400000035</v>
          </cell>
          <cell r="BQ210">
            <v>429.32443299999795</v>
          </cell>
          <cell r="BR210">
            <v>3379.0878180599902</v>
          </cell>
          <cell r="BS210">
            <v>754.18563000000177</v>
          </cell>
          <cell r="BT210">
            <v>502.07830000000013</v>
          </cell>
          <cell r="BU210">
            <v>62.806792019999989</v>
          </cell>
          <cell r="BV210">
            <v>0</v>
          </cell>
          <cell r="BW210">
            <v>62.969052040000001</v>
          </cell>
          <cell r="BX210">
            <v>0</v>
          </cell>
          <cell r="BY210">
            <v>41.877700000000004</v>
          </cell>
          <cell r="BZ210">
            <v>0.64665999999999713</v>
          </cell>
          <cell r="CA210">
            <v>254.0286900000001</v>
          </cell>
          <cell r="CB210">
            <v>337.85102000000006</v>
          </cell>
          <cell r="CC210">
            <v>723.03430399999888</v>
          </cell>
          <cell r="CD210">
            <v>639.60967000000164</v>
          </cell>
          <cell r="CE210">
            <v>1607.7519085000022</v>
          </cell>
          <cell r="CF210">
            <v>313.79899999999998</v>
          </cell>
          <cell r="CG210">
            <v>0.21972850000000221</v>
          </cell>
          <cell r="CH210">
            <v>0</v>
          </cell>
          <cell r="CI210">
            <v>0</v>
          </cell>
          <cell r="CJ210">
            <v>62.759959999999978</v>
          </cell>
          <cell r="CK210">
            <v>0</v>
          </cell>
          <cell r="CL210">
            <v>0.97054000000002816</v>
          </cell>
          <cell r="CM210">
            <v>250.08161999999993</v>
          </cell>
          <cell r="CN210">
            <v>430.33192000000008</v>
          </cell>
          <cell r="CO210">
            <v>549.58913999999822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2">
          <cell r="F212">
            <v>376.9680300001055</v>
          </cell>
          <cell r="G212">
            <v>188.85416000150144</v>
          </cell>
          <cell r="H212">
            <v>878.63700000010431</v>
          </cell>
          <cell r="I212">
            <v>62.759999999776483</v>
          </cell>
          <cell r="J212">
            <v>0</v>
          </cell>
          <cell r="K212">
            <v>125.64293390139937</v>
          </cell>
          <cell r="L212">
            <v>-3.5592000000178814</v>
          </cell>
          <cell r="M212">
            <v>125.51999999955297</v>
          </cell>
          <cell r="N212">
            <v>62.760010000318289</v>
          </cell>
          <cell r="O212">
            <v>43.388019999489188</v>
          </cell>
          <cell r="P212">
            <v>1005.4475200008601</v>
          </cell>
          <cell r="Q212">
            <v>369.97847499884665</v>
          </cell>
          <cell r="R212">
            <v>2347.8677439987659</v>
          </cell>
          <cell r="S212">
            <v>390.70973999984562</v>
          </cell>
          <cell r="T212">
            <v>376.90566599927843</v>
          </cell>
          <cell r="U212">
            <v>62.759800000116229</v>
          </cell>
          <cell r="V212">
            <v>62.760002000257373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328.51621000096202</v>
          </cell>
          <cell r="AC212">
            <v>615.56454999931157</v>
          </cell>
          <cell r="AD212">
            <v>510.65177600085735</v>
          </cell>
          <cell r="AE212">
            <v>2589.5645679831505</v>
          </cell>
          <cell r="AF212">
            <v>441.08049000054598</v>
          </cell>
          <cell r="AG212">
            <v>314.80317999981344</v>
          </cell>
          <cell r="AH212">
            <v>126.8859999999404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62.760010000318289</v>
          </cell>
          <cell r="AN212">
            <v>0.36267999932169914</v>
          </cell>
          <cell r="AO212">
            <v>379.46221000142395</v>
          </cell>
          <cell r="AP212">
            <v>778.87793000042439</v>
          </cell>
          <cell r="AQ212">
            <v>485.33206799998879</v>
          </cell>
          <cell r="AR212">
            <v>2493.6023759543896</v>
          </cell>
          <cell r="AS212">
            <v>294.22832999937236</v>
          </cell>
          <cell r="AT212">
            <v>439.67902700044215</v>
          </cell>
          <cell r="AU212">
            <v>188.76019999943674</v>
          </cell>
          <cell r="AV212">
            <v>4.909851960837841E-2</v>
          </cell>
          <cell r="AW212">
            <v>0</v>
          </cell>
          <cell r="AX212">
            <v>0</v>
          </cell>
          <cell r="AY212">
            <v>-0.26086056046187878</v>
          </cell>
          <cell r="AZ212">
            <v>62.760010000318289</v>
          </cell>
          <cell r="BA212">
            <v>0.45307000167667866</v>
          </cell>
          <cell r="BB212">
            <v>307.814010001719</v>
          </cell>
          <cell r="BC212">
            <v>554.48694499954581</v>
          </cell>
          <cell r="BD212">
            <v>645.63254600018263</v>
          </cell>
          <cell r="BE212">
            <v>2288.2206090092659</v>
          </cell>
          <cell r="BF212">
            <v>322.93154999986291</v>
          </cell>
          <cell r="BG212">
            <v>628.30600399896502</v>
          </cell>
          <cell r="BH212">
            <v>313.7989999987185</v>
          </cell>
          <cell r="BI212">
            <v>0</v>
          </cell>
          <cell r="BJ212">
            <v>0</v>
          </cell>
          <cell r="BK212">
            <v>0</v>
          </cell>
          <cell r="BL212">
            <v>66.13123800046742</v>
          </cell>
          <cell r="BM212">
            <v>0</v>
          </cell>
          <cell r="BN212">
            <v>62.760010000318289</v>
          </cell>
          <cell r="BO212">
            <v>147.21157999895513</v>
          </cell>
          <cell r="BP212">
            <v>317.75679400004447</v>
          </cell>
          <cell r="BQ212">
            <v>429.32443300075829</v>
          </cell>
          <cell r="BR212">
            <v>3379.0878180861473</v>
          </cell>
          <cell r="BS212">
            <v>754.18562999926507</v>
          </cell>
          <cell r="BT212">
            <v>502.07829999923706</v>
          </cell>
          <cell r="BU212">
            <v>62.806792018935084</v>
          </cell>
          <cell r="BV212">
            <v>0</v>
          </cell>
          <cell r="BW212">
            <v>62.969052040949464</v>
          </cell>
          <cell r="BX212">
            <v>0</v>
          </cell>
          <cell r="BY212">
            <v>41.877700001001358</v>
          </cell>
          <cell r="BZ212">
            <v>0.64666000008583069</v>
          </cell>
          <cell r="CA212">
            <v>254.02868999913335</v>
          </cell>
          <cell r="CB212">
            <v>337.85101999901235</v>
          </cell>
          <cell r="CC212">
            <v>723.03430400043726</v>
          </cell>
          <cell r="CD212">
            <v>639.6096700001508</v>
          </cell>
          <cell r="CE212">
            <v>1607.7519085109234</v>
          </cell>
          <cell r="CF212">
            <v>313.79900000058115</v>
          </cell>
          <cell r="CG212">
            <v>0.21972850151360035</v>
          </cell>
          <cell r="CH212">
            <v>0</v>
          </cell>
          <cell r="CI212">
            <v>0</v>
          </cell>
          <cell r="CJ212">
            <v>62.759959999471903</v>
          </cell>
          <cell r="CK212">
            <v>0</v>
          </cell>
          <cell r="CL212">
            <v>0.9705400001257658</v>
          </cell>
          <cell r="CM212">
            <v>250.08162000030279</v>
          </cell>
          <cell r="CN212">
            <v>430.33191999979317</v>
          </cell>
          <cell r="CO212">
            <v>549.58913999982178</v>
          </cell>
          <cell r="CP212">
            <v>0</v>
          </cell>
          <cell r="CQ212">
            <v>0</v>
          </cell>
          <cell r="CR212" t="e">
            <v>#N/A</v>
          </cell>
          <cell r="CS212" t="e">
            <v>#N/A</v>
          </cell>
          <cell r="CT212" t="e">
            <v>#N/A</v>
          </cell>
          <cell r="CU212" t="e">
            <v>#N/A</v>
          </cell>
          <cell r="CV212" t="e">
            <v>#N/A</v>
          </cell>
          <cell r="CW212" t="e">
            <v>#N/A</v>
          </cell>
          <cell r="CX212" t="e">
            <v>#N/A</v>
          </cell>
          <cell r="CY212" t="e">
            <v>#N/A</v>
          </cell>
          <cell r="CZ212" t="e">
            <v>#N/A</v>
          </cell>
          <cell r="DA212" t="e">
            <v>#N/A</v>
          </cell>
          <cell r="DB212" t="e">
            <v>#N/A</v>
          </cell>
          <cell r="DC212" t="e">
            <v>#N/A</v>
          </cell>
          <cell r="DD212" t="e">
            <v>#N/A</v>
          </cell>
          <cell r="DE212" t="e">
            <v>#N/A</v>
          </cell>
          <cell r="DF212" t="e">
            <v>#N/A</v>
          </cell>
          <cell r="DG212" t="e">
            <v>#N/A</v>
          </cell>
          <cell r="DH212" t="e">
            <v>#N/A</v>
          </cell>
          <cell r="DI212" t="e">
            <v>#N/A</v>
          </cell>
          <cell r="DJ212" t="e">
            <v>#N/A</v>
          </cell>
          <cell r="DK212" t="e">
            <v>#N/A</v>
          </cell>
          <cell r="DL212" t="e">
            <v>#N/A</v>
          </cell>
          <cell r="DM212" t="e">
            <v>#N/A</v>
          </cell>
          <cell r="DN212" t="e">
            <v>#N/A</v>
          </cell>
          <cell r="DO212" t="e">
            <v>#N/A</v>
          </cell>
          <cell r="DP212" t="e">
            <v>#N/A</v>
          </cell>
          <cell r="DQ212" t="e">
            <v>#N/A</v>
          </cell>
          <cell r="DR212" t="e">
            <v>#N/A</v>
          </cell>
          <cell r="DS212" t="e">
            <v>#N/A</v>
          </cell>
          <cell r="DT212" t="e">
            <v>#N/A</v>
          </cell>
          <cell r="DU212" t="e">
            <v>#N/A</v>
          </cell>
          <cell r="DV212" t="e">
            <v>#N/A</v>
          </cell>
          <cell r="DW212" t="e">
            <v>#N/A</v>
          </cell>
          <cell r="DX212" t="e">
            <v>#N/A</v>
          </cell>
          <cell r="DY212" t="e">
            <v>#N/A</v>
          </cell>
          <cell r="DZ212" t="e">
            <v>#N/A</v>
          </cell>
          <cell r="EA212" t="e">
            <v>#N/A</v>
          </cell>
          <cell r="EB212" t="e">
            <v>#N/A</v>
          </cell>
          <cell r="EC212" t="e">
            <v>#N/A</v>
          </cell>
          <cell r="ED212" t="e">
            <v>#N/A</v>
          </cell>
          <cell r="EE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-335874.37771990709</v>
          </cell>
          <cell r="G220">
            <v>-302945.06374736875</v>
          </cell>
          <cell r="H220">
            <v>-173352.50985543616</v>
          </cell>
          <cell r="I220">
            <v>-122522.26789782662</v>
          </cell>
          <cell r="J220">
            <v>-378700.1732841935</v>
          </cell>
          <cell r="K220">
            <v>-206999.6518273782</v>
          </cell>
          <cell r="L220">
            <v>-182571.11384774745</v>
          </cell>
          <cell r="M220">
            <v>-150743.141874291</v>
          </cell>
          <cell r="N220">
            <v>-186487.92584448308</v>
          </cell>
          <cell r="O220">
            <v>-235502.6878036093</v>
          </cell>
          <cell r="P220">
            <v>-345368.74771199189</v>
          </cell>
          <cell r="Q220">
            <v>-328845.41972576827</v>
          </cell>
          <cell r="R220">
            <v>-3134857.9982979894</v>
          </cell>
          <cell r="S220">
            <v>-401687.09387427941</v>
          </cell>
          <cell r="T220">
            <v>-277832.21117471159</v>
          </cell>
          <cell r="U220">
            <v>-168616.75730327144</v>
          </cell>
          <cell r="V220">
            <v>-130250.80889438093</v>
          </cell>
          <cell r="W220">
            <v>-448307.11963647231</v>
          </cell>
          <cell r="X220">
            <v>-203315.76903513446</v>
          </cell>
          <cell r="Y220">
            <v>-274585.82297734171</v>
          </cell>
          <cell r="Z220">
            <v>-182046.60085238516</v>
          </cell>
          <cell r="AA220">
            <v>-178758.26965504698</v>
          </cell>
          <cell r="AB220">
            <v>-240164.09260524996</v>
          </cell>
          <cell r="AC220">
            <v>-314468.53194500133</v>
          </cell>
          <cell r="AD220">
            <v>-314824.92034471221</v>
          </cell>
          <cell r="AE220">
            <v>-3015652.862691015</v>
          </cell>
          <cell r="AF220">
            <v>-399076.68046003394</v>
          </cell>
          <cell r="AG220">
            <v>-335576.65231412649</v>
          </cell>
          <cell r="AH220">
            <v>-129785.46884943731</v>
          </cell>
          <cell r="AI220">
            <v>-123867.67459447868</v>
          </cell>
          <cell r="AJ220">
            <v>-439172.60482587665</v>
          </cell>
          <cell r="AK220">
            <v>-161539.23366238736</v>
          </cell>
          <cell r="AL220">
            <v>-233752.53910086676</v>
          </cell>
          <cell r="AM220">
            <v>-187296.79834044352</v>
          </cell>
          <cell r="AN220">
            <v>-139238.77228138223</v>
          </cell>
          <cell r="AO220">
            <v>-251549.80038570799</v>
          </cell>
          <cell r="AP220">
            <v>-309290.90123651922</v>
          </cell>
          <cell r="AQ220">
            <v>-305505.73663974553</v>
          </cell>
          <cell r="AR220">
            <v>-2896070.3147529662</v>
          </cell>
          <cell r="AS220">
            <v>-390788.05374551006</v>
          </cell>
          <cell r="AT220">
            <v>-293891.9469334092</v>
          </cell>
          <cell r="AU220">
            <v>-210291.34980924241</v>
          </cell>
          <cell r="AV220">
            <v>-154962.26395943388</v>
          </cell>
          <cell r="AW220">
            <v>-355344.41215766408</v>
          </cell>
          <cell r="AX220">
            <v>-195067.09672304988</v>
          </cell>
          <cell r="AY220">
            <v>-189612.65662800521</v>
          </cell>
          <cell r="AZ220">
            <v>-139746.94267323613</v>
          </cell>
          <cell r="BA220">
            <v>-147471.63616622426</v>
          </cell>
          <cell r="BB220">
            <v>-238618.29078355059</v>
          </cell>
          <cell r="BC220">
            <v>-299935.09772792272</v>
          </cell>
          <cell r="BD220">
            <v>-280340.56744570285</v>
          </cell>
          <cell r="BE220">
            <v>-3099383.9904330671</v>
          </cell>
          <cell r="BF220">
            <v>-410131.8568444401</v>
          </cell>
          <cell r="BG220">
            <v>-386955.40706453472</v>
          </cell>
          <cell r="BH220">
            <v>-226298.06500381418</v>
          </cell>
          <cell r="BI220">
            <v>-148878.66261092946</v>
          </cell>
          <cell r="BJ220">
            <v>-334694.43938984163</v>
          </cell>
          <cell r="BK220">
            <v>-277337.36125956662</v>
          </cell>
          <cell r="BL220">
            <v>-187376.3326375559</v>
          </cell>
          <cell r="BM220">
            <v>-125838.38999089971</v>
          </cell>
          <cell r="BN220">
            <v>-144089.03137508221</v>
          </cell>
          <cell r="BO220">
            <v>-276320.60046044365</v>
          </cell>
          <cell r="BP220">
            <v>-310834.84673051909</v>
          </cell>
          <cell r="BQ220">
            <v>-270628.99706538022</v>
          </cell>
          <cell r="BR220">
            <v>-2220005.1854519546</v>
          </cell>
          <cell r="BS220">
            <v>-184095.38977211341</v>
          </cell>
          <cell r="BT220">
            <v>-212106.02853743732</v>
          </cell>
          <cell r="BU220">
            <v>-232153.51291262358</v>
          </cell>
          <cell r="BV220">
            <v>-171060.93878824823</v>
          </cell>
          <cell r="BW220">
            <v>-181398.77737545036</v>
          </cell>
          <cell r="BX220">
            <v>-270152.85686558858</v>
          </cell>
          <cell r="BY220">
            <v>-130353.57823863998</v>
          </cell>
          <cell r="BZ220">
            <v>-122714.96264809743</v>
          </cell>
          <cell r="CA220">
            <v>-175701.62378250808</v>
          </cell>
          <cell r="CB220">
            <v>-231919.65811291337</v>
          </cell>
          <cell r="CC220">
            <v>-158184.77260418981</v>
          </cell>
          <cell r="CD220">
            <v>-150163.08581411839</v>
          </cell>
          <cell r="CE220">
            <v>-2446519.8936900198</v>
          </cell>
          <cell r="CF220">
            <v>-246849.22671648115</v>
          </cell>
          <cell r="CG220">
            <v>-168630.90980631858</v>
          </cell>
          <cell r="CH220">
            <v>-284231.78067354299</v>
          </cell>
          <cell r="CI220">
            <v>-210384.27825835906</v>
          </cell>
          <cell r="CJ220">
            <v>-184992.69678752683</v>
          </cell>
          <cell r="CK220">
            <v>-274649.96168454923</v>
          </cell>
          <cell r="CL220">
            <v>-153631.41082355008</v>
          </cell>
          <cell r="CM220">
            <v>-166658.85180857778</v>
          </cell>
          <cell r="CN220">
            <v>-192934.5997784026</v>
          </cell>
          <cell r="CO220">
            <v>-210931.24475773051</v>
          </cell>
          <cell r="CP220">
            <v>-194841.74677621201</v>
          </cell>
          <cell r="CQ220">
            <v>-157783.18581878021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-139612.01706431434</v>
          </cell>
          <cell r="G221">
            <v>-107528.72881847993</v>
          </cell>
          <cell r="H221">
            <v>-129039.15898216516</v>
          </cell>
          <cell r="I221">
            <v>-58668.262000963092</v>
          </cell>
          <cell r="J221">
            <v>-74009.671975062229</v>
          </cell>
          <cell r="K221">
            <v>-111547.60941169411</v>
          </cell>
          <cell r="L221">
            <v>-34202.477342261001</v>
          </cell>
          <cell r="M221">
            <v>-18494.178468778729</v>
          </cell>
          <cell r="N221">
            <v>-52890.221910714172</v>
          </cell>
          <cell r="O221">
            <v>-67684.393585740589</v>
          </cell>
          <cell r="P221">
            <v>-104694.16492326371</v>
          </cell>
          <cell r="Q221">
            <v>-92672.321543555707</v>
          </cell>
          <cell r="R221">
            <v>-976598.58978897333</v>
          </cell>
          <cell r="S221">
            <v>-129331.75217340887</v>
          </cell>
          <cell r="T221">
            <v>-87852.492546081543</v>
          </cell>
          <cell r="U221">
            <v>-129331.40997340996</v>
          </cell>
          <cell r="V221">
            <v>-61672.310491948389</v>
          </cell>
          <cell r="W221">
            <v>-63273.806489142589</v>
          </cell>
          <cell r="X221">
            <v>-126151.8586789798</v>
          </cell>
          <cell r="Y221">
            <v>-39428.283930921927</v>
          </cell>
          <cell r="Z221">
            <v>-27058.438352592289</v>
          </cell>
          <cell r="AA221">
            <v>-62524.046290456317</v>
          </cell>
          <cell r="AB221">
            <v>-92162.159338531084</v>
          </cell>
          <cell r="AC221">
            <v>-68336.826580272987</v>
          </cell>
          <cell r="AD221">
            <v>-89475.204943237826</v>
          </cell>
          <cell r="AE221">
            <v>-983396.04824998975</v>
          </cell>
          <cell r="AF221">
            <v>-111840.39980097301</v>
          </cell>
          <cell r="AG221">
            <v>-81674.074854657054</v>
          </cell>
          <cell r="AH221">
            <v>-167040.64970274083</v>
          </cell>
          <cell r="AI221">
            <v>-45775.799918540753</v>
          </cell>
          <cell r="AJ221">
            <v>-61710.424890182912</v>
          </cell>
          <cell r="AK221">
            <v>-154251.99972550012</v>
          </cell>
          <cell r="AL221">
            <v>-45818.849918462336</v>
          </cell>
          <cell r="AM221">
            <v>-19614.87496509403</v>
          </cell>
          <cell r="AN221">
            <v>-74142.774868059903</v>
          </cell>
          <cell r="AO221">
            <v>-70202.299875071272</v>
          </cell>
          <cell r="AP221">
            <v>-84528.674849577248</v>
          </cell>
          <cell r="AQ221">
            <v>-66795.224881133065</v>
          </cell>
          <cell r="AR221">
            <v>-955917.2782099992</v>
          </cell>
          <cell r="AS221">
            <v>-99854.791813019663</v>
          </cell>
          <cell r="AT221">
            <v>-89214.494832942262</v>
          </cell>
          <cell r="AU221">
            <v>-129379.05175773427</v>
          </cell>
          <cell r="AV221">
            <v>-65029.804878229275</v>
          </cell>
          <cell r="AW221">
            <v>-57200.881892889738</v>
          </cell>
          <cell r="AX221">
            <v>-127993.77076032851</v>
          </cell>
          <cell r="AY221">
            <v>-35860.859932849184</v>
          </cell>
          <cell r="AZ221">
            <v>-39017.882926940918</v>
          </cell>
          <cell r="BA221">
            <v>-47740.194910606369</v>
          </cell>
          <cell r="BB221">
            <v>-77472.094854932278</v>
          </cell>
          <cell r="BC221">
            <v>-116370.40578209423</v>
          </cell>
          <cell r="BD221">
            <v>-70783.043867459521</v>
          </cell>
          <cell r="BE221">
            <v>-835449.59366898239</v>
          </cell>
          <cell r="BF221">
            <v>-96784.096387883648</v>
          </cell>
          <cell r="BG221">
            <v>-84481.973614845425</v>
          </cell>
          <cell r="BH221">
            <v>-111398.03975585289</v>
          </cell>
          <cell r="BI221">
            <v>-90344.469401995651</v>
          </cell>
          <cell r="BJ221">
            <v>-49275.871892003343</v>
          </cell>
          <cell r="BK221">
            <v>-162877.15394302923</v>
          </cell>
          <cell r="BL221">
            <v>-28531.55743746832</v>
          </cell>
          <cell r="BM221">
            <v>-17570.825261492282</v>
          </cell>
          <cell r="BN221">
            <v>-38239.336316192523</v>
          </cell>
          <cell r="BO221">
            <v>-46032.621599111706</v>
          </cell>
          <cell r="BP221">
            <v>-49714.945691041648</v>
          </cell>
          <cell r="BQ221">
            <v>-60198.702368065715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-197053.70718239155</v>
          </cell>
          <cell r="G222">
            <v>-71648.662684517913</v>
          </cell>
          <cell r="H222">
            <v>-152787.34615374077</v>
          </cell>
          <cell r="I222">
            <v>-202967.26027286239</v>
          </cell>
          <cell r="J222">
            <v>-67578.834461078048</v>
          </cell>
          <cell r="K222">
            <v>-58790.156785243191</v>
          </cell>
          <cell r="L222">
            <v>-242104.27500977926</v>
          </cell>
          <cell r="M222">
            <v>-273342.67435943149</v>
          </cell>
          <cell r="N222">
            <v>-151985.3051750334</v>
          </cell>
          <cell r="O222">
            <v>-146868.51116327941</v>
          </cell>
          <cell r="P222">
            <v>-193656.82408786751</v>
          </cell>
          <cell r="Q222">
            <v>-168896.51972777769</v>
          </cell>
          <cell r="R222">
            <v>-1795445.7407300174</v>
          </cell>
          <cell r="S222">
            <v>-179570.35568295605</v>
          </cell>
          <cell r="T222">
            <v>-96044.659830425866</v>
          </cell>
          <cell r="U222">
            <v>-237545.21758059785</v>
          </cell>
          <cell r="V222">
            <v>-160765.40851615649</v>
          </cell>
          <cell r="W222">
            <v>-60516.631293152925</v>
          </cell>
          <cell r="X222">
            <v>-87705.055545149371</v>
          </cell>
          <cell r="Y222">
            <v>-194067.39965736121</v>
          </cell>
          <cell r="Z222">
            <v>-204004.08163981698</v>
          </cell>
          <cell r="AA222">
            <v>-58197.39589724876</v>
          </cell>
          <cell r="AB222">
            <v>-121653.50478521176</v>
          </cell>
          <cell r="AC222">
            <v>-161094.32771557849</v>
          </cell>
          <cell r="AD222">
            <v>-234281.70258636028</v>
          </cell>
          <cell r="AE222">
            <v>-1907292.9899100214</v>
          </cell>
          <cell r="AF222">
            <v>-256824.98557045497</v>
          </cell>
          <cell r="AG222">
            <v>-60579.694898678921</v>
          </cell>
          <cell r="AH222">
            <v>-235082.26460682321</v>
          </cell>
          <cell r="AI222">
            <v>-174638.27230791561</v>
          </cell>
          <cell r="AJ222">
            <v>-101515.36983021349</v>
          </cell>
          <cell r="AK222">
            <v>-105407.80782370362</v>
          </cell>
          <cell r="AL222">
            <v>-219618.10163268633</v>
          </cell>
          <cell r="AM222">
            <v>-194391.90067487769</v>
          </cell>
          <cell r="AN222">
            <v>-66501.451388775371</v>
          </cell>
          <cell r="AO222">
            <v>-143058.10176073015</v>
          </cell>
          <cell r="AP222">
            <v>-102098.82082923874</v>
          </cell>
          <cell r="AQ222">
            <v>-247576.21858592331</v>
          </cell>
          <cell r="AR222">
            <v>-2088529.8402669728</v>
          </cell>
          <cell r="AS222">
            <v>-254951.24160167761</v>
          </cell>
          <cell r="AT222">
            <v>-104735.7738363659</v>
          </cell>
          <cell r="AU222">
            <v>-192485.34859927185</v>
          </cell>
          <cell r="AV222">
            <v>-173498.47370893694</v>
          </cell>
          <cell r="AW222">
            <v>-187812.92838657275</v>
          </cell>
          <cell r="AX222">
            <v>-181324.7465667082</v>
          </cell>
          <cell r="AY222">
            <v>-222516.69535235316</v>
          </cell>
          <cell r="AZ222">
            <v>-201252.37698557228</v>
          </cell>
          <cell r="BA222">
            <v>-72133.639907303266</v>
          </cell>
          <cell r="BB222">
            <v>-137388.28848535381</v>
          </cell>
          <cell r="BC222">
            <v>-100904.35924235359</v>
          </cell>
          <cell r="BD222">
            <v>-259525.96759453043</v>
          </cell>
          <cell r="BE222">
            <v>-1947365.6117829978</v>
          </cell>
          <cell r="BF222">
            <v>-239382.03048979305</v>
          </cell>
          <cell r="BG222">
            <v>-75418.869470762089</v>
          </cell>
          <cell r="BH222">
            <v>-193922.07956769131</v>
          </cell>
          <cell r="BI222">
            <v>-158043.85694917478</v>
          </cell>
          <cell r="BJ222">
            <v>-174796.8649804676</v>
          </cell>
          <cell r="BK222">
            <v>-176140.20769816451</v>
          </cell>
          <cell r="BL222">
            <v>-193587.712168267</v>
          </cell>
          <cell r="BM222">
            <v>-224121.59581594355</v>
          </cell>
          <cell r="BN222">
            <v>-48465.119636951014</v>
          </cell>
          <cell r="BO222">
            <v>-94375.365338277072</v>
          </cell>
          <cell r="BP222">
            <v>-122023.41139090061</v>
          </cell>
          <cell r="BQ222">
            <v>-247088.49827658758</v>
          </cell>
          <cell r="BR222">
            <v>-2611858.827336967</v>
          </cell>
          <cell r="BS222">
            <v>-350804.86324159242</v>
          </cell>
          <cell r="BT222">
            <v>-166075.89718298241</v>
          </cell>
          <cell r="BU222">
            <v>-196125.31434371322</v>
          </cell>
          <cell r="BV222">
            <v>-154731.08519780543</v>
          </cell>
          <cell r="BW222">
            <v>-193419.52207725309</v>
          </cell>
          <cell r="BX222">
            <v>-174262.31897228397</v>
          </cell>
          <cell r="BY222">
            <v>-315998.74798707105</v>
          </cell>
          <cell r="BZ222">
            <v>-300011.91470796242</v>
          </cell>
          <cell r="CA222">
            <v>-117081.05356700718</v>
          </cell>
          <cell r="CB222">
            <v>-117917.10204591043</v>
          </cell>
          <cell r="CC222">
            <v>-205513.45343144797</v>
          </cell>
          <cell r="CD222">
            <v>-319917.55458195135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-29948.642950501759</v>
          </cell>
          <cell r="G224">
            <v>-29071.817357806489</v>
          </cell>
          <cell r="H224">
            <v>-5704.2271524788812</v>
          </cell>
          <cell r="I224">
            <v>-18423.215846518753</v>
          </cell>
          <cell r="J224">
            <v>-33622.153319898527</v>
          </cell>
          <cell r="K224">
            <v>-18823.369443185162</v>
          </cell>
          <cell r="L224">
            <v>-6906.7263424610719</v>
          </cell>
          <cell r="M224">
            <v>-2185.6351817925461</v>
          </cell>
          <cell r="N224">
            <v>-14280.403081031516</v>
          </cell>
          <cell r="O224">
            <v>-12212.367898260243</v>
          </cell>
          <cell r="P224">
            <v>-12369.011096955743</v>
          </cell>
          <cell r="Q224">
            <v>-4667.9359611121472</v>
          </cell>
          <cell r="R224">
            <v>-201595.08316800371</v>
          </cell>
          <cell r="S224">
            <v>-34389.666921600234</v>
          </cell>
          <cell r="T224">
            <v>-35799.062110190745</v>
          </cell>
          <cell r="U224">
            <v>-4507.5839635094162</v>
          </cell>
          <cell r="V224">
            <v>-11038.847910635872</v>
          </cell>
          <cell r="W224">
            <v>-31092.863748289645</v>
          </cell>
          <cell r="X224">
            <v>-24288.076603377704</v>
          </cell>
          <cell r="Y224">
            <v>-7296.0191409355029</v>
          </cell>
          <cell r="Z224">
            <v>-10932.767911494244</v>
          </cell>
          <cell r="AA224">
            <v>-6115.4303504927084</v>
          </cell>
          <cell r="AB224">
            <v>-20685.599832541309</v>
          </cell>
          <cell r="AC224">
            <v>-11642.687905747443</v>
          </cell>
          <cell r="AD224">
            <v>-3806.4767691851594</v>
          </cell>
          <cell r="AE224">
            <v>-195315.73094598949</v>
          </cell>
          <cell r="AF224">
            <v>-14364.328278357629</v>
          </cell>
          <cell r="AG224">
            <v>-33078.014919883106</v>
          </cell>
          <cell r="AH224">
            <v>-12376.054895195179</v>
          </cell>
          <cell r="AI224">
            <v>-8110.7197313155048</v>
          </cell>
          <cell r="AJ224">
            <v>-27015.277971224394</v>
          </cell>
          <cell r="AK224">
            <v>-29759.263947987463</v>
          </cell>
          <cell r="AL224">
            <v>-13992.674481504131</v>
          </cell>
          <cell r="AM224">
            <v>-7045.7091403342783</v>
          </cell>
          <cell r="AN224">
            <v>-11068.237106270157</v>
          </cell>
          <cell r="AO224">
            <v>-23319.415002522524</v>
          </cell>
          <cell r="AP224">
            <v>-12429.313694743905</v>
          </cell>
          <cell r="AQ224">
            <v>-2756.7217766554095</v>
          </cell>
          <cell r="AR224">
            <v>-155663.15230800211</v>
          </cell>
          <cell r="AS224">
            <v>-25413.839723761659</v>
          </cell>
          <cell r="AT224">
            <v>-19289.138190334197</v>
          </cell>
          <cell r="AU224">
            <v>-4914.0755465857219</v>
          </cell>
          <cell r="AV224">
            <v>-9639.4930952223949</v>
          </cell>
          <cell r="AW224">
            <v>-24419.28213457251</v>
          </cell>
          <cell r="AX224">
            <v>-15962.158626498189</v>
          </cell>
          <cell r="AY224">
            <v>-13700.462251081597</v>
          </cell>
          <cell r="AZ224">
            <v>-9405.6586977643892</v>
          </cell>
          <cell r="BA224">
            <v>-10093.795090284199</v>
          </cell>
          <cell r="BB224">
            <v>-11771.582272047643</v>
          </cell>
          <cell r="BC224">
            <v>-8129.5523116355762</v>
          </cell>
          <cell r="BD224">
            <v>-2924.1143682161346</v>
          </cell>
          <cell r="BE224">
            <v>-153048.7732700035</v>
          </cell>
          <cell r="BF224">
            <v>-16564.057812767103</v>
          </cell>
          <cell r="BG224">
            <v>-15774.83182168752</v>
          </cell>
          <cell r="BH224">
            <v>-10894.847876849119</v>
          </cell>
          <cell r="BI224">
            <v>-14527.674835785292</v>
          </cell>
          <cell r="BJ224">
            <v>-18146.142794884276</v>
          </cell>
          <cell r="BK224">
            <v>-15794.207821468823</v>
          </cell>
          <cell r="BL224">
            <v>-7211.331918486394</v>
          </cell>
          <cell r="BM224">
            <v>-3155.3469643336721</v>
          </cell>
          <cell r="BN224">
            <v>-15204.27782813739</v>
          </cell>
          <cell r="BO224">
            <v>-13204.051850747317</v>
          </cell>
          <cell r="BP224">
            <v>-17109.699806598946</v>
          </cell>
          <cell r="BQ224">
            <v>-5462.3019382567145</v>
          </cell>
          <cell r="BR224">
            <v>-110287.41873102635</v>
          </cell>
          <cell r="BS224">
            <v>-13775.025879052933</v>
          </cell>
          <cell r="BT224">
            <v>-9455.3048483398743</v>
          </cell>
          <cell r="BU224">
            <v>-3684.4731409018859</v>
          </cell>
          <cell r="BV224">
            <v>-12080.6777062295</v>
          </cell>
          <cell r="BW224">
            <v>-10619.306829669047</v>
          </cell>
          <cell r="BX224">
            <v>-24321.803709885105</v>
          </cell>
          <cell r="BY224">
            <v>-3248.5915478938259</v>
          </cell>
          <cell r="BZ224">
            <v>-2515.3410596544854</v>
          </cell>
          <cell r="CA224">
            <v>-7882.8407735610381</v>
          </cell>
          <cell r="CB224">
            <v>-10273.290435218718</v>
          </cell>
          <cell r="CC224">
            <v>-9201.099552417174</v>
          </cell>
          <cell r="CD224">
            <v>-3229.6632481971756</v>
          </cell>
          <cell r="CE224">
            <v>-109705.8986909911</v>
          </cell>
          <cell r="CF224">
            <v>-8713.7719563134015</v>
          </cell>
          <cell r="CG224">
            <v>-8668.1851570652798</v>
          </cell>
          <cell r="CH224">
            <v>-5931.7109021884389</v>
          </cell>
          <cell r="CI224">
            <v>-30982.561589109711</v>
          </cell>
          <cell r="CJ224">
            <v>-6523.9774924218655</v>
          </cell>
          <cell r="CK224">
            <v>-23614.142910612281</v>
          </cell>
          <cell r="CL224">
            <v>-710.57518828241155</v>
          </cell>
          <cell r="CM224">
            <v>-618.67798979859799</v>
          </cell>
          <cell r="CN224">
            <v>-8857.5874539418146</v>
          </cell>
          <cell r="CO224">
            <v>-8652.8086573183537</v>
          </cell>
          <cell r="CP224">
            <v>-5480.9081096216105</v>
          </cell>
          <cell r="CQ224">
            <v>-950.99128431780264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-702488.74491711706</v>
          </cell>
          <cell r="G226">
            <v>-511194.27260816842</v>
          </cell>
          <cell r="H226">
            <v>-460883.24214381725</v>
          </cell>
          <cell r="I226">
            <v>-402581.00601817295</v>
          </cell>
          <cell r="J226">
            <v>-553910.8330402337</v>
          </cell>
          <cell r="K226">
            <v>-396160.78746750578</v>
          </cell>
          <cell r="L226">
            <v>-465784.59254224598</v>
          </cell>
          <cell r="M226">
            <v>-444765.62988430262</v>
          </cell>
          <cell r="N226">
            <v>-405643.8560112603</v>
          </cell>
          <cell r="O226">
            <v>-462267.96045089141</v>
          </cell>
          <cell r="P226">
            <v>-656088.74782007188</v>
          </cell>
          <cell r="Q226">
            <v>-595082.19695821404</v>
          </cell>
          <cell r="R226">
            <v>-6108497.4119850993</v>
          </cell>
          <cell r="S226">
            <v>-744978.86865224689</v>
          </cell>
          <cell r="T226">
            <v>-497528.42566141114</v>
          </cell>
          <cell r="U226">
            <v>-540000.96882078797</v>
          </cell>
          <cell r="V226">
            <v>-363727.37581312284</v>
          </cell>
          <cell r="W226">
            <v>-603190.42116705701</v>
          </cell>
          <cell r="X226">
            <v>-441460.75986264274</v>
          </cell>
          <cell r="Y226">
            <v>-515377.52570655942</v>
          </cell>
          <cell r="Z226">
            <v>-424041.88875629008</v>
          </cell>
          <cell r="AA226">
            <v>-305595.14219324663</v>
          </cell>
          <cell r="AB226">
            <v>-474665.35656153411</v>
          </cell>
          <cell r="AC226">
            <v>-555542.37414660305</v>
          </cell>
          <cell r="AD226">
            <v>-642388.30464348942</v>
          </cell>
          <cell r="AE226">
            <v>-6101657.6317970157</v>
          </cell>
          <cell r="AF226">
            <v>-782106.39410982281</v>
          </cell>
          <cell r="AG226">
            <v>-510908.4369873479</v>
          </cell>
          <cell r="AH226">
            <v>-544284.43805419281</v>
          </cell>
          <cell r="AI226">
            <v>-352392.46655225009</v>
          </cell>
          <cell r="AJ226">
            <v>-629413.67751749977</v>
          </cell>
          <cell r="AK226">
            <v>-450958.30515957624</v>
          </cell>
          <cell r="AL226">
            <v>-513182.16513352096</v>
          </cell>
          <cell r="AM226">
            <v>-408349.28312075138</v>
          </cell>
          <cell r="AN226">
            <v>-290951.2356444858</v>
          </cell>
          <cell r="AO226">
            <v>-488129.61702402681</v>
          </cell>
          <cell r="AP226">
            <v>-508347.71061007679</v>
          </cell>
          <cell r="AQ226">
            <v>-622633.90188346058</v>
          </cell>
          <cell r="AR226">
            <v>-6096180.5855380297</v>
          </cell>
          <cell r="AS226">
            <v>-771007.92688397318</v>
          </cell>
          <cell r="AT226">
            <v>-507131.35379304737</v>
          </cell>
          <cell r="AU226">
            <v>-537069.825712841</v>
          </cell>
          <cell r="AV226">
            <v>-403130.03564181924</v>
          </cell>
          <cell r="AW226">
            <v>-624777.50457169861</v>
          </cell>
          <cell r="AX226">
            <v>-520347.77267658338</v>
          </cell>
          <cell r="AY226">
            <v>-461690.6741642952</v>
          </cell>
          <cell r="AZ226">
            <v>-389422.86128351092</v>
          </cell>
          <cell r="BA226">
            <v>-277439.26607441902</v>
          </cell>
          <cell r="BB226">
            <v>-465250.25639588386</v>
          </cell>
          <cell r="BC226">
            <v>-525339.41506401449</v>
          </cell>
          <cell r="BD226">
            <v>-613573.6932759136</v>
          </cell>
          <cell r="BE226">
            <v>-6035247.9691550136</v>
          </cell>
          <cell r="BF226">
            <v>-762862.04153487831</v>
          </cell>
          <cell r="BG226">
            <v>-562631.08197183162</v>
          </cell>
          <cell r="BH226">
            <v>-542513.03220420703</v>
          </cell>
          <cell r="BI226">
            <v>-411794.66379788145</v>
          </cell>
          <cell r="BJ226">
            <v>-576913.31905719638</v>
          </cell>
          <cell r="BK226">
            <v>-632148.93072222918</v>
          </cell>
          <cell r="BL226">
            <v>-416706.93416177481</v>
          </cell>
          <cell r="BM226">
            <v>-370686.15803267062</v>
          </cell>
          <cell r="BN226">
            <v>-245997.76515635848</v>
          </cell>
          <cell r="BO226">
            <v>-429932.63924858719</v>
          </cell>
          <cell r="BP226">
            <v>-499682.90361905843</v>
          </cell>
          <cell r="BQ226">
            <v>-583378.49964828789</v>
          </cell>
          <cell r="BR226">
            <v>-4942151.431519866</v>
          </cell>
          <cell r="BS226">
            <v>-548675.27889276296</v>
          </cell>
          <cell r="BT226">
            <v>-387637.23056875914</v>
          </cell>
          <cell r="BU226">
            <v>-431963.30039723963</v>
          </cell>
          <cell r="BV226">
            <v>-337872.70169228315</v>
          </cell>
          <cell r="BW226">
            <v>-385437.6062823683</v>
          </cell>
          <cell r="BX226">
            <v>-468736.97954775393</v>
          </cell>
          <cell r="BY226">
            <v>-449600.91777360439</v>
          </cell>
          <cell r="BZ226">
            <v>-425242.2184157148</v>
          </cell>
          <cell r="CA226">
            <v>-300665.51812307909</v>
          </cell>
          <cell r="CB226">
            <v>-360110.05059403926</v>
          </cell>
          <cell r="CC226">
            <v>-372899.32558805496</v>
          </cell>
          <cell r="CD226">
            <v>-473310.3036442697</v>
          </cell>
          <cell r="CE226">
            <v>-2556225.7923810482</v>
          </cell>
          <cell r="CF226">
            <v>-255562.99867279455</v>
          </cell>
          <cell r="CG226">
            <v>-177299.09496338293</v>
          </cell>
          <cell r="CH226">
            <v>-290163.49157573283</v>
          </cell>
          <cell r="CI226">
            <v>-241366.8398474697</v>
          </cell>
          <cell r="CJ226">
            <v>-191516.67427994683</v>
          </cell>
          <cell r="CK226">
            <v>-298264.10459516197</v>
          </cell>
          <cell r="CL226">
            <v>-154341.98601183295</v>
          </cell>
          <cell r="CM226">
            <v>-167277.52979837731</v>
          </cell>
          <cell r="CN226">
            <v>-201792.18723234162</v>
          </cell>
          <cell r="CO226">
            <v>-219584.05341504887</v>
          </cell>
          <cell r="CP226">
            <v>-200322.65488583222</v>
          </cell>
          <cell r="CQ226">
            <v>-158734.17710309848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9">
          <cell r="F229">
            <v>-41564.745514027774</v>
          </cell>
          <cell r="G229">
            <v>-11499.156173515134</v>
          </cell>
          <cell r="H229">
            <v>-13768.416475298814</v>
          </cell>
          <cell r="I229">
            <v>0</v>
          </cell>
          <cell r="J229">
            <v>0</v>
          </cell>
          <cell r="K229">
            <v>0</v>
          </cell>
          <cell r="L229">
            <v>-51442.510618446395</v>
          </cell>
          <cell r="M229">
            <v>-41186.734718831256</v>
          </cell>
          <cell r="N229">
            <v>-36154.529517573304</v>
          </cell>
          <cell r="O229">
            <v>-41605.074000000954</v>
          </cell>
          <cell r="P229">
            <v>0</v>
          </cell>
          <cell r="Q229">
            <v>-14857.961500000209</v>
          </cell>
          <cell r="R229">
            <v>-235649.56615594029</v>
          </cell>
          <cell r="S229">
            <v>-52457.556225351989</v>
          </cell>
          <cell r="T229">
            <v>-11979.229676611722</v>
          </cell>
          <cell r="U229">
            <v>-5147.1069609939586</v>
          </cell>
          <cell r="V229">
            <v>0</v>
          </cell>
          <cell r="W229">
            <v>0</v>
          </cell>
          <cell r="X229">
            <v>0</v>
          </cell>
          <cell r="Y229">
            <v>-43253.006057618186</v>
          </cell>
          <cell r="Z229">
            <v>-23253.64821034763</v>
          </cell>
          <cell r="AA229">
            <v>-15408.513820701279</v>
          </cell>
          <cell r="AB229">
            <v>-59153.016204316169</v>
          </cell>
          <cell r="AC229">
            <v>0</v>
          </cell>
          <cell r="AD229">
            <v>-24997.48900000006</v>
          </cell>
          <cell r="AE229">
            <v>-276065.87876687199</v>
          </cell>
          <cell r="AF229">
            <v>-44484.569264223799</v>
          </cell>
          <cell r="AG229">
            <v>-3522.9087321190163</v>
          </cell>
          <cell r="AH229">
            <v>-4102.1784797767177</v>
          </cell>
          <cell r="AI229">
            <v>0</v>
          </cell>
          <cell r="AJ229">
            <v>0</v>
          </cell>
          <cell r="AK229">
            <v>0</v>
          </cell>
          <cell r="AL229">
            <v>-50231.696373662911</v>
          </cell>
          <cell r="AM229">
            <v>-66397.618696738034</v>
          </cell>
          <cell r="AN229">
            <v>-26592.898189981468</v>
          </cell>
          <cell r="AO229">
            <v>-65281.898823015392</v>
          </cell>
          <cell r="AP229">
            <v>64.193792648773524</v>
          </cell>
          <cell r="AQ229">
            <v>-15516.303999999538</v>
          </cell>
          <cell r="AR229">
            <v>-217685.85420460254</v>
          </cell>
          <cell r="AS229">
            <v>-63698.780235026032</v>
          </cell>
          <cell r="AT229">
            <v>-13521.623865933158</v>
          </cell>
          <cell r="AU229">
            <v>-4063.4960916887503</v>
          </cell>
          <cell r="AV229">
            <v>0</v>
          </cell>
          <cell r="AW229">
            <v>0</v>
          </cell>
          <cell r="AX229">
            <v>0</v>
          </cell>
          <cell r="AY229">
            <v>-20910.989567062818</v>
          </cell>
          <cell r="AZ229">
            <v>-36761.888837547973</v>
          </cell>
          <cell r="BA229">
            <v>-8290.3678016588092</v>
          </cell>
          <cell r="BB229">
            <v>-48234.464598337188</v>
          </cell>
          <cell r="BC229">
            <v>64.193792648773524</v>
          </cell>
          <cell r="BD229">
            <v>-22268.436999998987</v>
          </cell>
          <cell r="BE229">
            <v>-161356.7862149626</v>
          </cell>
          <cell r="BF229">
            <v>-18860.591228336096</v>
          </cell>
          <cell r="BG229">
            <v>-3646.7915811482817</v>
          </cell>
          <cell r="BH229">
            <v>-5948.123956678668</v>
          </cell>
          <cell r="BI229">
            <v>0</v>
          </cell>
          <cell r="BJ229">
            <v>0</v>
          </cell>
          <cell r="BK229">
            <v>0</v>
          </cell>
          <cell r="BL229">
            <v>-20757.557453104295</v>
          </cell>
          <cell r="BM229">
            <v>-28157.202145392075</v>
          </cell>
          <cell r="BN229">
            <v>-22370.174244734459</v>
          </cell>
          <cell r="BO229">
            <v>-38396.072398217395</v>
          </cell>
          <cell r="BP229">
            <v>64.193792648773524</v>
          </cell>
          <cell r="BQ229">
            <v>-23284.467000000179</v>
          </cell>
          <cell r="BR229">
            <v>-234669.86062206328</v>
          </cell>
          <cell r="BS229">
            <v>-35826.36999999918</v>
          </cell>
          <cell r="BT229">
            <v>-6590.1830000001937</v>
          </cell>
          <cell r="BU229">
            <v>-15215.091000000015</v>
          </cell>
          <cell r="BV229">
            <v>64.193792648773524</v>
          </cell>
          <cell r="BW229">
            <v>64.193792648773524</v>
          </cell>
          <cell r="BX229">
            <v>64.193792648773524</v>
          </cell>
          <cell r="BY229">
            <v>-11965.987499999814</v>
          </cell>
          <cell r="BZ229">
            <v>-39250.868499999866</v>
          </cell>
          <cell r="CA229">
            <v>-38657.879999998957</v>
          </cell>
          <cell r="CB229">
            <v>-34639.409500000998</v>
          </cell>
          <cell r="CC229">
            <v>-1299.5840000000026</v>
          </cell>
          <cell r="CD229">
            <v>-51417.068500000983</v>
          </cell>
          <cell r="CE229">
            <v>-349726.00582940876</v>
          </cell>
          <cell r="CF229">
            <v>-68939.947000000626</v>
          </cell>
          <cell r="CG229">
            <v>-78241.294499999844</v>
          </cell>
          <cell r="CH229">
            <v>-18169.100000000093</v>
          </cell>
          <cell r="CI229">
            <v>64.193792648773524</v>
          </cell>
          <cell r="CJ229">
            <v>64.193792648773524</v>
          </cell>
          <cell r="CK229">
            <v>64.193792648773524</v>
          </cell>
          <cell r="CL229">
            <v>-17925.12750000041</v>
          </cell>
          <cell r="CM229">
            <v>-17998.735000001267</v>
          </cell>
          <cell r="CN229">
            <v>-30052.41800000146</v>
          </cell>
          <cell r="CO229">
            <v>-41708.202000001445</v>
          </cell>
          <cell r="CP229">
            <v>64.193792648773524</v>
          </cell>
          <cell r="CQ229">
            <v>-76947.957000000402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-76274.917073216289</v>
          </cell>
          <cell r="G231">
            <v>-19753.32771429792</v>
          </cell>
          <cell r="H231">
            <v>-28192.056420384441</v>
          </cell>
          <cell r="I231">
            <v>-10108.421867004246</v>
          </cell>
          <cell r="J231">
            <v>-402.14790040097432</v>
          </cell>
          <cell r="K231">
            <v>-69344.713329572231</v>
          </cell>
          <cell r="L231">
            <v>-85921.871461022645</v>
          </cell>
          <cell r="M231">
            <v>-59980.579565559514</v>
          </cell>
          <cell r="N231">
            <v>-50717.933427838609</v>
          </cell>
          <cell r="O231">
            <v>-55885.646466593258</v>
          </cell>
          <cell r="P231">
            <v>-92286.048233050853</v>
          </cell>
          <cell r="Q231">
            <v>-63575.607038704678</v>
          </cell>
          <cell r="R231">
            <v>-902960.67037343979</v>
          </cell>
          <cell r="S231">
            <v>-115084.17078526877</v>
          </cell>
          <cell r="T231">
            <v>-41875.001977733336</v>
          </cell>
          <cell r="U231">
            <v>-31471.337488458958</v>
          </cell>
          <cell r="V231">
            <v>-4608.3393157782266</v>
          </cell>
          <cell r="W231">
            <v>-5005.4994746346492</v>
          </cell>
          <cell r="X231">
            <v>-90145.377149278298</v>
          </cell>
          <cell r="Y231">
            <v>-149209.16184047796</v>
          </cell>
          <cell r="Z231">
            <v>-99037.533594902605</v>
          </cell>
          <cell r="AA231">
            <v>-89788.214079107158</v>
          </cell>
          <cell r="AB231">
            <v>-50524.777056985535</v>
          </cell>
          <cell r="AC231">
            <v>-103738.31319310516</v>
          </cell>
          <cell r="AD231">
            <v>-122472.94441770762</v>
          </cell>
          <cell r="AE231">
            <v>-906081.90696318448</v>
          </cell>
          <cell r="AF231">
            <v>-88459.892336688936</v>
          </cell>
          <cell r="AG231">
            <v>-35801.185889784247</v>
          </cell>
          <cell r="AH231">
            <v>-40373.674103867728</v>
          </cell>
          <cell r="AI231">
            <v>-7281.77353734395</v>
          </cell>
          <cell r="AJ231">
            <v>-2433.2778310748981</v>
          </cell>
          <cell r="AK231">
            <v>-98998.055857453495</v>
          </cell>
          <cell r="AL231">
            <v>-159845.92957334965</v>
          </cell>
          <cell r="AM231">
            <v>-97207.301055604592</v>
          </cell>
          <cell r="AN231">
            <v>-87315.337142038159</v>
          </cell>
          <cell r="AO231">
            <v>-52607.227073065005</v>
          </cell>
          <cell r="AP231">
            <v>-124627.01479220204</v>
          </cell>
          <cell r="AQ231">
            <v>-111131.237770712</v>
          </cell>
          <cell r="AR231">
            <v>-1003675.0649841577</v>
          </cell>
          <cell r="AS231">
            <v>-110741.86308805086</v>
          </cell>
          <cell r="AT231">
            <v>-44871.980283609591</v>
          </cell>
          <cell r="AU231">
            <v>-55356.976755372249</v>
          </cell>
          <cell r="AV231">
            <v>-59.218619092876907</v>
          </cell>
          <cell r="AW231">
            <v>-6042.9718892591191</v>
          </cell>
          <cell r="AX231">
            <v>-84780.69299785234</v>
          </cell>
          <cell r="AY231">
            <v>-170530.22611522302</v>
          </cell>
          <cell r="AZ231">
            <v>-118895.4022274185</v>
          </cell>
          <cell r="BA231">
            <v>-98441.449644159526</v>
          </cell>
          <cell r="BB231">
            <v>-95091.994858961552</v>
          </cell>
          <cell r="BC231">
            <v>-110735.924696723</v>
          </cell>
          <cell r="BD231">
            <v>-108126.36380843259</v>
          </cell>
          <cell r="BE231">
            <v>-982104.93502576649</v>
          </cell>
          <cell r="BF231">
            <v>-115244.25270768069</v>
          </cell>
          <cell r="BG231">
            <v>-37629.755821413361</v>
          </cell>
          <cell r="BH231">
            <v>-17674.173972360324</v>
          </cell>
          <cell r="BI231">
            <v>94.627651598275406</v>
          </cell>
          <cell r="BJ231">
            <v>-489.52198286575731</v>
          </cell>
          <cell r="BK231">
            <v>-68436.846725509502</v>
          </cell>
          <cell r="BL231">
            <v>-169432.31923731416</v>
          </cell>
          <cell r="BM231">
            <v>-104799.24270101637</v>
          </cell>
          <cell r="BN231">
            <v>-120580.42941432446</v>
          </cell>
          <cell r="BO231">
            <v>-55883.141165517271</v>
          </cell>
          <cell r="BP231">
            <v>-111662.72447832115</v>
          </cell>
          <cell r="BQ231">
            <v>-180367.15447103791</v>
          </cell>
          <cell r="BR231">
            <v>-848815.10391435027</v>
          </cell>
          <cell r="BS231">
            <v>-139397.73893993348</v>
          </cell>
          <cell r="BT231">
            <v>-124364.7708381759</v>
          </cell>
          <cell r="BU231">
            <v>-49658.091057783924</v>
          </cell>
          <cell r="BV231">
            <v>0</v>
          </cell>
          <cell r="BW231">
            <v>-14414.197416742682</v>
          </cell>
          <cell r="BX231">
            <v>-61129.377431678586</v>
          </cell>
          <cell r="BY231">
            <v>-54690.901701625437</v>
          </cell>
          <cell r="BZ231">
            <v>-52840.211876017973</v>
          </cell>
          <cell r="CA231">
            <v>-50282.542968934402</v>
          </cell>
          <cell r="CB231">
            <v>-83228.922032449394</v>
          </cell>
          <cell r="CC231">
            <v>-88824.287067092955</v>
          </cell>
          <cell r="CD231">
            <v>-129984.06258390285</v>
          </cell>
          <cell r="CE231">
            <v>-866981.9788595438</v>
          </cell>
          <cell r="CF231">
            <v>-136304.67840991169</v>
          </cell>
          <cell r="CG231">
            <v>-116333.17738873046</v>
          </cell>
          <cell r="CH231">
            <v>-29176.736308553256</v>
          </cell>
          <cell r="CI231">
            <v>0</v>
          </cell>
          <cell r="CJ231">
            <v>-1218.5491766572814</v>
          </cell>
          <cell r="CK231">
            <v>-91144.069862334058</v>
          </cell>
          <cell r="CL231">
            <v>-72538.087568897754</v>
          </cell>
          <cell r="CM231">
            <v>-62899.633812621236</v>
          </cell>
          <cell r="CN231">
            <v>-72596.965252654627</v>
          </cell>
          <cell r="CO231">
            <v>-88101.241178974509</v>
          </cell>
          <cell r="CP231">
            <v>-98904.34891635552</v>
          </cell>
          <cell r="CQ231">
            <v>-97764.490983841941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-231.58964760939125</v>
          </cell>
          <cell r="G232">
            <v>-72.752445753780194</v>
          </cell>
          <cell r="H232">
            <v>-124.10450629543629</v>
          </cell>
          <cell r="I232">
            <v>-32.063772827597859</v>
          </cell>
          <cell r="J232">
            <v>-105.86443797600805</v>
          </cell>
          <cell r="K232">
            <v>-283.37021382473176</v>
          </cell>
          <cell r="L232">
            <v>-489.38802237575874</v>
          </cell>
          <cell r="M232">
            <v>-353.29225598694757</v>
          </cell>
          <cell r="N232">
            <v>-238.91122847003862</v>
          </cell>
          <cell r="O232">
            <v>-106.12175533757545</v>
          </cell>
          <cell r="P232">
            <v>-171.69375666137785</v>
          </cell>
          <cell r="Q232">
            <v>-177.96956802776549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-453.40016740816645</v>
          </cell>
          <cell r="G233">
            <v>-276.58504168537911</v>
          </cell>
          <cell r="H233">
            <v>-1820.6937836853322</v>
          </cell>
          <cell r="I233">
            <v>-121.70616760887788</v>
          </cell>
          <cell r="J233">
            <v>-311.68054115993436</v>
          </cell>
          <cell r="K233">
            <v>-349.32363502366934</v>
          </cell>
          <cell r="L233">
            <v>-5277.581636318122</v>
          </cell>
          <cell r="M233">
            <v>-461.87592880846933</v>
          </cell>
          <cell r="N233">
            <v>0.10562216746620834</v>
          </cell>
          <cell r="O233">
            <v>-169.60378980753012</v>
          </cell>
          <cell r="P233">
            <v>-964.64199322171044</v>
          </cell>
          <cell r="Q233">
            <v>-1200.1745551207568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-21925.124785970896</v>
          </cell>
          <cell r="G234">
            <v>-9962.9819264844991</v>
          </cell>
          <cell r="H234">
            <v>-2214.1225247010589</v>
          </cell>
          <cell r="I234">
            <v>-4972.3287999997847</v>
          </cell>
          <cell r="J234">
            <v>0</v>
          </cell>
          <cell r="K234">
            <v>-3737.943900000304</v>
          </cell>
          <cell r="L234">
            <v>-3616.8275815539528</v>
          </cell>
          <cell r="M234">
            <v>-3921.1192811699584</v>
          </cell>
          <cell r="N234">
            <v>-11452.574382426683</v>
          </cell>
          <cell r="O234">
            <v>0</v>
          </cell>
          <cell r="P234">
            <v>0</v>
          </cell>
          <cell r="Q234">
            <v>0</v>
          </cell>
          <cell r="R234">
            <v>-61462.815844062716</v>
          </cell>
          <cell r="S234">
            <v>-13472.982674648985</v>
          </cell>
          <cell r="T234">
            <v>-4153.8656233884394</v>
          </cell>
          <cell r="U234">
            <v>-3914.4835390059743</v>
          </cell>
          <cell r="V234">
            <v>-1498.0029999995604</v>
          </cell>
          <cell r="W234">
            <v>0</v>
          </cell>
          <cell r="X234">
            <v>-4291.5370000000112</v>
          </cell>
          <cell r="Y234">
            <v>-2237.7811423814856</v>
          </cell>
          <cell r="Z234">
            <v>-11465.314989651553</v>
          </cell>
          <cell r="AA234">
            <v>-20422.360079299659</v>
          </cell>
          <cell r="AB234">
            <v>-6.4877956837590318</v>
          </cell>
          <cell r="AC234">
            <v>0</v>
          </cell>
          <cell r="AD234">
            <v>0</v>
          </cell>
          <cell r="AE234">
            <v>-76817.480333130807</v>
          </cell>
          <cell r="AF234">
            <v>-19865.356235776097</v>
          </cell>
          <cell r="AG234">
            <v>-3010.2108678817749</v>
          </cell>
          <cell r="AH234">
            <v>-2139.9908202232327</v>
          </cell>
          <cell r="AI234">
            <v>-6222.4500000001863</v>
          </cell>
          <cell r="AJ234">
            <v>0</v>
          </cell>
          <cell r="AK234">
            <v>-2937.7464000000618</v>
          </cell>
          <cell r="AL234">
            <v>-5247.4032263369299</v>
          </cell>
          <cell r="AM234">
            <v>-11029.703403260559</v>
          </cell>
          <cell r="AN234">
            <v>-24598.653110018</v>
          </cell>
          <cell r="AO234">
            <v>-1701.7724769862107</v>
          </cell>
          <cell r="AP234">
            <v>-64.193792648802628</v>
          </cell>
          <cell r="AQ234">
            <v>0</v>
          </cell>
          <cell r="AR234">
            <v>-70269.229795400053</v>
          </cell>
          <cell r="AS234">
            <v>-36709.790464974009</v>
          </cell>
          <cell r="AT234">
            <v>-5743.3043340663426</v>
          </cell>
          <cell r="AU234">
            <v>-3252.1588083114475</v>
          </cell>
          <cell r="AV234">
            <v>0</v>
          </cell>
          <cell r="AW234">
            <v>0</v>
          </cell>
          <cell r="AX234">
            <v>-1441.5736000002362</v>
          </cell>
          <cell r="AY234">
            <v>-25.919432936992962</v>
          </cell>
          <cell r="AZ234">
            <v>-3331.5558624519035</v>
          </cell>
          <cell r="BA234">
            <v>-19698.196098341607</v>
          </cell>
          <cell r="BB234">
            <v>-2.5374016644782387</v>
          </cell>
          <cell r="BC234">
            <v>-64.193792648802628</v>
          </cell>
          <cell r="BD234">
            <v>0</v>
          </cell>
          <cell r="BE234">
            <v>-50230.487785030156</v>
          </cell>
          <cell r="BF234">
            <v>-17417.363371663727</v>
          </cell>
          <cell r="BG234">
            <v>-5731.0336188510992</v>
          </cell>
          <cell r="BH234">
            <v>-163.42104332125746</v>
          </cell>
          <cell r="BI234">
            <v>0</v>
          </cell>
          <cell r="BJ234">
            <v>0</v>
          </cell>
          <cell r="BK234">
            <v>0</v>
          </cell>
          <cell r="BL234">
            <v>-561.83324689697474</v>
          </cell>
          <cell r="BM234">
            <v>-5296.1891546063125</v>
          </cell>
          <cell r="BN234">
            <v>-20994.197455265559</v>
          </cell>
          <cell r="BO234">
            <v>-2.2561017826228635</v>
          </cell>
          <cell r="BP234">
            <v>-64.193792648802628</v>
          </cell>
          <cell r="BQ234">
            <v>0</v>
          </cell>
          <cell r="BR234">
            <v>-192.58137794640788</v>
          </cell>
          <cell r="BS234">
            <v>0</v>
          </cell>
          <cell r="BT234">
            <v>0</v>
          </cell>
          <cell r="BU234">
            <v>0</v>
          </cell>
          <cell r="BV234">
            <v>-64.193792648802628</v>
          </cell>
          <cell r="BW234">
            <v>-64.193792648802628</v>
          </cell>
          <cell r="BX234">
            <v>-64.193792648802628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-256.77517059521051</v>
          </cell>
          <cell r="CF234">
            <v>0</v>
          </cell>
          <cell r="CG234">
            <v>0</v>
          </cell>
          <cell r="CH234">
            <v>0</v>
          </cell>
          <cell r="CI234">
            <v>-64.193792648802628</v>
          </cell>
          <cell r="CJ234">
            <v>-64.193792648802628</v>
          </cell>
          <cell r="CK234">
            <v>-64.193792648802628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-64.193792648802628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5">
          <cell r="F235">
            <v>-81180.304149672389</v>
          </cell>
          <cell r="G235">
            <v>-34004.50275369361</v>
          </cell>
          <cell r="H235">
            <v>-62631.319371773861</v>
          </cell>
          <cell r="I235">
            <v>-22627.534572387114</v>
          </cell>
          <cell r="J235">
            <v>-111747.85303466953</v>
          </cell>
          <cell r="K235">
            <v>-66896.83578389883</v>
          </cell>
          <cell r="L235">
            <v>-106561.08353739046</v>
          </cell>
          <cell r="M235">
            <v>-78138.17228141427</v>
          </cell>
          <cell r="N235">
            <v>-39253.251942524686</v>
          </cell>
          <cell r="O235">
            <v>-39622.604676865041</v>
          </cell>
          <cell r="P235">
            <v>-81779.26545682922</v>
          </cell>
          <cell r="Q235">
            <v>-80178.185571113601</v>
          </cell>
          <cell r="R235">
            <v>-997946.14025944471</v>
          </cell>
          <cell r="S235">
            <v>-106733.19949130341</v>
          </cell>
          <cell r="T235">
            <v>-49171.767691105604</v>
          </cell>
          <cell r="U235">
            <v>-56833.287858666852</v>
          </cell>
          <cell r="V235">
            <v>-19782.174906211905</v>
          </cell>
          <cell r="W235">
            <v>-95362.318164009601</v>
          </cell>
          <cell r="X235">
            <v>-84702.910397029482</v>
          </cell>
          <cell r="Y235">
            <v>-147767.66195001081</v>
          </cell>
          <cell r="Z235">
            <v>-110780.83372264542</v>
          </cell>
          <cell r="AA235">
            <v>-55877.360950570554</v>
          </cell>
          <cell r="AB235">
            <v>-69861.748748069629</v>
          </cell>
          <cell r="AC235">
            <v>-109822.42094382271</v>
          </cell>
          <cell r="AD235">
            <v>-91250.455436013639</v>
          </cell>
          <cell r="AE235">
            <v>-1019547.6573902369</v>
          </cell>
          <cell r="AF235">
            <v>-106749.79085651413</v>
          </cell>
          <cell r="AG235">
            <v>-58295.585609309375</v>
          </cell>
          <cell r="AH235">
            <v>-30404.824709421024</v>
          </cell>
          <cell r="AI235">
            <v>-42000.374054661952</v>
          </cell>
          <cell r="AJ235">
            <v>-80006.457658474334</v>
          </cell>
          <cell r="AK235">
            <v>-95795.503934578039</v>
          </cell>
          <cell r="AL235">
            <v>-133563.01501895674</v>
          </cell>
          <cell r="AM235">
            <v>-112436.15158991143</v>
          </cell>
          <cell r="AN235">
            <v>-64684.299349300563</v>
          </cell>
          <cell r="AO235">
            <v>-74418.399077616632</v>
          </cell>
          <cell r="AP235">
            <v>-122139.76702770777</v>
          </cell>
          <cell r="AQ235">
            <v>-99053.488503783941</v>
          </cell>
          <cell r="AR235">
            <v>-973192.3613152504</v>
          </cell>
          <cell r="AS235">
            <v>-125461.00975279696</v>
          </cell>
          <cell r="AT235">
            <v>-55448.582321681082</v>
          </cell>
          <cell r="AU235">
            <v>-53376.018829176202</v>
          </cell>
          <cell r="AV235">
            <v>-21255.381843810901</v>
          </cell>
          <cell r="AW235">
            <v>-53593.639641690999</v>
          </cell>
          <cell r="AX235">
            <v>-77892.953407804482</v>
          </cell>
          <cell r="AY235">
            <v>-143978.88797336444</v>
          </cell>
          <cell r="AZ235">
            <v>-106097.64166448079</v>
          </cell>
          <cell r="BA235">
            <v>-47499.922946061939</v>
          </cell>
          <cell r="BB235">
            <v>-79026.97405109182</v>
          </cell>
          <cell r="BC235">
            <v>-80186.617942394689</v>
          </cell>
          <cell r="BD235">
            <v>-129374.73094089516</v>
          </cell>
          <cell r="BE235">
            <v>-986852.55126319826</v>
          </cell>
          <cell r="BF235">
            <v>-118741.7223851718</v>
          </cell>
          <cell r="BG235">
            <v>-63775.796427931637</v>
          </cell>
          <cell r="BH235">
            <v>-46906.129154318944</v>
          </cell>
          <cell r="BI235">
            <v>-19691.182114709169</v>
          </cell>
          <cell r="BJ235">
            <v>-97377.196128108539</v>
          </cell>
          <cell r="BK235">
            <v>-69354.997221148573</v>
          </cell>
          <cell r="BL235">
            <v>-142642.62822435424</v>
          </cell>
          <cell r="BM235">
            <v>-89368.897941155359</v>
          </cell>
          <cell r="BN235">
            <v>-61118.28965360485</v>
          </cell>
          <cell r="BO235">
            <v>-39542.420163866132</v>
          </cell>
          <cell r="BP235">
            <v>-98275.667896719649</v>
          </cell>
          <cell r="BQ235">
            <v>-140057.6239520777</v>
          </cell>
          <cell r="BR235">
            <v>-919197.3682166934</v>
          </cell>
          <cell r="BS235">
            <v>-184274.12038585916</v>
          </cell>
          <cell r="BT235">
            <v>-146259.69301620685</v>
          </cell>
          <cell r="BU235">
            <v>-73654.148698266596</v>
          </cell>
          <cell r="BV235">
            <v>-32348.597510968335</v>
          </cell>
          <cell r="BW235">
            <v>-70416.496389727108</v>
          </cell>
          <cell r="BX235">
            <v>-63216.970770666376</v>
          </cell>
          <cell r="BY235">
            <v>-47020.752049125731</v>
          </cell>
          <cell r="BZ235">
            <v>-55286.081734638661</v>
          </cell>
          <cell r="CA235">
            <v>-40594.252031592652</v>
          </cell>
          <cell r="CB235">
            <v>-53869.934564718977</v>
          </cell>
          <cell r="CC235">
            <v>-65444.809207430109</v>
          </cell>
          <cell r="CD235">
            <v>-86811.511857524514</v>
          </cell>
          <cell r="CE235">
            <v>-896325.91076239944</v>
          </cell>
          <cell r="CF235">
            <v>-94794.820774035528</v>
          </cell>
          <cell r="CG235">
            <v>-154318.9776304625</v>
          </cell>
          <cell r="CH235">
            <v>-72425.928162345663</v>
          </cell>
          <cell r="CI235">
            <v>-42102.939008918591</v>
          </cell>
          <cell r="CJ235">
            <v>-66384.192769104615</v>
          </cell>
          <cell r="CK235">
            <v>-58111.843828693032</v>
          </cell>
          <cell r="CL235">
            <v>-67888.753961604089</v>
          </cell>
          <cell r="CM235">
            <v>-67872.464780990034</v>
          </cell>
          <cell r="CN235">
            <v>-48056.956813493744</v>
          </cell>
          <cell r="CO235">
            <v>-54767.349454959854</v>
          </cell>
          <cell r="CP235">
            <v>-98653.008198941126</v>
          </cell>
          <cell r="CQ235">
            <v>-70948.675378808752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-59358.915702094324</v>
          </cell>
          <cell r="G236">
            <v>-23802.056544567458</v>
          </cell>
          <cell r="H236">
            <v>-47859.688957860693</v>
          </cell>
          <cell r="I236">
            <v>-11289.198820171994</v>
          </cell>
          <cell r="J236">
            <v>-18655.740085794125</v>
          </cell>
          <cell r="K236">
            <v>-86061.842357681133</v>
          </cell>
          <cell r="L236">
            <v>-162779.42776289396</v>
          </cell>
          <cell r="M236">
            <v>-112004.29452822916</v>
          </cell>
          <cell r="N236">
            <v>-97883.526063332334</v>
          </cell>
          <cell r="O236">
            <v>-31924.563301397488</v>
          </cell>
          <cell r="P236">
            <v>-53432.484450239688</v>
          </cell>
          <cell r="Q236">
            <v>-49365.29168703407</v>
          </cell>
          <cell r="R236">
            <v>-888860.04794709384</v>
          </cell>
          <cell r="S236">
            <v>-39437.671723428182</v>
          </cell>
          <cell r="T236">
            <v>-54074.197611161508</v>
          </cell>
          <cell r="U236">
            <v>-35726.976672874764</v>
          </cell>
          <cell r="V236">
            <v>-1409.9712780102855</v>
          </cell>
          <cell r="W236">
            <v>-19109.263861354906</v>
          </cell>
          <cell r="X236">
            <v>-98238.075753692538</v>
          </cell>
          <cell r="Y236">
            <v>-130461.78554951213</v>
          </cell>
          <cell r="Z236">
            <v>-157540.45440245233</v>
          </cell>
          <cell r="AA236">
            <v>-156943.83497031964</v>
          </cell>
          <cell r="AB236">
            <v>-52088.018914946355</v>
          </cell>
          <cell r="AC236">
            <v>-53964.151063071564</v>
          </cell>
          <cell r="AD236">
            <v>-89865.646146280691</v>
          </cell>
          <cell r="AE236">
            <v>-1082472.6167165488</v>
          </cell>
          <cell r="AF236">
            <v>-88868.27480679471</v>
          </cell>
          <cell r="AG236">
            <v>-54646.402200907469</v>
          </cell>
          <cell r="AH236">
            <v>-55283.903126709163</v>
          </cell>
          <cell r="AI236">
            <v>-24882.969907994149</v>
          </cell>
          <cell r="AJ236">
            <v>-39083.544010451529</v>
          </cell>
          <cell r="AK236">
            <v>-92578.508207968436</v>
          </cell>
          <cell r="AL236">
            <v>-140991.57129769586</v>
          </cell>
          <cell r="AM236">
            <v>-162784.480454484</v>
          </cell>
          <cell r="AN236">
            <v>-155732.77007866278</v>
          </cell>
          <cell r="AO236">
            <v>-51318.405759319663</v>
          </cell>
          <cell r="AP236">
            <v>-77240.447980086319</v>
          </cell>
          <cell r="AQ236">
            <v>-139061.33888549916</v>
          </cell>
          <cell r="AR236">
            <v>-1088086.8848705888</v>
          </cell>
          <cell r="AS236">
            <v>-44466.868359153159</v>
          </cell>
          <cell r="AT236">
            <v>-55166.753854710609</v>
          </cell>
          <cell r="AU236">
            <v>-111267.61627545394</v>
          </cell>
          <cell r="AV236">
            <v>-31454.916037096642</v>
          </cell>
          <cell r="AW236">
            <v>-2221.7099690486211</v>
          </cell>
          <cell r="AX236">
            <v>-89761.15175434202</v>
          </cell>
          <cell r="AY236">
            <v>-139677.3942114152</v>
          </cell>
          <cell r="AZ236">
            <v>-189063.46998810023</v>
          </cell>
          <cell r="BA236">
            <v>-136451.62707977928</v>
          </cell>
          <cell r="BB236">
            <v>-71902.286749944091</v>
          </cell>
          <cell r="BC236">
            <v>-68224.21625087969</v>
          </cell>
          <cell r="BD236">
            <v>-148428.87434067205</v>
          </cell>
          <cell r="BE236">
            <v>-1090312.2425410897</v>
          </cell>
          <cell r="BF236">
            <v>-76759.035107146949</v>
          </cell>
          <cell r="BG236">
            <v>-49088.180350654759</v>
          </cell>
          <cell r="BH236">
            <v>-39717.882623320445</v>
          </cell>
          <cell r="BI236">
            <v>-9947.9515868886374</v>
          </cell>
          <cell r="BJ236">
            <v>-1005.5773890244309</v>
          </cell>
          <cell r="BK236">
            <v>-90621.14955334086</v>
          </cell>
          <cell r="BL236">
            <v>-142606.12442833371</v>
          </cell>
          <cell r="BM236">
            <v>-191622.40045782737</v>
          </cell>
          <cell r="BN236">
            <v>-158408.3890720699</v>
          </cell>
          <cell r="BO236">
            <v>-82405.908620617352</v>
          </cell>
          <cell r="BP236">
            <v>-96266.291674962267</v>
          </cell>
          <cell r="BQ236">
            <v>-151863.35167688318</v>
          </cell>
          <cell r="BR236">
            <v>-800063.3912589401</v>
          </cell>
          <cell r="BS236">
            <v>-67853.300614207983</v>
          </cell>
          <cell r="BT236">
            <v>-33147.213905616663</v>
          </cell>
          <cell r="BU236">
            <v>-48197.218493947759</v>
          </cell>
          <cell r="BV236">
            <v>-19226.403889030917</v>
          </cell>
          <cell r="BW236">
            <v>-34829.092093531275</v>
          </cell>
          <cell r="BX236">
            <v>-71941.483337655663</v>
          </cell>
          <cell r="BY236">
            <v>-144217.82730925083</v>
          </cell>
          <cell r="BZ236">
            <v>-78963.819929342717</v>
          </cell>
          <cell r="CA236">
            <v>-85581.899399474263</v>
          </cell>
          <cell r="CB236">
            <v>-78456.980502828956</v>
          </cell>
          <cell r="CC236">
            <v>-45618.03122547362</v>
          </cell>
          <cell r="CD236">
            <v>-92030.12055857107</v>
          </cell>
          <cell r="CE236">
            <v>-1076444.9363281131</v>
          </cell>
          <cell r="CF236">
            <v>-145661.75342605263</v>
          </cell>
          <cell r="CG236">
            <v>-70114.899820805527</v>
          </cell>
          <cell r="CH236">
            <v>-72823.170439100824</v>
          </cell>
          <cell r="CI236">
            <v>-12664.4660910815</v>
          </cell>
          <cell r="CJ236">
            <v>-15811.638254239282</v>
          </cell>
          <cell r="CK236">
            <v>-74432.838028972968</v>
          </cell>
          <cell r="CL236">
            <v>-93530.439859500155</v>
          </cell>
          <cell r="CM236">
            <v>-133080.45826639049</v>
          </cell>
          <cell r="CN236">
            <v>-72040.582283850759</v>
          </cell>
          <cell r="CO236">
            <v>-74490.518136062659</v>
          </cell>
          <cell r="CP236">
            <v>-78759.331484706141</v>
          </cell>
          <cell r="CQ236">
            <v>-233034.84023734927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</row>
        <row r="238">
          <cell r="F238">
            <v>-280988.99703999609</v>
          </cell>
          <cell r="G238">
            <v>-99371.362599994987</v>
          </cell>
          <cell r="H238">
            <v>-156610.402040001</v>
          </cell>
          <cell r="I238">
            <v>-49151.253999998793</v>
          </cell>
          <cell r="J238">
            <v>-131223.28600000031</v>
          </cell>
          <cell r="K238">
            <v>-226674.02921999991</v>
          </cell>
          <cell r="L238">
            <v>-416088.69062000513</v>
          </cell>
          <cell r="M238">
            <v>-296046.06855999678</v>
          </cell>
          <cell r="N238">
            <v>-235700.62093999982</v>
          </cell>
          <cell r="O238">
            <v>-169313.61399000138</v>
          </cell>
          <cell r="P238">
            <v>-228634.13389000297</v>
          </cell>
          <cell r="Q238">
            <v>-209355.18992000818</v>
          </cell>
          <cell r="R238">
            <v>-3086879.2405799627</v>
          </cell>
          <cell r="S238">
            <v>-327185.58089999855</v>
          </cell>
          <cell r="T238">
            <v>-161254.06258000433</v>
          </cell>
          <cell r="U238">
            <v>-133093.19252000377</v>
          </cell>
          <cell r="V238">
            <v>-27298.488499999046</v>
          </cell>
          <cell r="W238">
            <v>-119477.08149999753</v>
          </cell>
          <cell r="X238">
            <v>-277377.90029999986</v>
          </cell>
          <cell r="Y238">
            <v>-472929.39654000103</v>
          </cell>
          <cell r="Z238">
            <v>-402077.78491999954</v>
          </cell>
          <cell r="AA238">
            <v>-338440.2838999927</v>
          </cell>
          <cell r="AB238">
            <v>-231634.04872000217</v>
          </cell>
          <cell r="AC238">
            <v>-267524.88519999757</v>
          </cell>
          <cell r="AD238">
            <v>-328586.53499999642</v>
          </cell>
          <cell r="AE238">
            <v>-3360985.5401699543</v>
          </cell>
          <cell r="AF238">
            <v>-348427.88350000232</v>
          </cell>
          <cell r="AG238">
            <v>-155276.29330000281</v>
          </cell>
          <cell r="AH238">
            <v>-132304.5712399967</v>
          </cell>
          <cell r="AI238">
            <v>-80387.567499998957</v>
          </cell>
          <cell r="AJ238">
            <v>-121523.27950000204</v>
          </cell>
          <cell r="AK238">
            <v>-290309.81439999864</v>
          </cell>
          <cell r="AL238">
            <v>-489879.61549000442</v>
          </cell>
          <cell r="AM238">
            <v>-449855.25519999862</v>
          </cell>
          <cell r="AN238">
            <v>-358923.95786999911</v>
          </cell>
          <cell r="AO238">
            <v>-245327.70321000367</v>
          </cell>
          <cell r="AP238">
            <v>-324007.22979999706</v>
          </cell>
          <cell r="AQ238">
            <v>-364762.36915998906</v>
          </cell>
          <cell r="AR238">
            <v>-3352909.3951699734</v>
          </cell>
          <cell r="AS238">
            <v>-381078.3119000122</v>
          </cell>
          <cell r="AT238">
            <v>-174752.24466000125</v>
          </cell>
          <cell r="AU238">
            <v>-227316.26676000282</v>
          </cell>
          <cell r="AV238">
            <v>-52769.516499999911</v>
          </cell>
          <cell r="AW238">
            <v>-61858.321499999613</v>
          </cell>
          <cell r="AX238">
            <v>-253876.37175999582</v>
          </cell>
          <cell r="AY238">
            <v>-475123.41730000079</v>
          </cell>
          <cell r="AZ238">
            <v>-454149.95858000219</v>
          </cell>
          <cell r="BA238">
            <v>-310381.56357000768</v>
          </cell>
          <cell r="BB238">
            <v>-294258.25765999407</v>
          </cell>
          <cell r="BC238">
            <v>-259146.75888999924</v>
          </cell>
          <cell r="BD238">
            <v>-408198.40608999878</v>
          </cell>
          <cell r="BE238">
            <v>-3270857.0028300285</v>
          </cell>
          <cell r="BF238">
            <v>-347022.96480000019</v>
          </cell>
          <cell r="BG238">
            <v>-159871.55779999867</v>
          </cell>
          <cell r="BH238">
            <v>-110409.73074999824</v>
          </cell>
          <cell r="BI238">
            <v>-29544.506049999967</v>
          </cell>
          <cell r="BJ238">
            <v>-98872.295499997213</v>
          </cell>
          <cell r="BK238">
            <v>-228412.993499998</v>
          </cell>
          <cell r="BL238">
            <v>-476000.46259000152</v>
          </cell>
          <cell r="BM238">
            <v>-419243.93239999563</v>
          </cell>
          <cell r="BN238">
            <v>-383471.4798399955</v>
          </cell>
          <cell r="BO238">
            <v>-216229.79845000058</v>
          </cell>
          <cell r="BP238">
            <v>-306204.68405000865</v>
          </cell>
          <cell r="BQ238">
            <v>-495572.5970999971</v>
          </cell>
          <cell r="BR238">
            <v>-2802938.3053899407</v>
          </cell>
          <cell r="BS238">
            <v>-427351.52993999422</v>
          </cell>
          <cell r="BT238">
            <v>-310361.8607599996</v>
          </cell>
          <cell r="BU238">
            <v>-186724.5492499955</v>
          </cell>
          <cell r="BV238">
            <v>-51575.001399999484</v>
          </cell>
          <cell r="BW238">
            <v>-119659.78590000048</v>
          </cell>
          <cell r="BX238">
            <v>-196287.83153999969</v>
          </cell>
          <cell r="BY238">
            <v>-257895.46856000274</v>
          </cell>
          <cell r="BZ238">
            <v>-226340.98204000294</v>
          </cell>
          <cell r="CA238">
            <v>-215116.57440000772</v>
          </cell>
          <cell r="CB238">
            <v>-250195.2465999946</v>
          </cell>
          <cell r="CC238">
            <v>-201186.71149999648</v>
          </cell>
          <cell r="CD238">
            <v>-360242.76350000501</v>
          </cell>
          <cell r="CE238">
            <v>-3189735.6069501042</v>
          </cell>
          <cell r="CF238">
            <v>-445701.19961000234</v>
          </cell>
          <cell r="CG238">
            <v>-419008.34934000298</v>
          </cell>
          <cell r="CH238">
            <v>-192594.9349100031</v>
          </cell>
          <cell r="CI238">
            <v>-54767.405100001022</v>
          </cell>
          <cell r="CJ238">
            <v>-83414.380200002342</v>
          </cell>
          <cell r="CK238">
            <v>-223688.75171999633</v>
          </cell>
          <cell r="CL238">
            <v>-251882.40889000148</v>
          </cell>
          <cell r="CM238">
            <v>-281851.2918599993</v>
          </cell>
          <cell r="CN238">
            <v>-222746.92234999686</v>
          </cell>
          <cell r="CO238">
            <v>-259067.31077000499</v>
          </cell>
          <cell r="CP238">
            <v>-276316.68860000744</v>
          </cell>
          <cell r="CQ238">
            <v>-478695.96360000968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-280988.99703999609</v>
          </cell>
          <cell r="G244">
            <v>-99371.362599994987</v>
          </cell>
          <cell r="H244">
            <v>-156610.402040001</v>
          </cell>
          <cell r="I244">
            <v>-49151.253999998793</v>
          </cell>
          <cell r="J244">
            <v>-131223.28600000031</v>
          </cell>
          <cell r="K244">
            <v>-226674.02921999991</v>
          </cell>
          <cell r="L244">
            <v>-416088.69062000513</v>
          </cell>
          <cell r="M244">
            <v>-296046.06855999678</v>
          </cell>
          <cell r="N244">
            <v>-235700.62093999982</v>
          </cell>
          <cell r="O244">
            <v>-169313.61399000138</v>
          </cell>
          <cell r="P244">
            <v>-228634.13389000297</v>
          </cell>
          <cell r="Q244">
            <v>-209355.18992000818</v>
          </cell>
          <cell r="R244">
            <v>-3086879.2405799627</v>
          </cell>
          <cell r="S244">
            <v>-327185.58089999855</v>
          </cell>
          <cell r="T244">
            <v>-161254.06258000433</v>
          </cell>
          <cell r="U244">
            <v>-133093.19252000377</v>
          </cell>
          <cell r="V244">
            <v>-27298.488499999046</v>
          </cell>
          <cell r="W244">
            <v>-119477.08149999753</v>
          </cell>
          <cell r="X244">
            <v>-277377.90029999986</v>
          </cell>
          <cell r="Y244">
            <v>-472929.39654000103</v>
          </cell>
          <cell r="Z244">
            <v>-402077.78491999954</v>
          </cell>
          <cell r="AA244">
            <v>-338440.2838999927</v>
          </cell>
          <cell r="AB244">
            <v>-231634.04872000217</v>
          </cell>
          <cell r="AC244">
            <v>-267524.88519999757</v>
          </cell>
          <cell r="AD244">
            <v>-328586.53499999642</v>
          </cell>
          <cell r="AE244">
            <v>-3360985.5401699543</v>
          </cell>
          <cell r="AF244">
            <v>-348427.88350000232</v>
          </cell>
          <cell r="AG244">
            <v>-155276.29330000281</v>
          </cell>
          <cell r="AH244">
            <v>-132304.5712399967</v>
          </cell>
          <cell r="AI244">
            <v>-80387.567499998957</v>
          </cell>
          <cell r="AJ244">
            <v>-121523.27950000204</v>
          </cell>
          <cell r="AK244">
            <v>-290309.81439999864</v>
          </cell>
          <cell r="AL244">
            <v>-489879.61549000442</v>
          </cell>
          <cell r="AM244">
            <v>-449855.25519999862</v>
          </cell>
          <cell r="AN244">
            <v>-358923.95786999911</v>
          </cell>
          <cell r="AO244">
            <v>-245327.70321000367</v>
          </cell>
          <cell r="AP244">
            <v>-324007.22979999706</v>
          </cell>
          <cell r="AQ244">
            <v>-364762.36915998906</v>
          </cell>
          <cell r="AR244">
            <v>-3352909.3951699734</v>
          </cell>
          <cell r="AS244">
            <v>-381078.3119000122</v>
          </cell>
          <cell r="AT244">
            <v>-174752.24466000125</v>
          </cell>
          <cell r="AU244">
            <v>-227316.26676000282</v>
          </cell>
          <cell r="AV244">
            <v>-52769.516499999911</v>
          </cell>
          <cell r="AW244">
            <v>-61858.321499999613</v>
          </cell>
          <cell r="AX244">
            <v>-253876.37175999582</v>
          </cell>
          <cell r="AY244">
            <v>-475123.41729999334</v>
          </cell>
          <cell r="AZ244">
            <v>-454149.95858000219</v>
          </cell>
          <cell r="BA244">
            <v>-310381.56357000768</v>
          </cell>
          <cell r="BB244">
            <v>-294258.25765999407</v>
          </cell>
          <cell r="BC244">
            <v>-259146.75888999924</v>
          </cell>
          <cell r="BD244">
            <v>-408198.40608999878</v>
          </cell>
          <cell r="BE244">
            <v>-3270857.0028300285</v>
          </cell>
          <cell r="BF244">
            <v>-347022.96480000019</v>
          </cell>
          <cell r="BG244">
            <v>-159871.55779999867</v>
          </cell>
          <cell r="BH244">
            <v>-110409.73074999824</v>
          </cell>
          <cell r="BI244">
            <v>-29544.506049999967</v>
          </cell>
          <cell r="BJ244">
            <v>-98872.295499997213</v>
          </cell>
          <cell r="BK244">
            <v>-228412.993499998</v>
          </cell>
          <cell r="BL244">
            <v>-476000.46259000152</v>
          </cell>
          <cell r="BM244">
            <v>-419243.93239999563</v>
          </cell>
          <cell r="BN244">
            <v>-383471.4798399955</v>
          </cell>
          <cell r="BO244">
            <v>-216229.79845000058</v>
          </cell>
          <cell r="BP244">
            <v>-306204.68405000865</v>
          </cell>
          <cell r="BQ244">
            <v>-495572.5970999971</v>
          </cell>
          <cell r="BR244">
            <v>-2802938.3053899407</v>
          </cell>
          <cell r="BS244">
            <v>-427351.52993999422</v>
          </cell>
          <cell r="BT244">
            <v>-310361.86075999588</v>
          </cell>
          <cell r="BU244">
            <v>-186724.5492499955</v>
          </cell>
          <cell r="BV244">
            <v>-51575.001399999484</v>
          </cell>
          <cell r="BW244">
            <v>-119659.78590000048</v>
          </cell>
          <cell r="BX244">
            <v>-196287.83153999969</v>
          </cell>
          <cell r="BY244">
            <v>-257895.46856000274</v>
          </cell>
          <cell r="BZ244">
            <v>-226340.98204000294</v>
          </cell>
          <cell r="CA244">
            <v>-215116.57440000772</v>
          </cell>
          <cell r="CB244">
            <v>-250195.2465999946</v>
          </cell>
          <cell r="CC244">
            <v>-201186.71149999648</v>
          </cell>
          <cell r="CD244">
            <v>-360242.76350000501</v>
          </cell>
          <cell r="CE244">
            <v>-3189735.6069501042</v>
          </cell>
          <cell r="CF244">
            <v>-445701.19961000234</v>
          </cell>
          <cell r="CG244">
            <v>-419008.34934000671</v>
          </cell>
          <cell r="CH244">
            <v>-192594.9349100031</v>
          </cell>
          <cell r="CI244">
            <v>-54767.405100001022</v>
          </cell>
          <cell r="CJ244">
            <v>-83414.380200002342</v>
          </cell>
          <cell r="CK244">
            <v>-223688.75171999633</v>
          </cell>
          <cell r="CL244">
            <v>-251882.40889000148</v>
          </cell>
          <cell r="CM244">
            <v>-281851.2918599993</v>
          </cell>
          <cell r="CN244">
            <v>-222746.92234999686</v>
          </cell>
          <cell r="CO244">
            <v>-259067.31077000499</v>
          </cell>
          <cell r="CP244">
            <v>-276316.68860000744</v>
          </cell>
          <cell r="CQ244">
            <v>-478695.96360000968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-372.72268999999505</v>
          </cell>
          <cell r="G250">
            <v>-242.35513500000525</v>
          </cell>
          <cell r="H250">
            <v>-749.87063000000489</v>
          </cell>
          <cell r="I250">
            <v>-1156.0974730000016</v>
          </cell>
          <cell r="J250">
            <v>-780.4474554000044</v>
          </cell>
          <cell r="K250">
            <v>-522.23718799999915</v>
          </cell>
          <cell r="L250">
            <v>0</v>
          </cell>
          <cell r="M250">
            <v>-245.27843399999983</v>
          </cell>
          <cell r="N250">
            <v>-417.69372080999892</v>
          </cell>
          <cell r="O250">
            <v>-1092.7310108999955</v>
          </cell>
          <cell r="P250">
            <v>-277.32471899999655</v>
          </cell>
          <cell r="Q250">
            <v>-207.78346000000602</v>
          </cell>
          <cell r="R250">
            <v>-6533.3299266919712</v>
          </cell>
          <cell r="S250">
            <v>-294.46297599999525</v>
          </cell>
          <cell r="T250">
            <v>-252.66247500000463</v>
          </cell>
          <cell r="U250">
            <v>-1053.1045449999947</v>
          </cell>
          <cell r="V250">
            <v>-896.46185400000104</v>
          </cell>
          <cell r="W250">
            <v>-936.43599669999821</v>
          </cell>
          <cell r="X250">
            <v>-500.19692149999901</v>
          </cell>
          <cell r="Y250">
            <v>0</v>
          </cell>
          <cell r="Z250">
            <v>-357.60577299999568</v>
          </cell>
          <cell r="AA250">
            <v>-696.62143209199712</v>
          </cell>
          <cell r="AB250">
            <v>-986.94197799998801</v>
          </cell>
          <cell r="AC250">
            <v>-458.83598040000652</v>
          </cell>
          <cell r="AD250">
            <v>-99.999994999991031</v>
          </cell>
          <cell r="AE250">
            <v>-1103.834548999992</v>
          </cell>
          <cell r="AF250">
            <v>0</v>
          </cell>
          <cell r="AG250">
            <v>0</v>
          </cell>
          <cell r="AH250">
            <v>-5.0184169999993173</v>
          </cell>
          <cell r="AI250">
            <v>-581.80509700000403</v>
          </cell>
          <cell r="AJ250">
            <v>-4.7011140000031446</v>
          </cell>
          <cell r="AK250">
            <v>-67.988519999998971</v>
          </cell>
          <cell r="AL250">
            <v>-188.65951399999904</v>
          </cell>
          <cell r="AM250">
            <v>-114.86334499999793</v>
          </cell>
          <cell r="AN250">
            <v>-115.13596200000029</v>
          </cell>
          <cell r="AO250">
            <v>-25.662579999989248</v>
          </cell>
          <cell r="AP250">
            <v>0</v>
          </cell>
          <cell r="AQ250">
            <v>0</v>
          </cell>
          <cell r="AR250">
            <v>-783.91267399997014</v>
          </cell>
          <cell r="AS250">
            <v>0</v>
          </cell>
          <cell r="AT250">
            <v>0</v>
          </cell>
          <cell r="AU250">
            <v>-119.735886999988</v>
          </cell>
          <cell r="AV250">
            <v>-136.45619199999783</v>
          </cell>
          <cell r="AW250">
            <v>0</v>
          </cell>
          <cell r="AX250">
            <v>-68.245981000000029</v>
          </cell>
          <cell r="AY250">
            <v>-40.764254999994591</v>
          </cell>
          <cell r="AZ250">
            <v>47.158904000003531</v>
          </cell>
          <cell r="BA250">
            <v>-349.08279799999582</v>
          </cell>
          <cell r="BB250">
            <v>-116.78646499999741</v>
          </cell>
          <cell r="BC250">
            <v>0</v>
          </cell>
          <cell r="BD250">
            <v>0</v>
          </cell>
          <cell r="BE250">
            <v>-439.72768630000064</v>
          </cell>
          <cell r="BF250">
            <v>0</v>
          </cell>
          <cell r="BG250">
            <v>0</v>
          </cell>
          <cell r="BH250">
            <v>-154.91946530000132</v>
          </cell>
          <cell r="BI250">
            <v>-26.82601999999315</v>
          </cell>
          <cell r="BJ250">
            <v>-127.80965200000355</v>
          </cell>
          <cell r="BK250">
            <v>-38.327895999995235</v>
          </cell>
          <cell r="BL250">
            <v>-37.644516000000294</v>
          </cell>
          <cell r="BM250">
            <v>-13.902696000004653</v>
          </cell>
          <cell r="BN250">
            <v>-40.297441000002436</v>
          </cell>
          <cell r="BO250">
            <v>0</v>
          </cell>
          <cell r="BP250">
            <v>0</v>
          </cell>
          <cell r="BQ250">
            <v>0</v>
          </cell>
          <cell r="BR250">
            <v>-614.39862779997929</v>
          </cell>
          <cell r="BS250">
            <v>0</v>
          </cell>
          <cell r="BT250">
            <v>0</v>
          </cell>
          <cell r="BU250">
            <v>0</v>
          </cell>
          <cell r="BV250">
            <v>-16.304629999998724</v>
          </cell>
          <cell r="BW250">
            <v>36.34994920000463</v>
          </cell>
          <cell r="BX250">
            <v>-6.5611599999974715</v>
          </cell>
          <cell r="BY250">
            <v>-187.40095099999598</v>
          </cell>
          <cell r="BZ250">
            <v>0</v>
          </cell>
          <cell r="CA250">
            <v>-322.98233600000094</v>
          </cell>
          <cell r="CB250">
            <v>-117.4994999999908</v>
          </cell>
          <cell r="CC250">
            <v>0</v>
          </cell>
          <cell r="CD250">
            <v>0</v>
          </cell>
          <cell r="CE250">
            <v>-360.52124959999492</v>
          </cell>
          <cell r="CF250">
            <v>0</v>
          </cell>
          <cell r="CG250">
            <v>0</v>
          </cell>
          <cell r="CH250">
            <v>0</v>
          </cell>
          <cell r="CI250">
            <v>-197.13034899999911</v>
          </cell>
          <cell r="CJ250">
            <v>-17.888973000000988</v>
          </cell>
          <cell r="CK250">
            <v>-7.1425165999971796</v>
          </cell>
          <cell r="CL250">
            <v>-44.209829999999783</v>
          </cell>
          <cell r="CM250">
            <v>0</v>
          </cell>
          <cell r="CN250">
            <v>-54.219724000002316</v>
          </cell>
          <cell r="CO250">
            <v>-39.929856999995536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-1148.0406064999988</v>
          </cell>
          <cell r="G251">
            <v>-662.71612899999309</v>
          </cell>
          <cell r="H251">
            <v>-1244.4211780000041</v>
          </cell>
          <cell r="I251">
            <v>-1022.5479189999969</v>
          </cell>
          <cell r="J251">
            <v>-810.31606699999975</v>
          </cell>
          <cell r="K251">
            <v>-287.2909359999976</v>
          </cell>
          <cell r="L251">
            <v>-163.1967599999989</v>
          </cell>
          <cell r="M251">
            <v>-297.50296600000001</v>
          </cell>
          <cell r="N251">
            <v>-440.5804078000001</v>
          </cell>
          <cell r="O251">
            <v>-1229.2403821439948</v>
          </cell>
          <cell r="P251">
            <v>-751.57220300000336</v>
          </cell>
          <cell r="Q251">
            <v>-544.59652999999525</v>
          </cell>
          <cell r="R251">
            <v>-7190.2123754700151</v>
          </cell>
          <cell r="S251">
            <v>-252.49649499999941</v>
          </cell>
          <cell r="T251">
            <v>-846.44681000000855</v>
          </cell>
          <cell r="U251">
            <v>-735.10628646999976</v>
          </cell>
          <cell r="V251">
            <v>-1010.7489669999995</v>
          </cell>
          <cell r="W251">
            <v>-891.02508570000646</v>
          </cell>
          <cell r="X251">
            <v>-773.00316000000021</v>
          </cell>
          <cell r="Y251">
            <v>-78.063354300000356</v>
          </cell>
          <cell r="Z251">
            <v>-24.516624000003503</v>
          </cell>
          <cell r="AA251">
            <v>-702.17633500000011</v>
          </cell>
          <cell r="AB251">
            <v>-1064.883765000006</v>
          </cell>
          <cell r="AC251">
            <v>-546.81843699999445</v>
          </cell>
          <cell r="AD251">
            <v>-264.92705600000045</v>
          </cell>
          <cell r="AE251">
            <v>-2047.3768219999984</v>
          </cell>
          <cell r="AF251">
            <v>0</v>
          </cell>
          <cell r="AG251">
            <v>0</v>
          </cell>
          <cell r="AH251">
            <v>0</v>
          </cell>
          <cell r="AI251">
            <v>-678.28544099999999</v>
          </cell>
          <cell r="AJ251">
            <v>-203.46552599999995</v>
          </cell>
          <cell r="AK251">
            <v>-283.43084499999532</v>
          </cell>
          <cell r="AL251">
            <v>-267.90114500000345</v>
          </cell>
          <cell r="AM251">
            <v>0</v>
          </cell>
          <cell r="AN251">
            <v>-391.30272999999579</v>
          </cell>
          <cell r="AO251">
            <v>-222.99113500000385</v>
          </cell>
          <cell r="AP251">
            <v>0</v>
          </cell>
          <cell r="AQ251">
            <v>0</v>
          </cell>
          <cell r="AR251">
            <v>-1261.5303484999822</v>
          </cell>
          <cell r="AS251">
            <v>0</v>
          </cell>
          <cell r="AT251">
            <v>-178.28276000000187</v>
          </cell>
          <cell r="AU251">
            <v>-92.510763999991468</v>
          </cell>
          <cell r="AV251">
            <v>-240.13062649999483</v>
          </cell>
          <cell r="AW251">
            <v>-83.916260000005423</v>
          </cell>
          <cell r="AX251">
            <v>-282.52953600000183</v>
          </cell>
          <cell r="AY251">
            <v>0</v>
          </cell>
          <cell r="AZ251">
            <v>-80.974111999996239</v>
          </cell>
          <cell r="BA251">
            <v>-187.41052800000034</v>
          </cell>
          <cell r="BB251">
            <v>-115.77576199999021</v>
          </cell>
          <cell r="BC251">
            <v>0</v>
          </cell>
          <cell r="BD251">
            <v>0</v>
          </cell>
          <cell r="BE251">
            <v>-1643.8123990000022</v>
          </cell>
          <cell r="BF251">
            <v>0</v>
          </cell>
          <cell r="BG251">
            <v>0</v>
          </cell>
          <cell r="BH251">
            <v>-316.58154699999432</v>
          </cell>
          <cell r="BI251">
            <v>-450.47330399999919</v>
          </cell>
          <cell r="BJ251">
            <v>-228.19800200000464</v>
          </cell>
          <cell r="BK251">
            <v>-379.50388100000418</v>
          </cell>
          <cell r="BL251">
            <v>-108.43993799999589</v>
          </cell>
          <cell r="BM251">
            <v>0</v>
          </cell>
          <cell r="BN251">
            <v>-66.489959999998973</v>
          </cell>
          <cell r="BO251">
            <v>-94.125767000004998</v>
          </cell>
          <cell r="BP251">
            <v>0</v>
          </cell>
          <cell r="BQ251">
            <v>0</v>
          </cell>
          <cell r="BR251">
            <v>-893.32252000000153</v>
          </cell>
          <cell r="BS251">
            <v>0</v>
          </cell>
          <cell r="BT251">
            <v>0</v>
          </cell>
          <cell r="BU251">
            <v>0</v>
          </cell>
          <cell r="BV251">
            <v>-106.33236000000034</v>
          </cell>
          <cell r="BW251">
            <v>-99.999989999996615</v>
          </cell>
          <cell r="BX251">
            <v>0</v>
          </cell>
          <cell r="BY251">
            <v>-57.559879000000365</v>
          </cell>
          <cell r="BZ251">
            <v>0</v>
          </cell>
          <cell r="CA251">
            <v>-529.74377500000264</v>
          </cell>
          <cell r="CB251">
            <v>-99.686516000001575</v>
          </cell>
          <cell r="CC251">
            <v>0</v>
          </cell>
          <cell r="CD251">
            <v>0</v>
          </cell>
          <cell r="CE251">
            <v>-1429.2716568800097</v>
          </cell>
          <cell r="CF251">
            <v>0</v>
          </cell>
          <cell r="CG251">
            <v>0</v>
          </cell>
          <cell r="CH251">
            <v>0</v>
          </cell>
          <cell r="CI251">
            <v>-298.12323699999979</v>
          </cell>
          <cell r="CJ251">
            <v>-382.10702780000429</v>
          </cell>
          <cell r="CK251">
            <v>-161.53906000000279</v>
          </cell>
          <cell r="CL251">
            <v>-120.73741000000155</v>
          </cell>
          <cell r="CM251">
            <v>0</v>
          </cell>
          <cell r="CN251">
            <v>-366.76492208000127</v>
          </cell>
          <cell r="CO251">
            <v>-100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-2881.4507070000109</v>
          </cell>
          <cell r="G252">
            <v>-1856.0479250000062</v>
          </cell>
          <cell r="H252">
            <v>-2141.9465359999958</v>
          </cell>
          <cell r="I252">
            <v>-794.65461850000429</v>
          </cell>
          <cell r="J252">
            <v>-990.42303299999912</v>
          </cell>
          <cell r="K252">
            <v>-914.99993199999881</v>
          </cell>
          <cell r="L252">
            <v>-263.77524400000038</v>
          </cell>
          <cell r="M252">
            <v>-333.27363600000172</v>
          </cell>
          <cell r="N252">
            <v>-450.9780299999984</v>
          </cell>
          <cell r="O252">
            <v>-741.59383189999789</v>
          </cell>
          <cell r="P252">
            <v>-1782.2962725999969</v>
          </cell>
          <cell r="Q252">
            <v>-1545.2890443000069</v>
          </cell>
          <cell r="R252">
            <v>-14919.828222000011</v>
          </cell>
          <cell r="S252">
            <v>-3112.7166322999983</v>
          </cell>
          <cell r="T252">
            <v>-1036.0856731000022</v>
          </cell>
          <cell r="U252">
            <v>-2414.6768115000013</v>
          </cell>
          <cell r="V252">
            <v>-872.24189780000597</v>
          </cell>
          <cell r="W252">
            <v>-1338.2446640999988</v>
          </cell>
          <cell r="X252">
            <v>-1254.7669919999971</v>
          </cell>
          <cell r="Y252">
            <v>-254.23879879999731</v>
          </cell>
          <cell r="Z252">
            <v>-219.85930999999982</v>
          </cell>
          <cell r="AA252">
            <v>-499.78364599999986</v>
          </cell>
          <cell r="AB252">
            <v>-570.57282400000258</v>
          </cell>
          <cell r="AC252">
            <v>-2210.7101950999931</v>
          </cell>
          <cell r="AD252">
            <v>-1135.9307773000037</v>
          </cell>
          <cell r="AE252">
            <v>-12205.941266839975</v>
          </cell>
          <cell r="AF252">
            <v>-2940.2308554999909</v>
          </cell>
          <cell r="AG252">
            <v>-872.66971499999636</v>
          </cell>
          <cell r="AH252">
            <v>-1565.4581029999972</v>
          </cell>
          <cell r="AI252">
            <v>-1075.2540047000002</v>
          </cell>
          <cell r="AJ252">
            <v>-1354.3450660000017</v>
          </cell>
          <cell r="AK252">
            <v>-722.05241199999728</v>
          </cell>
          <cell r="AL252">
            <v>-113.84757399999944</v>
          </cell>
          <cell r="AM252">
            <v>-227.86595600000146</v>
          </cell>
          <cell r="AN252">
            <v>-364.63170660000105</v>
          </cell>
          <cell r="AO252">
            <v>-556.33410387999902</v>
          </cell>
          <cell r="AP252">
            <v>-1107.9790522999974</v>
          </cell>
          <cell r="AQ252">
            <v>-1305.2727178600035</v>
          </cell>
          <cell r="AR252">
            <v>-12208.19255029998</v>
          </cell>
          <cell r="AS252">
            <v>-2209.0902213999943</v>
          </cell>
          <cell r="AT252">
            <v>-1350.4307439999975</v>
          </cell>
          <cell r="AU252">
            <v>-2118.4859350000042</v>
          </cell>
          <cell r="AV252">
            <v>-661.24069400000008</v>
          </cell>
          <cell r="AW252">
            <v>-1121.213042000003</v>
          </cell>
          <cell r="AX252">
            <v>-548.13615399999981</v>
          </cell>
          <cell r="AY252">
            <v>-186.21362699999736</v>
          </cell>
          <cell r="AZ252">
            <v>-370.89211539999815</v>
          </cell>
          <cell r="BA252">
            <v>-381.76460439999937</v>
          </cell>
          <cell r="BB252">
            <v>-838.79641409999749</v>
          </cell>
          <cell r="BC252">
            <v>-943.11909399999422</v>
          </cell>
          <cell r="BD252">
            <v>-1478.8099050000019</v>
          </cell>
          <cell r="BE252">
            <v>-8989.0283776299329</v>
          </cell>
          <cell r="BF252">
            <v>-1441.9891067999997</v>
          </cell>
          <cell r="BG252">
            <v>-1171.3640552299912</v>
          </cell>
          <cell r="BH252">
            <v>-712.90452000000369</v>
          </cell>
          <cell r="BI252">
            <v>-616.43257599999924</v>
          </cell>
          <cell r="BJ252">
            <v>-927.50323519999802</v>
          </cell>
          <cell r="BK252">
            <v>-572.4359209999966</v>
          </cell>
          <cell r="BL252">
            <v>-154.36259900000005</v>
          </cell>
          <cell r="BM252">
            <v>-445.42876800000158</v>
          </cell>
          <cell r="BN252">
            <v>-359.16070899999977</v>
          </cell>
          <cell r="BO252">
            <v>-916.86456439999893</v>
          </cell>
          <cell r="BP252">
            <v>-889.10332399999606</v>
          </cell>
          <cell r="BQ252">
            <v>-781.47899899999902</v>
          </cell>
          <cell r="BR252">
            <v>-9239.6990638400021</v>
          </cell>
          <cell r="BS252">
            <v>-1142.2079690000101</v>
          </cell>
          <cell r="BT252">
            <v>-1460.9903823000059</v>
          </cell>
          <cell r="BU252">
            <v>-607.22482860000309</v>
          </cell>
          <cell r="BV252">
            <v>-1179.6757156000021</v>
          </cell>
          <cell r="BW252">
            <v>-848.29153899999801</v>
          </cell>
          <cell r="BX252">
            <v>-575.60072574000515</v>
          </cell>
          <cell r="BY252">
            <v>-46.30312700000286</v>
          </cell>
          <cell r="BZ252">
            <v>-160.37390099999902</v>
          </cell>
          <cell r="CA252">
            <v>-282.15825029999905</v>
          </cell>
          <cell r="CB252">
            <v>-582.97106699999858</v>
          </cell>
          <cell r="CC252">
            <v>-1139.0058900000004</v>
          </cell>
          <cell r="CD252">
            <v>-1214.8956682999997</v>
          </cell>
          <cell r="CE252">
            <v>-9758.7861355880159</v>
          </cell>
          <cell r="CF252">
            <v>-1273.5076439999975</v>
          </cell>
          <cell r="CG252">
            <v>-622.90172899999015</v>
          </cell>
          <cell r="CH252">
            <v>-933.87676660000579</v>
          </cell>
          <cell r="CI252">
            <v>-1283.4469243999993</v>
          </cell>
          <cell r="CJ252">
            <v>-690.32443800000328</v>
          </cell>
          <cell r="CK252">
            <v>-1305.4256650479947</v>
          </cell>
          <cell r="CL252">
            <v>-84.189794999998412</v>
          </cell>
          <cell r="CM252">
            <v>-219.15330900000117</v>
          </cell>
          <cell r="CN252">
            <v>-720.19449384000109</v>
          </cell>
          <cell r="CO252">
            <v>-903.95879340000101</v>
          </cell>
          <cell r="CP252">
            <v>-975.87026969999715</v>
          </cell>
          <cell r="CQ252">
            <v>-745.93630760000087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-1692.7269419000077</v>
          </cell>
          <cell r="G253">
            <v>-1461.1174930000052</v>
          </cell>
          <cell r="H253">
            <v>-2659.6246105000027</v>
          </cell>
          <cell r="I253">
            <v>-860.82191872999829</v>
          </cell>
          <cell r="J253">
            <v>-1191.9683813000011</v>
          </cell>
          <cell r="K253">
            <v>-311.82145300000411</v>
          </cell>
          <cell r="L253">
            <v>-382.38857800000187</v>
          </cell>
          <cell r="M253">
            <v>-102.47262000000046</v>
          </cell>
          <cell r="N253">
            <v>-531.75672800000029</v>
          </cell>
          <cell r="O253">
            <v>-471.22760030000063</v>
          </cell>
          <cell r="P253">
            <v>-1462.3318730000028</v>
          </cell>
          <cell r="Q253">
            <v>-824.293239000006</v>
          </cell>
          <cell r="R253">
            <v>-11708.165013500024</v>
          </cell>
          <cell r="S253">
            <v>-1917.2110440000106</v>
          </cell>
          <cell r="T253">
            <v>-1533.9998508999997</v>
          </cell>
          <cell r="U253">
            <v>-1862.9969555999996</v>
          </cell>
          <cell r="V253">
            <v>-803.0032280000014</v>
          </cell>
          <cell r="W253">
            <v>-1086.3560303000049</v>
          </cell>
          <cell r="X253">
            <v>-683.73099749999528</v>
          </cell>
          <cell r="Y253">
            <v>-119.19180400000187</v>
          </cell>
          <cell r="Z253">
            <v>-80.426240000000689</v>
          </cell>
          <cell r="AA253">
            <v>-488.80809310000041</v>
          </cell>
          <cell r="AB253">
            <v>-511.50310349999927</v>
          </cell>
          <cell r="AC253">
            <v>-1351.5670870000031</v>
          </cell>
          <cell r="AD253">
            <v>-1269.3705795999995</v>
          </cell>
          <cell r="AE253">
            <v>-13064.304196000012</v>
          </cell>
          <cell r="AF253">
            <v>-2547.7164712000085</v>
          </cell>
          <cell r="AG253">
            <v>-1611.8814609999972</v>
          </cell>
          <cell r="AH253">
            <v>-1481.9611986000018</v>
          </cell>
          <cell r="AI253">
            <v>-1698.5824580000044</v>
          </cell>
          <cell r="AJ253">
            <v>-903.24671259999741</v>
          </cell>
          <cell r="AK253">
            <v>-356.45390860000043</v>
          </cell>
          <cell r="AL253">
            <v>-88.375220999998419</v>
          </cell>
          <cell r="AM253">
            <v>-245.44654900000023</v>
          </cell>
          <cell r="AN253">
            <v>-804.93661100000099</v>
          </cell>
          <cell r="AO253">
            <v>-765.73908899999515</v>
          </cell>
          <cell r="AP253">
            <v>-1632.7718825999909</v>
          </cell>
          <cell r="AQ253">
            <v>-927.1926334000018</v>
          </cell>
          <cell r="AR253">
            <v>-10433.719135899941</v>
          </cell>
          <cell r="AS253">
            <v>-1908.3940483000042</v>
          </cell>
          <cell r="AT253">
            <v>-782.62081700000272</v>
          </cell>
          <cell r="AU253">
            <v>-1458.0708602999948</v>
          </cell>
          <cell r="AV253">
            <v>-966.40062549999857</v>
          </cell>
          <cell r="AW253">
            <v>-1531.9641912000006</v>
          </cell>
          <cell r="AX253">
            <v>-367.78233299999556</v>
          </cell>
          <cell r="AY253">
            <v>-68.006349999999657</v>
          </cell>
          <cell r="AZ253">
            <v>-327.4737232999978</v>
          </cell>
          <cell r="BA253">
            <v>-588.96759569999995</v>
          </cell>
          <cell r="BB253">
            <v>-1267.8521695999952</v>
          </cell>
          <cell r="BC253">
            <v>-584.98527299999841</v>
          </cell>
          <cell r="BD253">
            <v>-581.20114900000044</v>
          </cell>
          <cell r="BE253">
            <v>-8750.1178988000174</v>
          </cell>
          <cell r="BF253">
            <v>-1141.4491659999912</v>
          </cell>
          <cell r="BG253">
            <v>-1154.3352970000124</v>
          </cell>
          <cell r="BH253">
            <v>-746.05577600000106</v>
          </cell>
          <cell r="BI253">
            <v>-516.98172480000358</v>
          </cell>
          <cell r="BJ253">
            <v>-653.63017119999859</v>
          </cell>
          <cell r="BK253">
            <v>-440.17167279999558</v>
          </cell>
          <cell r="BL253">
            <v>-63.880978000001051</v>
          </cell>
          <cell r="BM253">
            <v>-382.79714400000012</v>
          </cell>
          <cell r="BN253">
            <v>-575.16561899999942</v>
          </cell>
          <cell r="BO253">
            <v>-1458.1130005000014</v>
          </cell>
          <cell r="BP253">
            <v>-805.05915650000679</v>
          </cell>
          <cell r="BQ253">
            <v>-812.47819300000265</v>
          </cell>
          <cell r="BR253">
            <v>-10000.490215400016</v>
          </cell>
          <cell r="BS253">
            <v>-1012.9373940000078</v>
          </cell>
          <cell r="BT253">
            <v>-934.99484699999448</v>
          </cell>
          <cell r="BU253">
            <v>-1400.343317699997</v>
          </cell>
          <cell r="BV253">
            <v>-1403.5906600000017</v>
          </cell>
          <cell r="BW253">
            <v>-902.02393070000107</v>
          </cell>
          <cell r="BX253">
            <v>-546.92739699999947</v>
          </cell>
          <cell r="BY253">
            <v>-71.331655999998475</v>
          </cell>
          <cell r="BZ253">
            <v>-349.81322499999806</v>
          </cell>
          <cell r="CA253">
            <v>-312.53015700000105</v>
          </cell>
          <cell r="CB253">
            <v>-955.67077199999767</v>
          </cell>
          <cell r="CC253">
            <v>-1153.0612270000129</v>
          </cell>
          <cell r="CD253">
            <v>-957.26563199999509</v>
          </cell>
          <cell r="CE253">
            <v>-9117.7199222100026</v>
          </cell>
          <cell r="CF253">
            <v>-1166.5125285999966</v>
          </cell>
          <cell r="CG253">
            <v>-902.02580200000375</v>
          </cell>
          <cell r="CH253">
            <v>-963.32743299999856</v>
          </cell>
          <cell r="CI253">
            <v>-1261.2618469000008</v>
          </cell>
          <cell r="CJ253">
            <v>-974.12035390000528</v>
          </cell>
          <cell r="CK253">
            <v>-869.14659371000016</v>
          </cell>
          <cell r="CL253">
            <v>-191.49852000000101</v>
          </cell>
          <cell r="CM253">
            <v>-241.38211159999992</v>
          </cell>
          <cell r="CN253">
            <v>-385.66936050000004</v>
          </cell>
          <cell r="CO253">
            <v>-1166.4116589999976</v>
          </cell>
          <cell r="CP253">
            <v>-216.0312799999956</v>
          </cell>
          <cell r="CQ253">
            <v>-780.33243299998867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-284.46378120000008</v>
          </cell>
          <cell r="G255">
            <v>-470.49590200000239</v>
          </cell>
          <cell r="H255">
            <v>-642.54404000000068</v>
          </cell>
          <cell r="I255">
            <v>-881.00335420000192</v>
          </cell>
          <cell r="J255">
            <v>-528.06567799999902</v>
          </cell>
          <cell r="K255">
            <v>-65.126065000000381</v>
          </cell>
          <cell r="L255">
            <v>-137.61911959999998</v>
          </cell>
          <cell r="M255">
            <v>-285.12199999999939</v>
          </cell>
          <cell r="N255">
            <v>-164.13489269999991</v>
          </cell>
          <cell r="O255">
            <v>-591.60609670000122</v>
          </cell>
          <cell r="P255">
            <v>-145.42729599999439</v>
          </cell>
          <cell r="Q255">
            <v>-29.973790000003646</v>
          </cell>
          <cell r="R255">
            <v>-5397.2316921800229</v>
          </cell>
          <cell r="S255">
            <v>-225.31945399999677</v>
          </cell>
          <cell r="T255">
            <v>-308.274513999997</v>
          </cell>
          <cell r="U255">
            <v>-1036.0058731000026</v>
          </cell>
          <cell r="V255">
            <v>-1005.2813253999993</v>
          </cell>
          <cell r="W255">
            <v>-430.39156100000037</v>
          </cell>
          <cell r="X255">
            <v>-475.03830197999923</v>
          </cell>
          <cell r="Y255">
            <v>-35.444588000002113</v>
          </cell>
          <cell r="Z255">
            <v>-250.64344500000152</v>
          </cell>
          <cell r="AA255">
            <v>-670.6012738999998</v>
          </cell>
          <cell r="AB255">
            <v>-684.34991900000387</v>
          </cell>
          <cell r="AC255">
            <v>-95.392080800003896</v>
          </cell>
          <cell r="AD255">
            <v>-180.4893560000055</v>
          </cell>
          <cell r="AE255">
            <v>-750.16627945001164</v>
          </cell>
          <cell r="AF255">
            <v>0</v>
          </cell>
          <cell r="AG255">
            <v>-50.987937999998394</v>
          </cell>
          <cell r="AH255">
            <v>-77.027076999998826</v>
          </cell>
          <cell r="AI255">
            <v>-64.999992000004568</v>
          </cell>
          <cell r="AJ255">
            <v>-220.89355600000272</v>
          </cell>
          <cell r="AK255">
            <v>-46.555949950001377</v>
          </cell>
          <cell r="AL255">
            <v>-73.518230000001495</v>
          </cell>
          <cell r="AM255">
            <v>0</v>
          </cell>
          <cell r="AN255">
            <v>-130.5282025000015</v>
          </cell>
          <cell r="AO255">
            <v>-85.655334000002767</v>
          </cell>
          <cell r="AP255">
            <v>0</v>
          </cell>
          <cell r="AQ255">
            <v>0</v>
          </cell>
          <cell r="AR255">
            <v>-866.43487919999825</v>
          </cell>
          <cell r="AS255">
            <v>0</v>
          </cell>
          <cell r="AT255">
            <v>-85.42605999999796</v>
          </cell>
          <cell r="AU255">
            <v>0</v>
          </cell>
          <cell r="AV255">
            <v>-381.11505369999941</v>
          </cell>
          <cell r="AW255">
            <v>-163.25534999999945</v>
          </cell>
          <cell r="AX255">
            <v>-150.99207849999948</v>
          </cell>
          <cell r="AY255">
            <v>-4.0157660000004398</v>
          </cell>
          <cell r="AZ255">
            <v>0</v>
          </cell>
          <cell r="BA255">
            <v>-81.63057100000151</v>
          </cell>
          <cell r="BB255">
            <v>0</v>
          </cell>
          <cell r="BC255">
            <v>0</v>
          </cell>
          <cell r="BD255">
            <v>0</v>
          </cell>
          <cell r="BE255">
            <v>-314.07015400000455</v>
          </cell>
          <cell r="BF255">
            <v>0</v>
          </cell>
          <cell r="BG255">
            <v>0</v>
          </cell>
          <cell r="BH255">
            <v>-12.033975000005739</v>
          </cell>
          <cell r="BI255">
            <v>-206.65190900000016</v>
          </cell>
          <cell r="BJ255">
            <v>-15.525772999993933</v>
          </cell>
          <cell r="BK255">
            <v>0</v>
          </cell>
          <cell r="BL255">
            <v>0</v>
          </cell>
          <cell r="BM255">
            <v>5.4880400000001828</v>
          </cell>
          <cell r="BN255">
            <v>0</v>
          </cell>
          <cell r="BO255">
            <v>-85.346537000004901</v>
          </cell>
          <cell r="BP255">
            <v>0</v>
          </cell>
          <cell r="BQ255">
            <v>0</v>
          </cell>
          <cell r="BR255">
            <v>-303.40625699999146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-91.753489999995509</v>
          </cell>
          <cell r="BX255">
            <v>-13.180446999998821</v>
          </cell>
          <cell r="BY255">
            <v>-59.987440999997489</v>
          </cell>
          <cell r="BZ255">
            <v>-54.219977000000654</v>
          </cell>
          <cell r="CA255">
            <v>-83.951420000001235</v>
          </cell>
          <cell r="CB255">
            <v>-0.31348199999774806</v>
          </cell>
          <cell r="CC255">
            <v>0</v>
          </cell>
          <cell r="CD255">
            <v>0</v>
          </cell>
          <cell r="CE255">
            <v>-986.9706771500023</v>
          </cell>
          <cell r="CF255">
            <v>0</v>
          </cell>
          <cell r="CG255">
            <v>0</v>
          </cell>
          <cell r="CH255">
            <v>0</v>
          </cell>
          <cell r="CI255">
            <v>-218.95016369999939</v>
          </cell>
          <cell r="CJ255">
            <v>-336.2895439999993</v>
          </cell>
          <cell r="CK255">
            <v>-8.4916254499985371</v>
          </cell>
          <cell r="CL255">
            <v>-222.34878400000161</v>
          </cell>
          <cell r="CM255">
            <v>0</v>
          </cell>
          <cell r="CN255">
            <v>-200.89056000000346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-130.83273400000326</v>
          </cell>
          <cell r="G256">
            <v>-30.554702499997802</v>
          </cell>
          <cell r="H256">
            <v>-261.10904210000081</v>
          </cell>
          <cell r="I256">
            <v>-198.71069920000082</v>
          </cell>
          <cell r="J256">
            <v>-199.89834860000155</v>
          </cell>
          <cell r="K256">
            <v>-164.56013189999976</v>
          </cell>
          <cell r="L256">
            <v>-47.890462000000298</v>
          </cell>
          <cell r="M256">
            <v>-52.784278000000086</v>
          </cell>
          <cell r="N256">
            <v>-142.6480049999991</v>
          </cell>
          <cell r="O256">
            <v>-53.863386959999843</v>
          </cell>
          <cell r="P256">
            <v>-227.66200760000356</v>
          </cell>
          <cell r="Q256">
            <v>-65.02962800000023</v>
          </cell>
          <cell r="R256">
            <v>-1567.0137063500042</v>
          </cell>
          <cell r="S256">
            <v>-58.317904999999882</v>
          </cell>
          <cell r="T256">
            <v>-157.0049553000008</v>
          </cell>
          <cell r="U256">
            <v>-235.85214199999973</v>
          </cell>
          <cell r="V256">
            <v>-235.61546810000073</v>
          </cell>
          <cell r="W256">
            <v>-178.97747119999985</v>
          </cell>
          <cell r="X256">
            <v>-134.30666845000087</v>
          </cell>
          <cell r="Y256">
            <v>-84.3392130000002</v>
          </cell>
          <cell r="Z256">
            <v>0</v>
          </cell>
          <cell r="AA256">
            <v>-109.04554829999961</v>
          </cell>
          <cell r="AB256">
            <v>-219.56056200000057</v>
          </cell>
          <cell r="AC256">
            <v>-34.745921000001545</v>
          </cell>
          <cell r="AD256">
            <v>-119.24785199999678</v>
          </cell>
          <cell r="AE256">
            <v>-295.70245595999677</v>
          </cell>
          <cell r="AF256">
            <v>0</v>
          </cell>
          <cell r="AG256">
            <v>0</v>
          </cell>
          <cell r="AH256">
            <v>-0.30373599999802536</v>
          </cell>
          <cell r="AI256">
            <v>-175.73234299999967</v>
          </cell>
          <cell r="AJ256">
            <v>-48.759185000000798</v>
          </cell>
          <cell r="AK256">
            <v>-1.1655639999989944</v>
          </cell>
          <cell r="AL256">
            <v>6.0548959999996441</v>
          </cell>
          <cell r="AM256">
            <v>-20.779335000000174</v>
          </cell>
          <cell r="AN256">
            <v>-13.617188959999112</v>
          </cell>
          <cell r="AO256">
            <v>-41.399999999999636</v>
          </cell>
          <cell r="AP256">
            <v>0</v>
          </cell>
          <cell r="AQ256">
            <v>0</v>
          </cell>
          <cell r="AR256">
            <v>-471.64155296999797</v>
          </cell>
          <cell r="AS256">
            <v>0</v>
          </cell>
          <cell r="AT256">
            <v>-10.026412200000777</v>
          </cell>
          <cell r="AU256">
            <v>-73.710521999997582</v>
          </cell>
          <cell r="AV256">
            <v>-23.841754999999466</v>
          </cell>
          <cell r="AW256">
            <v>-70.755799000000479</v>
          </cell>
          <cell r="AX256">
            <v>-64.779035499999736</v>
          </cell>
          <cell r="AY256">
            <v>0</v>
          </cell>
          <cell r="AZ256">
            <v>-75.537059999999656</v>
          </cell>
          <cell r="BA256">
            <v>-95.528778269999748</v>
          </cell>
          <cell r="BB256">
            <v>-57.46219100000053</v>
          </cell>
          <cell r="BC256">
            <v>0</v>
          </cell>
          <cell r="BD256">
            <v>0</v>
          </cell>
          <cell r="BE256">
            <v>-441.40975360000084</v>
          </cell>
          <cell r="BF256">
            <v>0</v>
          </cell>
          <cell r="BG256">
            <v>0</v>
          </cell>
          <cell r="BH256">
            <v>-16.923732999999629</v>
          </cell>
          <cell r="BI256">
            <v>-141.15692200000012</v>
          </cell>
          <cell r="BJ256">
            <v>-108.8658190999995</v>
          </cell>
          <cell r="BK256">
            <v>-63.848031999999876</v>
          </cell>
          <cell r="BL256">
            <v>-19.522287000000688</v>
          </cell>
          <cell r="BM256">
            <v>-20.175340000000688</v>
          </cell>
          <cell r="BN256">
            <v>-41.949986499999795</v>
          </cell>
          <cell r="BO256">
            <v>-28.967634000000544</v>
          </cell>
          <cell r="BP256">
            <v>0</v>
          </cell>
          <cell r="BQ256">
            <v>0</v>
          </cell>
          <cell r="BR256">
            <v>-243.07859286000075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-12.35443529999975</v>
          </cell>
          <cell r="BY256">
            <v>-79.185252000000219</v>
          </cell>
          <cell r="BZ256">
            <v>0</v>
          </cell>
          <cell r="CA256">
            <v>-150.63057500000104</v>
          </cell>
          <cell r="CB256">
            <v>-0.90833055999974022</v>
          </cell>
          <cell r="CC256">
            <v>0</v>
          </cell>
          <cell r="CD256">
            <v>0</v>
          </cell>
          <cell r="CE256">
            <v>-398.91154060000008</v>
          </cell>
          <cell r="CF256">
            <v>0</v>
          </cell>
          <cell r="CG256">
            <v>0</v>
          </cell>
          <cell r="CH256">
            <v>0</v>
          </cell>
          <cell r="CI256">
            <v>-44.350744999999733</v>
          </cell>
          <cell r="CJ256">
            <v>-79.015602999999828</v>
          </cell>
          <cell r="CK256">
            <v>-146.75786510000034</v>
          </cell>
          <cell r="CL256">
            <v>0</v>
          </cell>
          <cell r="CM256">
            <v>0</v>
          </cell>
          <cell r="CN256">
            <v>-128.78732750000017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-351.3539968</v>
          </cell>
          <cell r="G257">
            <v>-497.46427610000001</v>
          </cell>
          <cell r="H257">
            <v>-425.73927697700219</v>
          </cell>
          <cell r="I257">
            <v>-204.31977399999778</v>
          </cell>
          <cell r="J257">
            <v>-234.4088963999975</v>
          </cell>
          <cell r="K257">
            <v>-244.3830272999985</v>
          </cell>
          <cell r="L257">
            <v>-100.6258955000003</v>
          </cell>
          <cell r="M257">
            <v>0</v>
          </cell>
          <cell r="N257">
            <v>-182.98565079999935</v>
          </cell>
          <cell r="O257">
            <v>-322.85530429999835</v>
          </cell>
          <cell r="P257">
            <v>-132.64125849999982</v>
          </cell>
          <cell r="Q257">
            <v>-466.87398860000121</v>
          </cell>
          <cell r="R257">
            <v>-3503.2286952579998</v>
          </cell>
          <cell r="S257">
            <v>-210.72956859999795</v>
          </cell>
          <cell r="T257">
            <v>-718.64334685999711</v>
          </cell>
          <cell r="U257">
            <v>-316.77767568799982</v>
          </cell>
          <cell r="V257">
            <v>-492.97744339999917</v>
          </cell>
          <cell r="W257">
            <v>-313.1808541599994</v>
          </cell>
          <cell r="X257">
            <v>-143.82959324999865</v>
          </cell>
          <cell r="Y257">
            <v>-126.41951490000179</v>
          </cell>
          <cell r="Z257">
            <v>0</v>
          </cell>
          <cell r="AA257">
            <v>-150.24589730000116</v>
          </cell>
          <cell r="AB257">
            <v>-501.35563110000203</v>
          </cell>
          <cell r="AC257">
            <v>-100.23866159999761</v>
          </cell>
          <cell r="AD257">
            <v>-428.83050839999942</v>
          </cell>
          <cell r="AE257">
            <v>-1119.4991101000014</v>
          </cell>
          <cell r="AF257">
            <v>0</v>
          </cell>
          <cell r="AG257">
            <v>0</v>
          </cell>
          <cell r="AH257">
            <v>-67.993571000002703</v>
          </cell>
          <cell r="AI257">
            <v>-302.37587380000014</v>
          </cell>
          <cell r="AJ257">
            <v>-323.63153099999863</v>
          </cell>
          <cell r="AK257">
            <v>-263.42663619999985</v>
          </cell>
          <cell r="AL257">
            <v>14.152722700001959</v>
          </cell>
          <cell r="AM257">
            <v>-43.046166000000994</v>
          </cell>
          <cell r="AN257">
            <v>-181.80938709999964</v>
          </cell>
          <cell r="AO257">
            <v>48.631332299999485</v>
          </cell>
          <cell r="AP257">
            <v>0</v>
          </cell>
          <cell r="AQ257">
            <v>0</v>
          </cell>
          <cell r="AR257">
            <v>-1448.3731487400073</v>
          </cell>
          <cell r="AS257">
            <v>0</v>
          </cell>
          <cell r="AT257">
            <v>-60.550202000000354</v>
          </cell>
          <cell r="AU257">
            <v>-170.27023020000206</v>
          </cell>
          <cell r="AV257">
            <v>-279.4641734700017</v>
          </cell>
          <cell r="AW257">
            <v>-298.68589079999765</v>
          </cell>
          <cell r="AX257">
            <v>-60.269524300001649</v>
          </cell>
          <cell r="AY257">
            <v>0</v>
          </cell>
          <cell r="AZ257">
            <v>-150.57355680000069</v>
          </cell>
          <cell r="BA257">
            <v>-212.29752849999977</v>
          </cell>
          <cell r="BB257">
            <v>-216.26204267000003</v>
          </cell>
          <cell r="BC257">
            <v>0</v>
          </cell>
          <cell r="BD257">
            <v>0</v>
          </cell>
          <cell r="BE257">
            <v>-734.69888209999772</v>
          </cell>
          <cell r="BF257">
            <v>0</v>
          </cell>
          <cell r="BG257">
            <v>0</v>
          </cell>
          <cell r="BH257">
            <v>16.000191999999515</v>
          </cell>
          <cell r="BI257">
            <v>-296.36699700000054</v>
          </cell>
          <cell r="BJ257">
            <v>-234.63119340000048</v>
          </cell>
          <cell r="BK257">
            <v>-122.22066600000198</v>
          </cell>
          <cell r="BL257">
            <v>-5.2705699999999069</v>
          </cell>
          <cell r="BM257">
            <v>0</v>
          </cell>
          <cell r="BN257">
            <v>-92.209647699999095</v>
          </cell>
          <cell r="BO257">
            <v>0</v>
          </cell>
          <cell r="BP257">
            <v>0</v>
          </cell>
          <cell r="BQ257">
            <v>0</v>
          </cell>
          <cell r="BR257">
            <v>-685.19934840000133</v>
          </cell>
          <cell r="BS257">
            <v>0</v>
          </cell>
          <cell r="BT257">
            <v>0</v>
          </cell>
          <cell r="BU257">
            <v>0</v>
          </cell>
          <cell r="BV257">
            <v>-357.66678819999788</v>
          </cell>
          <cell r="BW257">
            <v>-100.72587600000315</v>
          </cell>
          <cell r="BX257">
            <v>-45.918650999999954</v>
          </cell>
          <cell r="BY257">
            <v>35.563718700001345</v>
          </cell>
          <cell r="BZ257">
            <v>0</v>
          </cell>
          <cell r="CA257">
            <v>-177.58163050000167</v>
          </cell>
          <cell r="CB257">
            <v>-38.870121399999334</v>
          </cell>
          <cell r="CC257">
            <v>0</v>
          </cell>
          <cell r="CD257">
            <v>0</v>
          </cell>
          <cell r="CE257">
            <v>-1004.2519420999997</v>
          </cell>
          <cell r="CF257">
            <v>0</v>
          </cell>
          <cell r="CG257">
            <v>0</v>
          </cell>
          <cell r="CH257">
            <v>0</v>
          </cell>
          <cell r="CI257">
            <v>-109.99477769999976</v>
          </cell>
          <cell r="CJ257">
            <v>-200.60642107000194</v>
          </cell>
          <cell r="CK257">
            <v>-147.10940133000167</v>
          </cell>
          <cell r="CL257">
            <v>-104.04182939999919</v>
          </cell>
          <cell r="CM257">
            <v>-62.433856600000581</v>
          </cell>
          <cell r="CN257">
            <v>-274.92837390000068</v>
          </cell>
          <cell r="CO257">
            <v>-105.13728209999863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-80.194108429999687</v>
          </cell>
          <cell r="G258">
            <v>-92.913113499998872</v>
          </cell>
          <cell r="H258">
            <v>-245.58593174000066</v>
          </cell>
          <cell r="I258">
            <v>-96.842529340000056</v>
          </cell>
          <cell r="J258">
            <v>-131.71005836999962</v>
          </cell>
          <cell r="K258">
            <v>-118.54786913200019</v>
          </cell>
          <cell r="L258">
            <v>-25.639486599999827</v>
          </cell>
          <cell r="M258">
            <v>0</v>
          </cell>
          <cell r="N258">
            <v>-77.961721200000738</v>
          </cell>
          <cell r="O258">
            <v>-134.95975289999978</v>
          </cell>
          <cell r="P258">
            <v>-74.221798640000998</v>
          </cell>
          <cell r="Q258">
            <v>-119.95912959999941</v>
          </cell>
          <cell r="R258">
            <v>-1405.1355006100002</v>
          </cell>
          <cell r="S258">
            <v>-59.429152100000465</v>
          </cell>
          <cell r="T258">
            <v>-292.48337379999975</v>
          </cell>
          <cell r="U258">
            <v>-162.08418110000002</v>
          </cell>
          <cell r="V258">
            <v>-184.11088074999952</v>
          </cell>
          <cell r="W258">
            <v>-109.63102279000009</v>
          </cell>
          <cell r="X258">
            <v>-134.91290733999995</v>
          </cell>
          <cell r="Y258">
            <v>-67.310992230000238</v>
          </cell>
          <cell r="Z258">
            <v>0</v>
          </cell>
          <cell r="AA258">
            <v>-85.88528419999966</v>
          </cell>
          <cell r="AB258">
            <v>-151.55081379999979</v>
          </cell>
          <cell r="AC258">
            <v>-6.2934525000005124</v>
          </cell>
          <cell r="AD258">
            <v>-151.44344000000092</v>
          </cell>
          <cell r="AE258">
            <v>-229.15933444999609</v>
          </cell>
          <cell r="AF258">
            <v>0</v>
          </cell>
          <cell r="AG258">
            <v>0</v>
          </cell>
          <cell r="AH258">
            <v>-17.193189799998891</v>
          </cell>
          <cell r="AI258">
            <v>-69.266687699999238</v>
          </cell>
          <cell r="AJ258">
            <v>-23.689829599999939</v>
          </cell>
          <cell r="AK258">
            <v>-26.471803199999613</v>
          </cell>
          <cell r="AL258">
            <v>5.914099300000089</v>
          </cell>
          <cell r="AM258">
            <v>-51.593298000000686</v>
          </cell>
          <cell r="AN258">
            <v>-38.982123599999568</v>
          </cell>
          <cell r="AO258">
            <v>-7.8765018499998405</v>
          </cell>
          <cell r="AP258">
            <v>0</v>
          </cell>
          <cell r="AQ258">
            <v>0</v>
          </cell>
          <cell r="AR258">
            <v>-401.50137280000126</v>
          </cell>
          <cell r="AS258">
            <v>0</v>
          </cell>
          <cell r="AT258">
            <v>-43.975651199998765</v>
          </cell>
          <cell r="AU258">
            <v>-56.597935000000916</v>
          </cell>
          <cell r="AV258">
            <v>-33.116763619998665</v>
          </cell>
          <cell r="AW258">
            <v>-70.098343399999976</v>
          </cell>
          <cell r="AX258">
            <v>-25.414887430000363</v>
          </cell>
          <cell r="AY258">
            <v>0</v>
          </cell>
          <cell r="AZ258">
            <v>-62.715685800000301</v>
          </cell>
          <cell r="BA258">
            <v>-50.844042399999807</v>
          </cell>
          <cell r="BB258">
            <v>-58.738063950000878</v>
          </cell>
          <cell r="BC258">
            <v>0</v>
          </cell>
          <cell r="BD258">
            <v>0</v>
          </cell>
          <cell r="BE258">
            <v>-337.24779880000278</v>
          </cell>
          <cell r="BF258">
            <v>0</v>
          </cell>
          <cell r="BG258">
            <v>0</v>
          </cell>
          <cell r="BH258">
            <v>0</v>
          </cell>
          <cell r="BI258">
            <v>-99.713288099998636</v>
          </cell>
          <cell r="BJ258">
            <v>-116.92032899999958</v>
          </cell>
          <cell r="BK258">
            <v>-88.734559700000318</v>
          </cell>
          <cell r="BL258">
            <v>-29.427114999999958</v>
          </cell>
          <cell r="BM258">
            <v>0</v>
          </cell>
          <cell r="BN258">
            <v>-2.4525069999999687</v>
          </cell>
          <cell r="BO258">
            <v>0</v>
          </cell>
          <cell r="BP258">
            <v>0</v>
          </cell>
          <cell r="BQ258">
            <v>0</v>
          </cell>
          <cell r="BR258">
            <v>-171.81855409999844</v>
          </cell>
          <cell r="BS258">
            <v>0</v>
          </cell>
          <cell r="BT258">
            <v>0</v>
          </cell>
          <cell r="BU258">
            <v>0</v>
          </cell>
          <cell r="BV258">
            <v>-41.844694299998764</v>
          </cell>
          <cell r="BW258">
            <v>0</v>
          </cell>
          <cell r="BX258">
            <v>0</v>
          </cell>
          <cell r="BY258">
            <v>-47.434727899999871</v>
          </cell>
          <cell r="BZ258">
            <v>0</v>
          </cell>
          <cell r="CA258">
            <v>-67.154972900000303</v>
          </cell>
          <cell r="CB258">
            <v>-15.384159000000182</v>
          </cell>
          <cell r="CC258">
            <v>0</v>
          </cell>
          <cell r="CD258">
            <v>0</v>
          </cell>
          <cell r="CE258">
            <v>-302.12020880000273</v>
          </cell>
          <cell r="CF258">
            <v>0</v>
          </cell>
          <cell r="CG258">
            <v>0</v>
          </cell>
          <cell r="CH258">
            <v>0</v>
          </cell>
          <cell r="CI258">
            <v>-96.62603360000071</v>
          </cell>
          <cell r="CJ258">
            <v>-3.2015593999994962</v>
          </cell>
          <cell r="CK258">
            <v>-47.950571200000468</v>
          </cell>
          <cell r="CL258">
            <v>-15.872698499999842</v>
          </cell>
          <cell r="CM258">
            <v>0</v>
          </cell>
          <cell r="CN258">
            <v>-138.46934609999994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-544.46721249999973</v>
          </cell>
          <cell r="G260">
            <v>-707.20580419999897</v>
          </cell>
          <cell r="H260">
            <v>-692.43097000000125</v>
          </cell>
          <cell r="I260">
            <v>-381.42971600000237</v>
          </cell>
          <cell r="J260">
            <v>-337.67620739999984</v>
          </cell>
          <cell r="K260">
            <v>-345.48813000000155</v>
          </cell>
          <cell r="L260">
            <v>-64.492174000002706</v>
          </cell>
          <cell r="M260">
            <v>-11.069374999999127</v>
          </cell>
          <cell r="N260">
            <v>-290.52732500000275</v>
          </cell>
          <cell r="O260">
            <v>-375.10705210000015</v>
          </cell>
          <cell r="P260">
            <v>-434.82301499999448</v>
          </cell>
          <cell r="Q260">
            <v>-604.23081699999602</v>
          </cell>
          <cell r="R260">
            <v>-5356.495510400011</v>
          </cell>
          <cell r="S260">
            <v>-314.17997100000503</v>
          </cell>
          <cell r="T260">
            <v>-894.52702900000077</v>
          </cell>
          <cell r="U260">
            <v>-612.98338899999726</v>
          </cell>
          <cell r="V260">
            <v>-897.74071090000143</v>
          </cell>
          <cell r="W260">
            <v>-457.085395099999</v>
          </cell>
          <cell r="X260">
            <v>-86.520598200000677</v>
          </cell>
          <cell r="Y260">
            <v>-85.162137400002393</v>
          </cell>
          <cell r="Z260">
            <v>-54.219971499998792</v>
          </cell>
          <cell r="AA260">
            <v>-262.0436735000003</v>
          </cell>
          <cell r="AB260">
            <v>-505.60576600000059</v>
          </cell>
          <cell r="AC260">
            <v>-825.59522819999984</v>
          </cell>
          <cell r="AD260">
            <v>-360.83164060000126</v>
          </cell>
          <cell r="AE260">
            <v>-1881.9225545000008</v>
          </cell>
          <cell r="AF260">
            <v>0</v>
          </cell>
          <cell r="AG260">
            <v>0</v>
          </cell>
          <cell r="AH260">
            <v>-124.36458499999571</v>
          </cell>
          <cell r="AI260">
            <v>-643.33696750000308</v>
          </cell>
          <cell r="AJ260">
            <v>-457.67870399999811</v>
          </cell>
          <cell r="AK260">
            <v>-293.83976800000164</v>
          </cell>
          <cell r="AL260">
            <v>-28.592028999999457</v>
          </cell>
          <cell r="AM260">
            <v>-91.480018000002019</v>
          </cell>
          <cell r="AN260">
            <v>-104.58899799999926</v>
          </cell>
          <cell r="AO260">
            <v>-138.04148500000156</v>
          </cell>
          <cell r="AP260">
            <v>0</v>
          </cell>
          <cell r="AQ260">
            <v>0</v>
          </cell>
          <cell r="AR260">
            <v>-1572.0927100999834</v>
          </cell>
          <cell r="AS260">
            <v>0</v>
          </cell>
          <cell r="AT260">
            <v>-21.717242999999144</v>
          </cell>
          <cell r="AU260">
            <v>-112.02513799999724</v>
          </cell>
          <cell r="AV260">
            <v>-300.96110799999951</v>
          </cell>
          <cell r="AW260">
            <v>-485.93985849999444</v>
          </cell>
          <cell r="AX260">
            <v>-192.03025200000047</v>
          </cell>
          <cell r="AY260">
            <v>-5.0570599999991828</v>
          </cell>
          <cell r="AZ260">
            <v>-97.095179999996617</v>
          </cell>
          <cell r="BA260">
            <v>-207.83930459999829</v>
          </cell>
          <cell r="BB260">
            <v>-149.42756599999848</v>
          </cell>
          <cell r="BC260">
            <v>0</v>
          </cell>
          <cell r="BD260">
            <v>0</v>
          </cell>
          <cell r="BE260">
            <v>-654.8326390000002</v>
          </cell>
          <cell r="BF260">
            <v>0</v>
          </cell>
          <cell r="BG260">
            <v>0</v>
          </cell>
          <cell r="BH260">
            <v>83.700109999997949</v>
          </cell>
          <cell r="BI260">
            <v>-416.65122799999881</v>
          </cell>
          <cell r="BJ260">
            <v>-35.417107000001124</v>
          </cell>
          <cell r="BK260">
            <v>-154.60128699999768</v>
          </cell>
          <cell r="BL260">
            <v>0</v>
          </cell>
          <cell r="BM260">
            <v>-10.010884999999689</v>
          </cell>
          <cell r="BN260">
            <v>-67.997509000000719</v>
          </cell>
          <cell r="BO260">
            <v>-53.854733000000124</v>
          </cell>
          <cell r="BP260">
            <v>0</v>
          </cell>
          <cell r="BQ260">
            <v>0</v>
          </cell>
          <cell r="BR260">
            <v>-799.53378939999675</v>
          </cell>
          <cell r="BS260">
            <v>0</v>
          </cell>
          <cell r="BT260">
            <v>0</v>
          </cell>
          <cell r="BU260">
            <v>0</v>
          </cell>
          <cell r="BV260">
            <v>-416.43975199999841</v>
          </cell>
          <cell r="BW260">
            <v>-10.676662999998371</v>
          </cell>
          <cell r="BX260">
            <v>-54.081350000000384</v>
          </cell>
          <cell r="BY260">
            <v>-108.4399439000008</v>
          </cell>
          <cell r="BZ260">
            <v>-14.652358999999706</v>
          </cell>
          <cell r="CA260">
            <v>-135.78673899999922</v>
          </cell>
          <cell r="CB260">
            <v>-59.456982499999867</v>
          </cell>
          <cell r="CC260">
            <v>0</v>
          </cell>
          <cell r="CD260">
            <v>0</v>
          </cell>
          <cell r="CE260">
            <v>-944.99297250000018</v>
          </cell>
          <cell r="CF260">
            <v>0</v>
          </cell>
          <cell r="CG260">
            <v>0</v>
          </cell>
          <cell r="CH260">
            <v>0</v>
          </cell>
          <cell r="CI260">
            <v>-109.79552100000001</v>
          </cell>
          <cell r="CJ260">
            <v>-104.39844900000026</v>
          </cell>
          <cell r="CK260">
            <v>-89.649471200002154</v>
          </cell>
          <cell r="CL260">
            <v>-184.58306000000084</v>
          </cell>
          <cell r="CM260">
            <v>-29.519179999999324</v>
          </cell>
          <cell r="CN260">
            <v>-382.56124400000044</v>
          </cell>
          <cell r="CO260">
            <v>-44.486047299997153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-167.33488260000013</v>
          </cell>
          <cell r="G264">
            <v>-237.47974599999907</v>
          </cell>
          <cell r="H264">
            <v>-234.00381700000071</v>
          </cell>
          <cell r="I264">
            <v>-250.37960399999974</v>
          </cell>
          <cell r="J264">
            <v>-149.00678479999988</v>
          </cell>
          <cell r="K264">
            <v>-127.30640489999951</v>
          </cell>
          <cell r="L264">
            <v>-50.395457999999962</v>
          </cell>
          <cell r="M264">
            <v>-48.975679000000127</v>
          </cell>
          <cell r="N264">
            <v>-83.574808999999732</v>
          </cell>
          <cell r="O264">
            <v>-158.5783279999996</v>
          </cell>
          <cell r="P264">
            <v>-134.6215757000009</v>
          </cell>
          <cell r="Q264">
            <v>-207.20695609999893</v>
          </cell>
          <cell r="R264">
            <v>-1861.7261204000024</v>
          </cell>
          <cell r="S264">
            <v>-102.18170459999965</v>
          </cell>
          <cell r="T264">
            <v>-348.5211292999993</v>
          </cell>
          <cell r="U264">
            <v>-349.21699799999988</v>
          </cell>
          <cell r="V264">
            <v>-281.22350860000006</v>
          </cell>
          <cell r="W264">
            <v>-40.948757000000114</v>
          </cell>
          <cell r="X264">
            <v>-100.42163090000031</v>
          </cell>
          <cell r="Y264">
            <v>-24.524988600000142</v>
          </cell>
          <cell r="Z264">
            <v>0</v>
          </cell>
          <cell r="AA264">
            <v>-101.16188779999993</v>
          </cell>
          <cell r="AB264">
            <v>-137.46462940000038</v>
          </cell>
          <cell r="AC264">
            <v>-222.09189080000033</v>
          </cell>
          <cell r="AD264">
            <v>-153.96899540000049</v>
          </cell>
          <cell r="AE264">
            <v>-1372.745553560002</v>
          </cell>
          <cell r="AF264">
            <v>-152.46012299999893</v>
          </cell>
          <cell r="AG264">
            <v>-173.65916646000005</v>
          </cell>
          <cell r="AH264">
            <v>-138.89632999999958</v>
          </cell>
          <cell r="AI264">
            <v>-201.48901660000047</v>
          </cell>
          <cell r="AJ264">
            <v>-317.01695050000035</v>
          </cell>
          <cell r="AK264">
            <v>-58.085765200000424</v>
          </cell>
          <cell r="AL264">
            <v>-40.038426300000538</v>
          </cell>
          <cell r="AM264">
            <v>-58.155197000000044</v>
          </cell>
          <cell r="AN264">
            <v>-55.161386999999195</v>
          </cell>
          <cell r="AO264">
            <v>-39.209023500000512</v>
          </cell>
          <cell r="AP264">
            <v>-19.632555000000139</v>
          </cell>
          <cell r="AQ264">
            <v>-118.94161300000087</v>
          </cell>
          <cell r="AR264">
            <v>-1359.5041646699974</v>
          </cell>
          <cell r="AS264">
            <v>-101.81731199999922</v>
          </cell>
          <cell r="AT264">
            <v>-277.86248989999876</v>
          </cell>
          <cell r="AU264">
            <v>-65.519474900000205</v>
          </cell>
          <cell r="AV264">
            <v>-199.72611146999952</v>
          </cell>
          <cell r="AW264">
            <v>-196.64215140000033</v>
          </cell>
          <cell r="AX264">
            <v>-137.29545359999975</v>
          </cell>
          <cell r="AY264">
            <v>0</v>
          </cell>
          <cell r="AZ264">
            <v>-35.456331999999747</v>
          </cell>
          <cell r="BA264">
            <v>-68.151763399999254</v>
          </cell>
          <cell r="BB264">
            <v>-64.678925000000163</v>
          </cell>
          <cell r="BC264">
            <v>-108.16980800000056</v>
          </cell>
          <cell r="BD264">
            <v>-104.18434300000081</v>
          </cell>
          <cell r="BE264">
            <v>-1139.5382675000001</v>
          </cell>
          <cell r="BF264">
            <v>-94.111594800000603</v>
          </cell>
          <cell r="BG264">
            <v>-80.15578800000003</v>
          </cell>
          <cell r="BH264">
            <v>-97.363783500000864</v>
          </cell>
          <cell r="BI264">
            <v>-244.74695220000012</v>
          </cell>
          <cell r="BJ264">
            <v>-104.8637777999993</v>
          </cell>
          <cell r="BK264">
            <v>-79.08800599999995</v>
          </cell>
          <cell r="BL264">
            <v>-32.279485799999748</v>
          </cell>
          <cell r="BM264">
            <v>-101.38774900000044</v>
          </cell>
          <cell r="BN264">
            <v>-136.81981110000015</v>
          </cell>
          <cell r="BO264">
            <v>-141.67330919999949</v>
          </cell>
          <cell r="BP264">
            <v>0</v>
          </cell>
          <cell r="BQ264">
            <v>-27.048010099999374</v>
          </cell>
          <cell r="BR264">
            <v>-1158.3327922700028</v>
          </cell>
          <cell r="BS264">
            <v>-131.37156099999993</v>
          </cell>
          <cell r="BT264">
            <v>-21.015699900000982</v>
          </cell>
          <cell r="BU264">
            <v>-229.67526299999918</v>
          </cell>
          <cell r="BV264">
            <v>-81.862444100000175</v>
          </cell>
          <cell r="BW264">
            <v>-168.42698579999887</v>
          </cell>
          <cell r="BX264">
            <v>-53.839243000000351</v>
          </cell>
          <cell r="BY264">
            <v>-33.176168270000744</v>
          </cell>
          <cell r="BZ264">
            <v>-46.887848000000304</v>
          </cell>
          <cell r="CA264">
            <v>-98.403872199999569</v>
          </cell>
          <cell r="CB264">
            <v>-141.4076010000008</v>
          </cell>
          <cell r="CC264">
            <v>-123.76610600000095</v>
          </cell>
          <cell r="CD264">
            <v>-28.5</v>
          </cell>
          <cell r="CE264">
            <v>-975.2812188600019</v>
          </cell>
          <cell r="CF264">
            <v>0</v>
          </cell>
          <cell r="CG264">
            <v>-15.345653000000311</v>
          </cell>
          <cell r="CH264">
            <v>-192.92546910000056</v>
          </cell>
          <cell r="CI264">
            <v>-135.72731459999977</v>
          </cell>
          <cell r="CJ264">
            <v>-44.883205000000089</v>
          </cell>
          <cell r="CK264">
            <v>-187.15350876000048</v>
          </cell>
          <cell r="CL264">
            <v>-28.5</v>
          </cell>
          <cell r="CM264">
            <v>-80.452165000000605</v>
          </cell>
          <cell r="CN264">
            <v>-124.49834540000029</v>
          </cell>
          <cell r="CO264">
            <v>-83.100639999999657</v>
          </cell>
          <cell r="CP264">
            <v>0</v>
          </cell>
          <cell r="CQ264">
            <v>-82.694917999999234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-569.2867011999997</v>
          </cell>
          <cell r="G266">
            <v>-625.9673154000011</v>
          </cell>
          <cell r="H266">
            <v>-477.15079900000001</v>
          </cell>
          <cell r="I266">
            <v>-471.04095449999932</v>
          </cell>
          <cell r="J266">
            <v>-212.54474929999924</v>
          </cell>
          <cell r="K266">
            <v>-286.14316490000056</v>
          </cell>
          <cell r="L266">
            <v>-51.028949500001545</v>
          </cell>
          <cell r="M266">
            <v>-87.720391999998355</v>
          </cell>
          <cell r="N266">
            <v>-122.37292650000018</v>
          </cell>
          <cell r="O266">
            <v>-415.06198399999903</v>
          </cell>
          <cell r="P266">
            <v>-185.0221694999982</v>
          </cell>
          <cell r="Q266">
            <v>-298.71319599999788</v>
          </cell>
          <cell r="R266">
            <v>-4372.0947412250025</v>
          </cell>
          <cell r="S266">
            <v>-345.39557699999841</v>
          </cell>
          <cell r="T266">
            <v>-765.84083810000175</v>
          </cell>
          <cell r="U266">
            <v>-867.93256550000024</v>
          </cell>
          <cell r="V266">
            <v>-487.52135527499922</v>
          </cell>
          <cell r="W266">
            <v>-171.93110465000063</v>
          </cell>
          <cell r="X266">
            <v>-149.21871730000021</v>
          </cell>
          <cell r="Y266">
            <v>-68.925079000000551</v>
          </cell>
          <cell r="Z266">
            <v>0</v>
          </cell>
          <cell r="AA266">
            <v>-235.70718900000065</v>
          </cell>
          <cell r="AB266">
            <v>-355.03473099999974</v>
          </cell>
          <cell r="AC266">
            <v>-304.34534540000004</v>
          </cell>
          <cell r="AD266">
            <v>-620.24223900000379</v>
          </cell>
          <cell r="AE266">
            <v>-3019.7251579999938</v>
          </cell>
          <cell r="AF266">
            <v>-365.75002899999708</v>
          </cell>
          <cell r="AG266">
            <v>-489.44396199999937</v>
          </cell>
          <cell r="AH266">
            <v>-163.61407300000155</v>
          </cell>
          <cell r="AI266">
            <v>-254.28357049999977</v>
          </cell>
          <cell r="AJ266">
            <v>-429.77742579999995</v>
          </cell>
          <cell r="AK266">
            <v>-212.35466570000062</v>
          </cell>
          <cell r="AL266">
            <v>-144.4881060000007</v>
          </cell>
          <cell r="AM266">
            <v>-176.81792900000164</v>
          </cell>
          <cell r="AN266">
            <v>-136.70599729999958</v>
          </cell>
          <cell r="AO266">
            <v>-149.4752720000015</v>
          </cell>
          <cell r="AP266">
            <v>-71.590749999999389</v>
          </cell>
          <cell r="AQ266">
            <v>-425.42337769999813</v>
          </cell>
          <cell r="AR266">
            <v>-3053.3172750000012</v>
          </cell>
          <cell r="AS266">
            <v>-101.21309400000155</v>
          </cell>
          <cell r="AT266">
            <v>-849.07145250000121</v>
          </cell>
          <cell r="AU266">
            <v>-211.62219899999855</v>
          </cell>
          <cell r="AV266">
            <v>-362.27695900000072</v>
          </cell>
          <cell r="AW266">
            <v>-215.80181889999949</v>
          </cell>
          <cell r="AX266">
            <v>-137.11927379999906</v>
          </cell>
          <cell r="AY266">
            <v>0</v>
          </cell>
          <cell r="AZ266">
            <v>-90.811342000001787</v>
          </cell>
          <cell r="BA266">
            <v>-137.04237399999874</v>
          </cell>
          <cell r="BB266">
            <v>-238.24290159999782</v>
          </cell>
          <cell r="BC266">
            <v>-126.73484600000211</v>
          </cell>
          <cell r="BD266">
            <v>-583.3810141999993</v>
          </cell>
          <cell r="BE266">
            <v>-1970.9645932000058</v>
          </cell>
          <cell r="BF266">
            <v>-366.24235749999934</v>
          </cell>
          <cell r="BG266">
            <v>-104.02710400000069</v>
          </cell>
          <cell r="BH266">
            <v>-222.88799300000028</v>
          </cell>
          <cell r="BI266">
            <v>-481.49936749999961</v>
          </cell>
          <cell r="BJ266">
            <v>-65.564432600000146</v>
          </cell>
          <cell r="BK266">
            <v>-100.5093590000015</v>
          </cell>
          <cell r="BL266">
            <v>-48.900010999999722</v>
          </cell>
          <cell r="BM266">
            <v>-70.34434230000079</v>
          </cell>
          <cell r="BN266">
            <v>-180.46728040000198</v>
          </cell>
          <cell r="BO266">
            <v>-217.12489589999768</v>
          </cell>
          <cell r="BP266">
            <v>0</v>
          </cell>
          <cell r="BQ266">
            <v>-113.39745000000039</v>
          </cell>
          <cell r="BR266">
            <v>-2549.662131634992</v>
          </cell>
          <cell r="BS266">
            <v>-126.9414659999984</v>
          </cell>
          <cell r="BT266">
            <v>-108.38772999999765</v>
          </cell>
          <cell r="BU266">
            <v>-524.99591249999958</v>
          </cell>
          <cell r="BV266">
            <v>-361.47261997500027</v>
          </cell>
          <cell r="BW266">
            <v>-433.37107425999875</v>
          </cell>
          <cell r="BX266">
            <v>-234.63626400000066</v>
          </cell>
          <cell r="BY266">
            <v>-112.82974199999808</v>
          </cell>
          <cell r="BZ266">
            <v>-88.18526010000005</v>
          </cell>
          <cell r="CA266">
            <v>-219.55240839999988</v>
          </cell>
          <cell r="CB266">
            <v>-167.48687840000184</v>
          </cell>
          <cell r="CC266">
            <v>-140.71040099999846</v>
          </cell>
          <cell r="CD266">
            <v>-31.092375000001994</v>
          </cell>
          <cell r="CE266">
            <v>-1804.586113874997</v>
          </cell>
          <cell r="CF266">
            <v>0</v>
          </cell>
          <cell r="CG266">
            <v>-158.05954899999961</v>
          </cell>
          <cell r="CH266">
            <v>-439.78651359999913</v>
          </cell>
          <cell r="CI266">
            <v>-205.50826197499919</v>
          </cell>
          <cell r="CJ266">
            <v>-45.299596500000916</v>
          </cell>
          <cell r="CK266">
            <v>-342.04815659999986</v>
          </cell>
          <cell r="CL266">
            <v>-56.466653000000406</v>
          </cell>
          <cell r="CM266">
            <v>-114.10007999999925</v>
          </cell>
          <cell r="CN266">
            <v>-197.17277519999971</v>
          </cell>
          <cell r="CO266">
            <v>-164.08631799999966</v>
          </cell>
          <cell r="CP266">
            <v>0</v>
          </cell>
          <cell r="CQ266">
            <v>-82.058209999999235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-1048.1555934999997</v>
          </cell>
          <cell r="G267">
            <v>-676.88942400000087</v>
          </cell>
          <cell r="H267">
            <v>-1190.3380995000007</v>
          </cell>
          <cell r="I267">
            <v>-743.57400110000162</v>
          </cell>
          <cell r="J267">
            <v>-510.81465780000144</v>
          </cell>
          <cell r="K267">
            <v>-554.18684180000128</v>
          </cell>
          <cell r="L267">
            <v>-198.97071199999846</v>
          </cell>
          <cell r="M267">
            <v>-114.29522200000065</v>
          </cell>
          <cell r="N267">
            <v>-280.06232100000125</v>
          </cell>
          <cell r="O267">
            <v>-512.94136319999961</v>
          </cell>
          <cell r="P267">
            <v>-457.23672900000383</v>
          </cell>
          <cell r="Q267">
            <v>-122.24500999999873</v>
          </cell>
          <cell r="R267">
            <v>-5822.3412521599821</v>
          </cell>
          <cell r="S267">
            <v>-329.08912000000419</v>
          </cell>
          <cell r="T267">
            <v>-1361.3494049999972</v>
          </cell>
          <cell r="U267">
            <v>-1026.1059019999993</v>
          </cell>
          <cell r="V267">
            <v>-564.71135479999793</v>
          </cell>
          <cell r="W267">
            <v>-582.65272140000161</v>
          </cell>
          <cell r="X267">
            <v>-291.33359435999955</v>
          </cell>
          <cell r="Y267">
            <v>-56.730121299999155</v>
          </cell>
          <cell r="Z267">
            <v>0</v>
          </cell>
          <cell r="AA267">
            <v>-261.11502699999983</v>
          </cell>
          <cell r="AB267">
            <v>-363.65507620000062</v>
          </cell>
          <cell r="AC267">
            <v>-380.73156169999857</v>
          </cell>
          <cell r="AD267">
            <v>-604.86736840000231</v>
          </cell>
          <cell r="AE267">
            <v>-5181.3829686000026</v>
          </cell>
          <cell r="AF267">
            <v>-549.9018189999988</v>
          </cell>
          <cell r="AG267">
            <v>-711.81353180000224</v>
          </cell>
          <cell r="AH267">
            <v>-412.09635400000116</v>
          </cell>
          <cell r="AI267">
            <v>-646.72401380000156</v>
          </cell>
          <cell r="AJ267">
            <v>-540.80532839999796</v>
          </cell>
          <cell r="AK267">
            <v>-352.04445630000191</v>
          </cell>
          <cell r="AL267">
            <v>-65.534921999998915</v>
          </cell>
          <cell r="AM267">
            <v>-133.30596069999956</v>
          </cell>
          <cell r="AN267">
            <v>-463.69172900000194</v>
          </cell>
          <cell r="AO267">
            <v>-434.76955199999793</v>
          </cell>
          <cell r="AP267">
            <v>-494.18354800000088</v>
          </cell>
          <cell r="AQ267">
            <v>-376.51175360000343</v>
          </cell>
          <cell r="AR267">
            <v>-3982.0431022300036</v>
          </cell>
          <cell r="AS267">
            <v>-345.17357600000105</v>
          </cell>
          <cell r="AT267">
            <v>-497.74585302999913</v>
          </cell>
          <cell r="AU267">
            <v>-232.17883170000277</v>
          </cell>
          <cell r="AV267">
            <v>-464.18062600000121</v>
          </cell>
          <cell r="AW267">
            <v>-641.82140050000089</v>
          </cell>
          <cell r="AX267">
            <v>-546.11498579999898</v>
          </cell>
          <cell r="AY267">
            <v>-81.914319999999861</v>
          </cell>
          <cell r="AZ267">
            <v>-86.435633999997663</v>
          </cell>
          <cell r="BA267">
            <v>-215.6550614000007</v>
          </cell>
          <cell r="BB267">
            <v>-280.04633340000146</v>
          </cell>
          <cell r="BC267">
            <v>-75.356242300003942</v>
          </cell>
          <cell r="BD267">
            <v>-515.42023809999955</v>
          </cell>
          <cell r="BE267">
            <v>-4201.4579345000093</v>
          </cell>
          <cell r="BF267">
            <v>-737.24453800000629</v>
          </cell>
          <cell r="BG267">
            <v>-210.83973900000274</v>
          </cell>
          <cell r="BH267">
            <v>-734.71470299999783</v>
          </cell>
          <cell r="BI267">
            <v>-377.06496399999742</v>
          </cell>
          <cell r="BJ267">
            <v>-484.15750559999651</v>
          </cell>
          <cell r="BK267">
            <v>-372.1494160000002</v>
          </cell>
          <cell r="BL267">
            <v>-24.96064750000005</v>
          </cell>
          <cell r="BM267">
            <v>-240.08765200000198</v>
          </cell>
          <cell r="BN267">
            <v>-219.68528970000261</v>
          </cell>
          <cell r="BO267">
            <v>-398.65135870000086</v>
          </cell>
          <cell r="BP267">
            <v>-156.22298800000135</v>
          </cell>
          <cell r="BQ267">
            <v>-245.67913300000509</v>
          </cell>
          <cell r="BR267">
            <v>-3741.4175377000138</v>
          </cell>
          <cell r="BS267">
            <v>-198.74340600000141</v>
          </cell>
          <cell r="BT267">
            <v>-55.955880000001343</v>
          </cell>
          <cell r="BU267">
            <v>-645.98897460000444</v>
          </cell>
          <cell r="BV267">
            <v>-502.40586799999801</v>
          </cell>
          <cell r="BW267">
            <v>-643.00192620000234</v>
          </cell>
          <cell r="BX267">
            <v>-318.84264600000097</v>
          </cell>
          <cell r="BY267">
            <v>-122.1858519999987</v>
          </cell>
          <cell r="BZ267">
            <v>-65.650814600001468</v>
          </cell>
          <cell r="CA267">
            <v>-224.16453600000023</v>
          </cell>
          <cell r="CB267">
            <v>-237.77372430000105</v>
          </cell>
          <cell r="CC267">
            <v>-488.7713900000017</v>
          </cell>
          <cell r="CD267">
            <v>-237.93252000000211</v>
          </cell>
          <cell r="CE267">
            <v>-3381.1965324999837</v>
          </cell>
          <cell r="CF267">
            <v>-144.76729499999783</v>
          </cell>
          <cell r="CG267">
            <v>-209.44578399999591</v>
          </cell>
          <cell r="CH267">
            <v>-1047.6877269999968</v>
          </cell>
          <cell r="CI267">
            <v>-586.24906000000192</v>
          </cell>
          <cell r="CJ267">
            <v>-192.42315799999778</v>
          </cell>
          <cell r="CK267">
            <v>-132.55289650000122</v>
          </cell>
          <cell r="CL267">
            <v>-33.212782999999035</v>
          </cell>
          <cell r="CM267">
            <v>-134.43733200000133</v>
          </cell>
          <cell r="CN267">
            <v>-230.15436499999851</v>
          </cell>
          <cell r="CO267">
            <v>-315.11180199999944</v>
          </cell>
          <cell r="CP267">
            <v>-118.35870599999907</v>
          </cell>
          <cell r="CQ267">
            <v>-236.7956239999985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-259.93557004000104</v>
          </cell>
          <cell r="G268">
            <v>-190.9688500000002</v>
          </cell>
          <cell r="H268">
            <v>-281.93776758399963</v>
          </cell>
          <cell r="I268">
            <v>-163.26616150000063</v>
          </cell>
          <cell r="J268">
            <v>-111.58570239999972</v>
          </cell>
          <cell r="K268">
            <v>-170.01527009999973</v>
          </cell>
          <cell r="L268">
            <v>-0.9019109999999273</v>
          </cell>
          <cell r="M268">
            <v>-6.4545254999993631</v>
          </cell>
          <cell r="N268">
            <v>-1.2089670000004844</v>
          </cell>
          <cell r="O268">
            <v>-112.4245490000003</v>
          </cell>
          <cell r="P268">
            <v>-42.222756000001027</v>
          </cell>
          <cell r="Q268">
            <v>-23.810726999998224</v>
          </cell>
          <cell r="R268">
            <v>-1280.2755912400007</v>
          </cell>
          <cell r="S268">
            <v>-88.447500099999161</v>
          </cell>
          <cell r="T268">
            <v>-195.78589714000009</v>
          </cell>
          <cell r="U268">
            <v>-244.7667306000003</v>
          </cell>
          <cell r="V268">
            <v>-185.06529619999947</v>
          </cell>
          <cell r="W268">
            <v>-96.170291299999917</v>
          </cell>
          <cell r="X268">
            <v>-68.43489210000007</v>
          </cell>
          <cell r="Y268">
            <v>-21.596315199999481</v>
          </cell>
          <cell r="Z268">
            <v>0</v>
          </cell>
          <cell r="AA268">
            <v>-49.838732600000185</v>
          </cell>
          <cell r="AB268">
            <v>-102.5470379999997</v>
          </cell>
          <cell r="AC268">
            <v>-88.101630999999543</v>
          </cell>
          <cell r="AD268">
            <v>-139.52126700000008</v>
          </cell>
          <cell r="AE268">
            <v>-1053.0103890999962</v>
          </cell>
          <cell r="AF268">
            <v>-127.99439999999959</v>
          </cell>
          <cell r="AG268">
            <v>-95.916146399999889</v>
          </cell>
          <cell r="AH268">
            <v>-69.762097999999241</v>
          </cell>
          <cell r="AI268">
            <v>-164.0847219999996</v>
          </cell>
          <cell r="AJ268">
            <v>-234.80180509999991</v>
          </cell>
          <cell r="AK268">
            <v>-72.0785249999999</v>
          </cell>
          <cell r="AL268">
            <v>-5.0830826999999772</v>
          </cell>
          <cell r="AM268">
            <v>-33.30572200000006</v>
          </cell>
          <cell r="AN268">
            <v>-53.935037199999897</v>
          </cell>
          <cell r="AO268">
            <v>-70.051865699999325</v>
          </cell>
          <cell r="AP268">
            <v>-48.346961999999621</v>
          </cell>
          <cell r="AQ268">
            <v>-77.650022999998328</v>
          </cell>
          <cell r="AR268">
            <v>-1062.0407393099995</v>
          </cell>
          <cell r="AS268">
            <v>-48.33929100000023</v>
          </cell>
          <cell r="AT268">
            <v>-177.14379029999964</v>
          </cell>
          <cell r="AU268">
            <v>-37.216721300000245</v>
          </cell>
          <cell r="AV268">
            <v>-123.29562255999917</v>
          </cell>
          <cell r="AW268">
            <v>-128.57501250000041</v>
          </cell>
          <cell r="AX268">
            <v>-138.15268975000072</v>
          </cell>
          <cell r="AY268">
            <v>-18.085674299999482</v>
          </cell>
          <cell r="AZ268">
            <v>-41.188624899999922</v>
          </cell>
          <cell r="BA268">
            <v>-7.3844401999995171</v>
          </cell>
          <cell r="BB268">
            <v>-109.60185400000046</v>
          </cell>
          <cell r="BC268">
            <v>-60.632189899999503</v>
          </cell>
          <cell r="BD268">
            <v>-172.42482859999836</v>
          </cell>
          <cell r="BE268">
            <v>-715.52794770000037</v>
          </cell>
          <cell r="BF268">
            <v>-120.32294050000019</v>
          </cell>
          <cell r="BG268">
            <v>-19.5</v>
          </cell>
          <cell r="BH268">
            <v>-76.916053200000533</v>
          </cell>
          <cell r="BI268">
            <v>-124.46780599999965</v>
          </cell>
          <cell r="BJ268">
            <v>-41.584077999999863</v>
          </cell>
          <cell r="BK268">
            <v>-114.43161969999983</v>
          </cell>
          <cell r="BL268">
            <v>-18.028479999999945</v>
          </cell>
          <cell r="BM268">
            <v>-41.656878699999652</v>
          </cell>
          <cell r="BN268">
            <v>-68.166287600000032</v>
          </cell>
          <cell r="BO268">
            <v>-71.303780999999617</v>
          </cell>
          <cell r="BP268">
            <v>0</v>
          </cell>
          <cell r="BQ268">
            <v>-19.150023000000147</v>
          </cell>
          <cell r="BR268">
            <v>-814.17396502000338</v>
          </cell>
          <cell r="BS268">
            <v>-19.885148819999813</v>
          </cell>
          <cell r="BT268">
            <v>-18.664370999999846</v>
          </cell>
          <cell r="BU268">
            <v>-185.84232830000019</v>
          </cell>
          <cell r="BV268">
            <v>-122.26448249999976</v>
          </cell>
          <cell r="BW268">
            <v>-154.04304170000069</v>
          </cell>
          <cell r="BX268">
            <v>-96.522412999999688</v>
          </cell>
          <cell r="BY268">
            <v>-28.652138000000377</v>
          </cell>
          <cell r="BZ268">
            <v>-19.5</v>
          </cell>
          <cell r="CA268">
            <v>-42.003368600000613</v>
          </cell>
          <cell r="CB268">
            <v>-63.244493600000169</v>
          </cell>
          <cell r="CC268">
            <v>-50.615255500000785</v>
          </cell>
          <cell r="CD268">
            <v>-12.936924000001454</v>
          </cell>
          <cell r="CE268">
            <v>-678.26763942999969</v>
          </cell>
          <cell r="CF268">
            <v>0</v>
          </cell>
          <cell r="CG268">
            <v>-44.059696000000258</v>
          </cell>
          <cell r="CH268">
            <v>-282.08984650000002</v>
          </cell>
          <cell r="CI268">
            <v>-43.231971199999862</v>
          </cell>
          <cell r="CJ268">
            <v>-30.251682999999502</v>
          </cell>
          <cell r="CK268">
            <v>-100.78653479999957</v>
          </cell>
          <cell r="CL268">
            <v>0</v>
          </cell>
          <cell r="CM268">
            <v>-39</v>
          </cell>
          <cell r="CN268">
            <v>-39.402873529999852</v>
          </cell>
          <cell r="CO268">
            <v>-51.319040499999574</v>
          </cell>
          <cell r="CP268">
            <v>-17.251206900000398</v>
          </cell>
          <cell r="CQ268">
            <v>-30.874787000000651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36.568816402630432</v>
          </cell>
          <cell r="P270">
            <v>0</v>
          </cell>
          <cell r="Q270">
            <v>0</v>
          </cell>
          <cell r="R270">
            <v>20.367134452310552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20.367134452310552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86.246886047132193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86.246886047132193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-42.156588602949057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-42.156588602949057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-270.1132779952294</v>
          </cell>
          <cell r="CF270">
            <v>0</v>
          </cell>
          <cell r="CG270">
            <v>0</v>
          </cell>
          <cell r="CH270">
            <v>-270.1132779952294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F272">
            <v>-9530.9655256700171</v>
          </cell>
          <cell r="G272">
            <v>-7752.1758157000086</v>
          </cell>
          <cell r="H272">
            <v>-11246.702698401015</v>
          </cell>
          <cell r="I272">
            <v>-7224.6887230700049</v>
          </cell>
          <cell r="J272">
            <v>-6188.8660197700019</v>
          </cell>
          <cell r="K272">
            <v>-4112.1064140320013</v>
          </cell>
          <cell r="L272">
            <v>-1486.9247502000042</v>
          </cell>
          <cell r="M272">
            <v>-1584.9491274999991</v>
          </cell>
          <cell r="N272">
            <v>-3186.4855048100012</v>
          </cell>
          <cell r="O272">
            <v>-6175.6218260013557</v>
          </cell>
          <cell r="P272">
            <v>-6107.4036735399968</v>
          </cell>
          <cell r="Q272">
            <v>-5060.005515600008</v>
          </cell>
          <cell r="R272">
            <v>-70896.71121303273</v>
          </cell>
          <cell r="S272">
            <v>-7309.9770997000051</v>
          </cell>
          <cell r="T272">
            <v>-8711.6252975000079</v>
          </cell>
          <cell r="U272">
            <v>-10917.610055557994</v>
          </cell>
          <cell r="V272">
            <v>-7916.7032902250048</v>
          </cell>
          <cell r="W272">
            <v>-6633.0309554000096</v>
          </cell>
          <cell r="X272">
            <v>-4795.7149748799911</v>
          </cell>
          <cell r="Y272">
            <v>-1021.9469067300056</v>
          </cell>
          <cell r="Z272">
            <v>-987.27136350000001</v>
          </cell>
          <cell r="AA272">
            <v>-4313.0340197919986</v>
          </cell>
          <cell r="AB272">
            <v>-6134.658702547692</v>
          </cell>
          <cell r="AC272">
            <v>-6625.4674724999995</v>
          </cell>
          <cell r="AD272">
            <v>-5529.6710747000052</v>
          </cell>
          <cell r="AE272">
            <v>-43324.770637559974</v>
          </cell>
          <cell r="AF272">
            <v>-6684.0536976999938</v>
          </cell>
          <cell r="AG272">
            <v>-4006.3719206599935</v>
          </cell>
          <cell r="AH272">
            <v>-4123.6887323999945</v>
          </cell>
          <cell r="AI272">
            <v>-6556.2201876000163</v>
          </cell>
          <cell r="AJ272">
            <v>-5062.812734000001</v>
          </cell>
          <cell r="AK272">
            <v>-2755.9488191499963</v>
          </cell>
          <cell r="AL272">
            <v>-989.91653199999973</v>
          </cell>
          <cell r="AM272">
            <v>-1196.6594757000048</v>
          </cell>
          <cell r="AN272">
            <v>-2855.0270602599976</v>
          </cell>
          <cell r="AO272">
            <v>-2488.5746096299908</v>
          </cell>
          <cell r="AP272">
            <v>-3374.5047498999884</v>
          </cell>
          <cell r="AQ272">
            <v>-3230.992118560006</v>
          </cell>
          <cell r="AR272">
            <v>-38818.05676767273</v>
          </cell>
          <cell r="AS272">
            <v>-4714.0275427000006</v>
          </cell>
          <cell r="AT272">
            <v>-4334.8534751299976</v>
          </cell>
          <cell r="AU272">
            <v>-4747.9444983999783</v>
          </cell>
          <cell r="AV272">
            <v>-4172.2063108199909</v>
          </cell>
          <cell r="AW272">
            <v>-5008.6691182000022</v>
          </cell>
          <cell r="AX272">
            <v>-2718.8621846799974</v>
          </cell>
          <cell r="AY272">
            <v>-404.05705229999057</v>
          </cell>
          <cell r="AZ272">
            <v>-1371.994462199985</v>
          </cell>
          <cell r="BA272">
            <v>-2583.5993898699926</v>
          </cell>
          <cell r="BB272">
            <v>-3513.6706883199804</v>
          </cell>
          <cell r="BC272">
            <v>-1898.9974531999987</v>
          </cell>
          <cell r="BD272">
            <v>-3349.1745918528682</v>
          </cell>
          <cell r="BE272">
            <v>-30332.434332129975</v>
          </cell>
          <cell r="BF272">
            <v>-3901.3597035999974</v>
          </cell>
          <cell r="BG272">
            <v>-2740.221983230007</v>
          </cell>
          <cell r="BH272">
            <v>-2991.6012470000078</v>
          </cell>
          <cell r="BI272">
            <v>-3999.03305859999</v>
          </cell>
          <cell r="BJ272">
            <v>-3144.6710758999952</v>
          </cell>
          <cell r="BK272">
            <v>-2526.0223161999929</v>
          </cell>
          <cell r="BL272">
            <v>-542.7166272999973</v>
          </cell>
          <cell r="BM272">
            <v>-1320.3034150000094</v>
          </cell>
          <cell r="BN272">
            <v>-1850.862048000005</v>
          </cell>
          <cell r="BO272">
            <v>-3466.0255807000085</v>
          </cell>
          <cell r="BP272">
            <v>-1850.3854685000042</v>
          </cell>
          <cell r="BQ272">
            <v>-1999.2318081000067</v>
          </cell>
          <cell r="BR272">
            <v>-31256.689984027951</v>
          </cell>
          <cell r="BS272">
            <v>-2632.0869448200174</v>
          </cell>
          <cell r="BT272">
            <v>-2600.0089102000002</v>
          </cell>
          <cell r="BU272">
            <v>-3594.0706247000035</v>
          </cell>
          <cell r="BV272">
            <v>-4589.8600146749959</v>
          </cell>
          <cell r="BW272">
            <v>-3458.1211560629376</v>
          </cell>
          <cell r="BX272">
            <v>-1958.4647320400027</v>
          </cell>
          <cell r="BY272">
            <v>-918.92315936999262</v>
          </cell>
          <cell r="BZ272">
            <v>-799.28338469999926</v>
          </cell>
          <cell r="CA272">
            <v>-2646.6440409000074</v>
          </cell>
          <cell r="CB272">
            <v>-2480.6736277599894</v>
          </cell>
          <cell r="CC272">
            <v>-3095.9302695000151</v>
          </cell>
          <cell r="CD272">
            <v>-2482.6231193000003</v>
          </cell>
          <cell r="CE272">
            <v>-31412.991088088242</v>
          </cell>
          <cell r="CF272">
            <v>-2584.7874675999919</v>
          </cell>
          <cell r="CG272">
            <v>-1951.83821299999</v>
          </cell>
          <cell r="CH272">
            <v>-4129.8070337952304</v>
          </cell>
          <cell r="CI272">
            <v>-4590.3962060749991</v>
          </cell>
          <cell r="CJ272">
            <v>-3100.810011670013</v>
          </cell>
          <cell r="CK272">
            <v>-3545.7538662979991</v>
          </cell>
          <cell r="CL272">
            <v>-1085.6613629000017</v>
          </cell>
          <cell r="CM272">
            <v>-920.47803420000218</v>
          </cell>
          <cell r="CN272">
            <v>-3243.713711050008</v>
          </cell>
          <cell r="CO272">
            <v>-2973.5414392999883</v>
          </cell>
          <cell r="CP272">
            <v>-1327.5114625999922</v>
          </cell>
          <cell r="CQ272">
            <v>-1958.6922795999872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-805885.36029999994</v>
          </cell>
          <cell r="G283">
            <v>-636701.34609999997</v>
          </cell>
          <cell r="H283">
            <v>-243356.88060000003</v>
          </cell>
          <cell r="I283">
            <v>-34549.969700000001</v>
          </cell>
          <cell r="J283">
            <v>-89231.893599999981</v>
          </cell>
          <cell r="K283">
            <v>-620379.35030000005</v>
          </cell>
          <cell r="L283">
            <v>-1017216.2728</v>
          </cell>
          <cell r="M283">
            <v>-1175179.4397999998</v>
          </cell>
          <cell r="N283">
            <v>-1855541.6579</v>
          </cell>
          <cell r="O283">
            <v>-830551.78379999998</v>
          </cell>
          <cell r="P283">
            <v>-404812.18599999999</v>
          </cell>
          <cell r="Q283">
            <v>-912170.15949999983</v>
          </cell>
          <cell r="R283">
            <v>-7885446.5538999988</v>
          </cell>
          <cell r="S283">
            <v>-847426.27119999996</v>
          </cell>
          <cell r="T283">
            <v>-544668.51929999993</v>
          </cell>
          <cell r="U283">
            <v>-88026.912000000011</v>
          </cell>
          <cell r="V283">
            <v>-72935.839399999997</v>
          </cell>
          <cell r="W283">
            <v>-92480.719299999997</v>
          </cell>
          <cell r="X283">
            <v>-615625.48900000006</v>
          </cell>
          <cell r="Y283">
            <v>-930866.30609999993</v>
          </cell>
          <cell r="Z283">
            <v>-1107636.5520000001</v>
          </cell>
          <cell r="AA283">
            <v>-1681081.2154000001</v>
          </cell>
          <cell r="AB283">
            <v>-556380.50619999995</v>
          </cell>
          <cell r="AC283">
            <v>-480401.17080000002</v>
          </cell>
          <cell r="AD283">
            <v>-867917.05320000008</v>
          </cell>
          <cell r="AE283">
            <v>-8061718.4016000014</v>
          </cell>
          <cell r="AF283">
            <v>-817905.04790000012</v>
          </cell>
          <cell r="AG283">
            <v>-656187.19010000001</v>
          </cell>
          <cell r="AH283">
            <v>-107949.92819999999</v>
          </cell>
          <cell r="AI283">
            <v>-76708.100999999995</v>
          </cell>
          <cell r="AJ283">
            <v>-79008.453800000003</v>
          </cell>
          <cell r="AK283">
            <v>-645250.9767</v>
          </cell>
          <cell r="AL283">
            <v>-1004649.2855999999</v>
          </cell>
          <cell r="AM283">
            <v>-1122825.3277999999</v>
          </cell>
          <cell r="AN283">
            <v>-1769149.4660999998</v>
          </cell>
          <cell r="AO283">
            <v>-489736.18710000004</v>
          </cell>
          <cell r="AP283">
            <v>-448383.56330000004</v>
          </cell>
          <cell r="AQ283">
            <v>-843964.87399999984</v>
          </cell>
          <cell r="AR283">
            <v>-8960803.0080000013</v>
          </cell>
          <cell r="AS283">
            <v>-855884.15889999992</v>
          </cell>
          <cell r="AT283">
            <v>-639758.15150000004</v>
          </cell>
          <cell r="AU283">
            <v>-249919.85510000002</v>
          </cell>
          <cell r="AV283">
            <v>-60967.754799999995</v>
          </cell>
          <cell r="AW283">
            <v>-82487.993099999992</v>
          </cell>
          <cell r="AX283">
            <v>-522188.72749999998</v>
          </cell>
          <cell r="AY283">
            <v>-969378.00520000001</v>
          </cell>
          <cell r="AZ283">
            <v>-1493683.5615000001</v>
          </cell>
          <cell r="BA283">
            <v>-2214423.8372</v>
          </cell>
          <cell r="BB283">
            <v>-514354.13190000004</v>
          </cell>
          <cell r="BC283">
            <v>-473240.1912</v>
          </cell>
          <cell r="BD283">
            <v>-884516.64009999996</v>
          </cell>
          <cell r="BE283">
            <v>-9158137.9710000008</v>
          </cell>
          <cell r="BF283">
            <v>-894816.76840000018</v>
          </cell>
          <cell r="BG283">
            <v>-620056.56909999996</v>
          </cell>
          <cell r="BH283">
            <v>-90154.737400000013</v>
          </cell>
          <cell r="BI283">
            <v>-87689.717799999999</v>
          </cell>
          <cell r="BJ283">
            <v>-79232.523000000001</v>
          </cell>
          <cell r="BK283">
            <v>-539933.99450000003</v>
          </cell>
          <cell r="BL283">
            <v>-1172461.554</v>
          </cell>
          <cell r="BM283">
            <v>-1402991.5212000003</v>
          </cell>
          <cell r="BN283">
            <v>-2251668.7352</v>
          </cell>
          <cell r="BO283">
            <v>-662770.12440000009</v>
          </cell>
          <cell r="BP283">
            <v>-459170.85240000003</v>
          </cell>
          <cell r="BQ283">
            <v>-897190.87359999982</v>
          </cell>
          <cell r="BR283">
            <v>-10127413.304199997</v>
          </cell>
          <cell r="BS283">
            <v>-979796.03739999991</v>
          </cell>
          <cell r="BT283">
            <v>-715309.66980000003</v>
          </cell>
          <cell r="BU283">
            <v>-122563.5882</v>
          </cell>
          <cell r="BV283">
            <v>-54122.311499999996</v>
          </cell>
          <cell r="BW283">
            <v>-93241.093099999998</v>
          </cell>
          <cell r="BX283">
            <v>-660228.17320000008</v>
          </cell>
          <cell r="BY283">
            <v>-1209511.7582</v>
          </cell>
          <cell r="BZ283">
            <v>-1557772.5035000001</v>
          </cell>
          <cell r="CA283">
            <v>-2426252.1088</v>
          </cell>
          <cell r="CB283">
            <v>-571885.42849999992</v>
          </cell>
          <cell r="CC283">
            <v>-491114.98119999992</v>
          </cell>
          <cell r="CD283">
            <v>-1245615.6507999999</v>
          </cell>
          <cell r="CE283">
            <v>-10366857.004700001</v>
          </cell>
          <cell r="CF283">
            <v>-1158049.4246999999</v>
          </cell>
          <cell r="CG283">
            <v>-675714.66559999995</v>
          </cell>
          <cell r="CH283">
            <v>-135599.1349</v>
          </cell>
          <cell r="CI283">
            <v>-14876.668699999998</v>
          </cell>
          <cell r="CJ283">
            <v>-70840.929799999998</v>
          </cell>
          <cell r="CK283">
            <v>-654803.37659999996</v>
          </cell>
          <cell r="CL283">
            <v>-1341492.122</v>
          </cell>
          <cell r="CM283">
            <v>-1703918.1805</v>
          </cell>
          <cell r="CN283">
            <v>-2287081.4161</v>
          </cell>
          <cell r="CO283">
            <v>-678297.63119999995</v>
          </cell>
          <cell r="CP283">
            <v>-585354.81929999997</v>
          </cell>
          <cell r="CQ283">
            <v>-1060828.6353000002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-24700.970300000161</v>
          </cell>
          <cell r="G284">
            <v>-34708.769099999918</v>
          </cell>
          <cell r="H284">
            <v>-32032.49159999995</v>
          </cell>
          <cell r="I284">
            <v>136.62729999999283</v>
          </cell>
          <cell r="J284">
            <v>0</v>
          </cell>
          <cell r="K284">
            <v>258.20699999993667</v>
          </cell>
          <cell r="L284">
            <v>-11803.133399999933</v>
          </cell>
          <cell r="M284">
            <v>-7918.5035999999382</v>
          </cell>
          <cell r="N284">
            <v>35660.204700000118</v>
          </cell>
          <cell r="O284">
            <v>169.19869999983348</v>
          </cell>
          <cell r="P284">
            <v>-26720.63730000006</v>
          </cell>
          <cell r="Q284">
            <v>-48081.392800000031</v>
          </cell>
          <cell r="R284">
            <v>-113615.52670000121</v>
          </cell>
          <cell r="S284">
            <v>-18625.157000000123</v>
          </cell>
          <cell r="T284">
            <v>-27848.814500000095</v>
          </cell>
          <cell r="U284">
            <v>-10843.141499999969</v>
          </cell>
          <cell r="V284">
            <v>3405.0432000000001</v>
          </cell>
          <cell r="W284">
            <v>0</v>
          </cell>
          <cell r="X284">
            <v>4.5717000000877306</v>
          </cell>
          <cell r="Y284">
            <v>12.871299999998882</v>
          </cell>
          <cell r="Z284">
            <v>-4013.9488000001293</v>
          </cell>
          <cell r="AA284">
            <v>23268.701700000092</v>
          </cell>
          <cell r="AB284">
            <v>75.821399999898858</v>
          </cell>
          <cell r="AC284">
            <v>-32606.734100000001</v>
          </cell>
          <cell r="AD284">
            <v>-46444.740099999821</v>
          </cell>
          <cell r="AE284">
            <v>-131099.08299999684</v>
          </cell>
          <cell r="AF284">
            <v>-25217.80010000011</v>
          </cell>
          <cell r="AG284">
            <v>-43123.018500000006</v>
          </cell>
          <cell r="AH284">
            <v>-4049.5018999999738</v>
          </cell>
          <cell r="AI284">
            <v>0</v>
          </cell>
          <cell r="AJ284">
            <v>-5.9999999939464033E-4</v>
          </cell>
          <cell r="AK284">
            <v>0</v>
          </cell>
          <cell r="AL284">
            <v>-2785.4897000000346</v>
          </cell>
          <cell r="AM284">
            <v>-6330.8366000000387</v>
          </cell>
          <cell r="AN284">
            <v>29423.038000000175</v>
          </cell>
          <cell r="AO284">
            <v>14.829199999920093</v>
          </cell>
          <cell r="AP284">
            <v>-38749.032999999938</v>
          </cell>
          <cell r="AQ284">
            <v>-40281.269800000126</v>
          </cell>
          <cell r="AR284">
            <v>-135254.84839999862</v>
          </cell>
          <cell r="AS284">
            <v>-18425.53600000008</v>
          </cell>
          <cell r="AT284">
            <v>-37163.27929999982</v>
          </cell>
          <cell r="AU284">
            <v>-19624.079800000065</v>
          </cell>
          <cell r="AV284">
            <v>0</v>
          </cell>
          <cell r="AW284">
            <v>-9.9999998928979039E-4</v>
          </cell>
          <cell r="AX284">
            <v>1.6025000000372529</v>
          </cell>
          <cell r="AY284">
            <v>-3000.3149999999441</v>
          </cell>
          <cell r="AZ284">
            <v>-11651.496100000106</v>
          </cell>
          <cell r="BA284">
            <v>41762.249300000258</v>
          </cell>
          <cell r="BB284">
            <v>20.421900000073947</v>
          </cell>
          <cell r="BC284">
            <v>-37029.428399999975</v>
          </cell>
          <cell r="BD284">
            <v>-50144.986500000115</v>
          </cell>
          <cell r="BE284">
            <v>-113934.59040000103</v>
          </cell>
          <cell r="BF284">
            <v>-31721.499099999899</v>
          </cell>
          <cell r="BG284">
            <v>-28754.24179999996</v>
          </cell>
          <cell r="BH284">
            <v>-8868.7133999999496</v>
          </cell>
          <cell r="BI284">
            <v>3419.0864000000001</v>
          </cell>
          <cell r="BJ284">
            <v>-3.999999986262992E-3</v>
          </cell>
          <cell r="BK284">
            <v>110.58200000005309</v>
          </cell>
          <cell r="BL284">
            <v>-923.14459999999963</v>
          </cell>
          <cell r="BM284">
            <v>-3329.9201000002213</v>
          </cell>
          <cell r="BN284">
            <v>50878.87480000034</v>
          </cell>
          <cell r="BO284">
            <v>19.143400000059046</v>
          </cell>
          <cell r="BP284">
            <v>-33694.39870000002</v>
          </cell>
          <cell r="BQ284">
            <v>-61070.355299999937</v>
          </cell>
          <cell r="BR284">
            <v>-189973.39220000058</v>
          </cell>
          <cell r="BS284">
            <v>-52897.238399999915</v>
          </cell>
          <cell r="BT284">
            <v>-39845.800200000172</v>
          </cell>
          <cell r="BU284">
            <v>-9035.0803000000305</v>
          </cell>
          <cell r="BV284">
            <v>-1073.9956000000093</v>
          </cell>
          <cell r="BW284">
            <v>1.0000000183936208E-3</v>
          </cell>
          <cell r="BX284">
            <v>174.05909999995492</v>
          </cell>
          <cell r="BY284">
            <v>-2875.7112000000197</v>
          </cell>
          <cell r="BZ284">
            <v>-4597.0548000000417</v>
          </cell>
          <cell r="CA284">
            <v>40653.10999999987</v>
          </cell>
          <cell r="CB284">
            <v>81.765800000051968</v>
          </cell>
          <cell r="CC284">
            <v>-34342.757300000056</v>
          </cell>
          <cell r="CD284">
            <v>-86214.6902999999</v>
          </cell>
          <cell r="CE284">
            <v>-131135.7846999988</v>
          </cell>
          <cell r="CF284">
            <v>-66672.996700000018</v>
          </cell>
          <cell r="CG284">
            <v>-31626.894300000044</v>
          </cell>
          <cell r="CH284">
            <v>-1061.6775999999954</v>
          </cell>
          <cell r="CI284">
            <v>-3109.4942999999985</v>
          </cell>
          <cell r="CJ284">
            <v>2795.8212000000058</v>
          </cell>
          <cell r="CK284">
            <v>-7189.7147000000114</v>
          </cell>
          <cell r="CL284">
            <v>-2718.2942999999505</v>
          </cell>
          <cell r="CM284">
            <v>-881.28599999984726</v>
          </cell>
          <cell r="CN284">
            <v>49711.275099999737</v>
          </cell>
          <cell r="CO284">
            <v>-1074.0671999999322</v>
          </cell>
          <cell r="CP284">
            <v>-30379.005600000033</v>
          </cell>
          <cell r="CQ284">
            <v>-38929.450299999909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-26261.161699999589</v>
          </cell>
          <cell r="G285">
            <v>-21736.512600000016</v>
          </cell>
          <cell r="H285">
            <v>-52518.636899999809</v>
          </cell>
          <cell r="I285">
            <v>-13245.878399999812</v>
          </cell>
          <cell r="J285">
            <v>-2.9999995604157448E-4</v>
          </cell>
          <cell r="K285">
            <v>-60.834499999880791</v>
          </cell>
          <cell r="L285">
            <v>-3324.9035000000149</v>
          </cell>
          <cell r="M285">
            <v>-13449.466499999631</v>
          </cell>
          <cell r="N285">
            <v>43696.289599999785</v>
          </cell>
          <cell r="O285">
            <v>-3912.1981999999844</v>
          </cell>
          <cell r="P285">
            <v>-51300.528299999889</v>
          </cell>
          <cell r="Q285">
            <v>-79634.465499999933</v>
          </cell>
          <cell r="R285">
            <v>-291936.77890000492</v>
          </cell>
          <cell r="S285">
            <v>-30298.947400000878</v>
          </cell>
          <cell r="T285">
            <v>-32212.390100000426</v>
          </cell>
          <cell r="U285">
            <v>-20603.348800000269</v>
          </cell>
          <cell r="V285">
            <v>-8805.8009999999776</v>
          </cell>
          <cell r="W285">
            <v>0</v>
          </cell>
          <cell r="X285">
            <v>-8345.4210999999195</v>
          </cell>
          <cell r="Y285">
            <v>-13340.949500000104</v>
          </cell>
          <cell r="Z285">
            <v>-21535.930399999954</v>
          </cell>
          <cell r="AA285">
            <v>24963.093299999833</v>
          </cell>
          <cell r="AB285">
            <v>-22666.899999999907</v>
          </cell>
          <cell r="AC285">
            <v>-78605.251400000416</v>
          </cell>
          <cell r="AD285">
            <v>-80484.932500000112</v>
          </cell>
          <cell r="AE285">
            <v>-243473.12070000172</v>
          </cell>
          <cell r="AF285">
            <v>-33263.015599999577</v>
          </cell>
          <cell r="AG285">
            <v>-28919.924899999984</v>
          </cell>
          <cell r="AH285">
            <v>-19124.587400000077</v>
          </cell>
          <cell r="AI285">
            <v>-4926.5954999998212</v>
          </cell>
          <cell r="AJ285">
            <v>-94.331000000238419</v>
          </cell>
          <cell r="AK285">
            <v>-2510.1526999999769</v>
          </cell>
          <cell r="AL285">
            <v>-4304.7931999997236</v>
          </cell>
          <cell r="AM285">
            <v>-19293.961199999787</v>
          </cell>
          <cell r="AN285">
            <v>34196.997599999886</v>
          </cell>
          <cell r="AO285">
            <v>-9715.3396000000648</v>
          </cell>
          <cell r="AP285">
            <v>-63240.045899999794</v>
          </cell>
          <cell r="AQ285">
            <v>-92277.371299999766</v>
          </cell>
          <cell r="AR285">
            <v>-267864.2201000005</v>
          </cell>
          <cell r="AS285">
            <v>-34680.218400000595</v>
          </cell>
          <cell r="AT285">
            <v>-41808.723499999847</v>
          </cell>
          <cell r="AU285">
            <v>-26397.800300000235</v>
          </cell>
          <cell r="AV285">
            <v>-16329.494099999778</v>
          </cell>
          <cell r="AW285">
            <v>-768.04489999962971</v>
          </cell>
          <cell r="AX285">
            <v>-9974.8933999999426</v>
          </cell>
          <cell r="AY285">
            <v>-5505.060899999924</v>
          </cell>
          <cell r="AZ285">
            <v>-10367.894500000402</v>
          </cell>
          <cell r="BA285">
            <v>34880.067400000058</v>
          </cell>
          <cell r="BB285">
            <v>-1722.8257999997586</v>
          </cell>
          <cell r="BC285">
            <v>-58175.290599999949</v>
          </cell>
          <cell r="BD285">
            <v>-97014.041100000031</v>
          </cell>
          <cell r="BE285">
            <v>-264906.03909999877</v>
          </cell>
          <cell r="BF285">
            <v>-39634.595200000331</v>
          </cell>
          <cell r="BG285">
            <v>-46239.115400000475</v>
          </cell>
          <cell r="BH285">
            <v>-19396.161499999929</v>
          </cell>
          <cell r="BI285">
            <v>-9988.6162999998778</v>
          </cell>
          <cell r="BJ285">
            <v>-7063.6916000000201</v>
          </cell>
          <cell r="BK285">
            <v>-6730.3621999998577</v>
          </cell>
          <cell r="BL285">
            <v>-6439.722500000149</v>
          </cell>
          <cell r="BM285">
            <v>-12707.680200000294</v>
          </cell>
          <cell r="BN285">
            <v>53608.240900000557</v>
          </cell>
          <cell r="BO285">
            <v>-21080.137900000438</v>
          </cell>
          <cell r="BP285">
            <v>-54650.69849999994</v>
          </cell>
          <cell r="BQ285">
            <v>-94583.498700000346</v>
          </cell>
          <cell r="BR285">
            <v>-411762.43829998374</v>
          </cell>
          <cell r="BS285">
            <v>-87561.313599999994</v>
          </cell>
          <cell r="BT285">
            <v>-47770.961300000548</v>
          </cell>
          <cell r="BU285">
            <v>-45912.040599999949</v>
          </cell>
          <cell r="BV285">
            <v>-18975.553900000174</v>
          </cell>
          <cell r="BW285">
            <v>-31426.43870000029</v>
          </cell>
          <cell r="BX285">
            <v>-14598.482400000095</v>
          </cell>
          <cell r="BY285">
            <v>-16496.083799999673</v>
          </cell>
          <cell r="BZ285">
            <v>-10891.390200000256</v>
          </cell>
          <cell r="CA285">
            <v>59594.009899999946</v>
          </cell>
          <cell r="CB285">
            <v>-22548.215799999423</v>
          </cell>
          <cell r="CC285">
            <v>-59982.616699999198</v>
          </cell>
          <cell r="CD285">
            <v>-115193.35119999945</v>
          </cell>
          <cell r="CE285">
            <v>-650403.25389999896</v>
          </cell>
          <cell r="CF285">
            <v>-121929.87870000023</v>
          </cell>
          <cell r="CG285">
            <v>-76244.980499999598</v>
          </cell>
          <cell r="CH285">
            <v>-40250.00240000058</v>
          </cell>
          <cell r="CI285">
            <v>-37073.776599999983</v>
          </cell>
          <cell r="CJ285">
            <v>-53117.63730000006</v>
          </cell>
          <cell r="CK285">
            <v>-44690.414900000207</v>
          </cell>
          <cell r="CL285">
            <v>-25878.819800000638</v>
          </cell>
          <cell r="CM285">
            <v>-32486.670900000259</v>
          </cell>
          <cell r="CN285">
            <v>698.00140000041574</v>
          </cell>
          <cell r="CO285">
            <v>-57259.298400000669</v>
          </cell>
          <cell r="CP285">
            <v>-87703.702999999747</v>
          </cell>
          <cell r="CQ285">
            <v>-74466.072799999267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-111122.71619999781</v>
          </cell>
          <cell r="BS286">
            <v>-54241.600799999898</v>
          </cell>
          <cell r="BT286">
            <v>-7138.5870000000577</v>
          </cell>
          <cell r="BU286">
            <v>-15949.497499999998</v>
          </cell>
          <cell r="BV286">
            <v>-2751.5903999999864</v>
          </cell>
          <cell r="BW286">
            <v>0</v>
          </cell>
          <cell r="BX286">
            <v>236.98800000001211</v>
          </cell>
          <cell r="BY286">
            <v>-9510.4782000000123</v>
          </cell>
          <cell r="BZ286">
            <v>-10821.762400000356</v>
          </cell>
          <cell r="CA286">
            <v>47906.168599999975</v>
          </cell>
          <cell r="CB286">
            <v>-3824.2650999999605</v>
          </cell>
          <cell r="CC286">
            <v>-24703.823199999984</v>
          </cell>
          <cell r="CD286">
            <v>-30324.26820000005</v>
          </cell>
          <cell r="CE286">
            <v>-134269.2089000009</v>
          </cell>
          <cell r="CF286">
            <v>-15133.782300000079</v>
          </cell>
          <cell r="CG286">
            <v>-3930.0211999998428</v>
          </cell>
          <cell r="CH286">
            <v>-9529.3136999999988</v>
          </cell>
          <cell r="CI286">
            <v>-5818.2393000000011</v>
          </cell>
          <cell r="CJ286">
            <v>654.6198000000004</v>
          </cell>
          <cell r="CK286">
            <v>-15094.9151000001</v>
          </cell>
          <cell r="CL286">
            <v>-27730.174399999902</v>
          </cell>
          <cell r="CM286">
            <v>-19674.186599999666</v>
          </cell>
          <cell r="CN286">
            <v>-1864.0663000000641</v>
          </cell>
          <cell r="CO286">
            <v>-7735.0812999999616</v>
          </cell>
          <cell r="CP286">
            <v>-18799.82489999989</v>
          </cell>
          <cell r="CQ286">
            <v>-9614.2235999999102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-102249.96090000123</v>
          </cell>
          <cell r="BS287">
            <v>-28628.462399999844</v>
          </cell>
          <cell r="BT287">
            <v>-10126.974799999967</v>
          </cell>
          <cell r="BU287">
            <v>-20473.545299999998</v>
          </cell>
          <cell r="BV287">
            <v>1282.2528999999922</v>
          </cell>
          <cell r="BW287">
            <v>0</v>
          </cell>
          <cell r="BX287">
            <v>523.79989999998361</v>
          </cell>
          <cell r="BY287">
            <v>-18719.840700000059</v>
          </cell>
          <cell r="BZ287">
            <v>-8646.3437000000849</v>
          </cell>
          <cell r="CA287">
            <v>37008.244999999646</v>
          </cell>
          <cell r="CB287">
            <v>-3396.8569000000134</v>
          </cell>
          <cell r="CC287">
            <v>-22772.160700000008</v>
          </cell>
          <cell r="CD287">
            <v>-28300.074200000148</v>
          </cell>
          <cell r="CE287">
            <v>-140293.49020000547</v>
          </cell>
          <cell r="CF287">
            <v>-7988.8286000001244</v>
          </cell>
          <cell r="CG287">
            <v>-9929.2214999999851</v>
          </cell>
          <cell r="CH287">
            <v>-6600.6778000000049</v>
          </cell>
          <cell r="CI287">
            <v>848.2103000000061</v>
          </cell>
          <cell r="CJ287">
            <v>0</v>
          </cell>
          <cell r="CK287">
            <v>-14943.287800000049</v>
          </cell>
          <cell r="CL287">
            <v>-33570.041999999899</v>
          </cell>
          <cell r="CM287">
            <v>-25819.329799999949</v>
          </cell>
          <cell r="CN287">
            <v>-2.7332000001333654</v>
          </cell>
          <cell r="CO287">
            <v>-1507.2018999999855</v>
          </cell>
          <cell r="CP287">
            <v>-21199.824299999978</v>
          </cell>
          <cell r="CQ287">
            <v>-19580.553599999985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-141916.01429999992</v>
          </cell>
          <cell r="BS288">
            <v>-7465.3981999999378</v>
          </cell>
          <cell r="BT288">
            <v>-650.81400000001304</v>
          </cell>
          <cell r="BU288">
            <v>-15589.483200000017</v>
          </cell>
          <cell r="BV288">
            <v>0</v>
          </cell>
          <cell r="BW288">
            <v>0</v>
          </cell>
          <cell r="BX288">
            <v>0</v>
          </cell>
          <cell r="BY288">
            <v>-49513.928499999922</v>
          </cell>
          <cell r="BZ288">
            <v>-32859.218600000255</v>
          </cell>
          <cell r="CA288">
            <v>-11654.875599999912</v>
          </cell>
          <cell r="CB288">
            <v>-1606.5979999999981</v>
          </cell>
          <cell r="CC288">
            <v>0</v>
          </cell>
          <cell r="CD288">
            <v>-22575.698199999519</v>
          </cell>
          <cell r="CE288">
            <v>-140476.60599999875</v>
          </cell>
          <cell r="CF288">
            <v>-11754.396200000308</v>
          </cell>
          <cell r="CG288">
            <v>-8008.2946999999695</v>
          </cell>
          <cell r="CH288">
            <v>-3424.0079999999725</v>
          </cell>
          <cell r="CI288">
            <v>0</v>
          </cell>
          <cell r="CJ288">
            <v>0</v>
          </cell>
          <cell r="CK288">
            <v>0</v>
          </cell>
          <cell r="CL288">
            <v>-25344.587999999989</v>
          </cell>
          <cell r="CM288">
            <v>-16556.571200000122</v>
          </cell>
          <cell r="CN288">
            <v>-25939.533699999563</v>
          </cell>
          <cell r="CO288">
            <v>0</v>
          </cell>
          <cell r="CP288">
            <v>0</v>
          </cell>
          <cell r="CQ288">
            <v>-49449.214200000279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-108342.54469999671</v>
          </cell>
          <cell r="BS289">
            <v>-941.74399999994785</v>
          </cell>
          <cell r="BT289">
            <v>-6229.9189999999944</v>
          </cell>
          <cell r="BU289">
            <v>-5159.3484000000171</v>
          </cell>
          <cell r="BV289">
            <v>0</v>
          </cell>
          <cell r="BW289">
            <v>0</v>
          </cell>
          <cell r="BX289">
            <v>0</v>
          </cell>
          <cell r="BY289">
            <v>-25025.688200000208</v>
          </cell>
          <cell r="BZ289">
            <v>-41001.607100000139</v>
          </cell>
          <cell r="CA289">
            <v>-21520.266299999785</v>
          </cell>
          <cell r="CB289">
            <v>0</v>
          </cell>
          <cell r="CC289">
            <v>0</v>
          </cell>
          <cell r="CD289">
            <v>-8463.9716999996454</v>
          </cell>
          <cell r="CE289">
            <v>-173199.77600000426</v>
          </cell>
          <cell r="CF289">
            <v>-6791.9490000000224</v>
          </cell>
          <cell r="CG289">
            <v>-4311.5119999998715</v>
          </cell>
          <cell r="CH289">
            <v>-19543.965000000026</v>
          </cell>
          <cell r="CI289">
            <v>0</v>
          </cell>
          <cell r="CJ289">
            <v>0</v>
          </cell>
          <cell r="CK289">
            <v>0</v>
          </cell>
          <cell r="CL289">
            <v>-16278.598300000187</v>
          </cell>
          <cell r="CM289">
            <v>-29836.214399999939</v>
          </cell>
          <cell r="CN289">
            <v>-25707.656500000507</v>
          </cell>
          <cell r="CO289">
            <v>0</v>
          </cell>
          <cell r="CP289">
            <v>0</v>
          </cell>
          <cell r="CQ289">
            <v>-70729.880800000392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-347963.55685003102</v>
          </cell>
          <cell r="BS290">
            <v>-50332.796820000745</v>
          </cell>
          <cell r="BT290">
            <v>-17586.907490000129</v>
          </cell>
          <cell r="BU290">
            <v>-36134.698139999993</v>
          </cell>
          <cell r="BV290">
            <v>-37646.490360000171</v>
          </cell>
          <cell r="BW290">
            <v>-13782.202899999917</v>
          </cell>
          <cell r="BX290">
            <v>-64626.699449999258</v>
          </cell>
          <cell r="BY290">
            <v>-12723.687150001526</v>
          </cell>
          <cell r="BZ290">
            <v>-18387.979990001768</v>
          </cell>
          <cell r="CA290">
            <v>-41507.318910000846</v>
          </cell>
          <cell r="CB290">
            <v>-20726.948660000227</v>
          </cell>
          <cell r="CC290">
            <v>-25610.008270000108</v>
          </cell>
          <cell r="CD290">
            <v>-8897.8187100002542</v>
          </cell>
          <cell r="CE290">
            <v>-365266.43257001042</v>
          </cell>
          <cell r="CF290">
            <v>-39615.921240000054</v>
          </cell>
          <cell r="CG290">
            <v>-31303.565209999681</v>
          </cell>
          <cell r="CH290">
            <v>-28703.916159999557</v>
          </cell>
          <cell r="CI290">
            <v>-32113.068440000061</v>
          </cell>
          <cell r="CJ290">
            <v>-7934.1348000001162</v>
          </cell>
          <cell r="CK290">
            <v>-63508.67939999979</v>
          </cell>
          <cell r="CL290">
            <v>-26756.317790001631</v>
          </cell>
          <cell r="CM290">
            <v>-23576.266920000315</v>
          </cell>
          <cell r="CN290">
            <v>-38379.581350000575</v>
          </cell>
          <cell r="CO290">
            <v>-42386.12442000024</v>
          </cell>
          <cell r="CP290">
            <v>-11801.994199999608</v>
          </cell>
          <cell r="CQ290">
            <v>-19186.862639999017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-1.6952173005380454E-2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-4.7424680015049686E-3</v>
          </cell>
          <cell r="BX291">
            <v>-3.4722510011019544E-3</v>
          </cell>
          <cell r="BY291">
            <v>-3.8602290012256894E-3</v>
          </cell>
          <cell r="BZ291">
            <v>0</v>
          </cell>
          <cell r="CA291">
            <v>-3.7954010012045507E-3</v>
          </cell>
          <cell r="CB291">
            <v>-1.0818240003432917E-3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1.138784459361486E-2</v>
          </cell>
          <cell r="S295">
            <v>0</v>
          </cell>
          <cell r="T295">
            <v>0</v>
          </cell>
          <cell r="U295">
            <v>-3.0031700009524806E-4</v>
          </cell>
          <cell r="V295">
            <v>1.7198235665459027E-2</v>
          </cell>
          <cell r="W295">
            <v>3.6409656311556793E-3</v>
          </cell>
          <cell r="X295">
            <v>3.7257263011827024E-3</v>
          </cell>
          <cell r="Y295">
            <v>-8.7304340027714034E-3</v>
          </cell>
          <cell r="Z295">
            <v>-2.5392606008056845E-3</v>
          </cell>
          <cell r="AA295">
            <v>-1.269230500402993E-3</v>
          </cell>
          <cell r="AB295">
            <v>-3.3784090010724466E-4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-57084.443394449889</v>
          </cell>
          <cell r="AF299">
            <v>-947.76599999994505</v>
          </cell>
          <cell r="AG299">
            <v>-3898.0952299999772</v>
          </cell>
          <cell r="AH299">
            <v>-6964.0299529999029</v>
          </cell>
          <cell r="AI299">
            <v>-11298.779412500036</v>
          </cell>
          <cell r="AJ299">
            <v>-8718.8790879499866</v>
          </cell>
          <cell r="AK299">
            <v>-5393.89198700001</v>
          </cell>
          <cell r="AL299">
            <v>-801.84461899998132</v>
          </cell>
          <cell r="AM299">
            <v>-2257.2343030000338</v>
          </cell>
          <cell r="AN299">
            <v>-5320.0230539999902</v>
          </cell>
          <cell r="AO299">
            <v>-6832.1592980000423</v>
          </cell>
          <cell r="AP299">
            <v>-2799.9999000000535</v>
          </cell>
          <cell r="AQ299">
            <v>-1851.7405499999877</v>
          </cell>
          <cell r="AR299">
            <v>-56783.717159300228</v>
          </cell>
          <cell r="AS299">
            <v>-1124.1808000000892</v>
          </cell>
          <cell r="AT299">
            <v>-3871.728460000013</v>
          </cell>
          <cell r="AU299">
            <v>-6175.7155630000634</v>
          </cell>
          <cell r="AV299">
            <v>-10558.433217999991</v>
          </cell>
          <cell r="AW299">
            <v>-9110.041782299988</v>
          </cell>
          <cell r="AX299">
            <v>-5718.1839921000064</v>
          </cell>
          <cell r="AY299">
            <v>-1337.1430999999866</v>
          </cell>
          <cell r="AZ299">
            <v>-2066.5953140000347</v>
          </cell>
          <cell r="BA299">
            <v>-5753.4948594999732</v>
          </cell>
          <cell r="BB299">
            <v>-6359.6163104000152</v>
          </cell>
          <cell r="BC299">
            <v>-2643.4053999999305</v>
          </cell>
          <cell r="BD299">
            <v>-2065.1783600000199</v>
          </cell>
          <cell r="BE299">
            <v>-48107.169167859829</v>
          </cell>
          <cell r="BF299">
            <v>-1305.3586999999825</v>
          </cell>
          <cell r="BG299">
            <v>-2731.2339399999473</v>
          </cell>
          <cell r="BH299">
            <v>-6472.2136059999466</v>
          </cell>
          <cell r="BI299">
            <v>-9728.5907703000121</v>
          </cell>
          <cell r="BJ299">
            <v>-7471.7889999999898</v>
          </cell>
          <cell r="BK299">
            <v>-5989.820917999954</v>
          </cell>
          <cell r="BL299">
            <v>-1575.0792909999727</v>
          </cell>
          <cell r="BM299">
            <v>-2575.0644200000097</v>
          </cell>
          <cell r="BN299">
            <v>-4336.9165842999937</v>
          </cell>
          <cell r="BO299">
            <v>-4621.102528259973</v>
          </cell>
          <cell r="BP299">
            <v>-799.99941000004765</v>
          </cell>
          <cell r="BQ299">
            <v>-500</v>
          </cell>
          <cell r="BR299">
            <v>-45903.719974950189</v>
          </cell>
          <cell r="BS299">
            <v>-370.12140000006184</v>
          </cell>
          <cell r="BT299">
            <v>-895.97625000006519</v>
          </cell>
          <cell r="BU299">
            <v>-5098.1641000000527</v>
          </cell>
          <cell r="BV299">
            <v>-8599.6870740000159</v>
          </cell>
          <cell r="BW299">
            <v>-7833.197155700007</v>
          </cell>
          <cell r="BX299">
            <v>-4659.7595410000067</v>
          </cell>
          <cell r="BY299">
            <v>-1090.3814000000129</v>
          </cell>
          <cell r="BZ299">
            <v>-2322.4560230000061</v>
          </cell>
          <cell r="CA299">
            <v>-4331.7618532500346</v>
          </cell>
          <cell r="CB299">
            <v>-8964.966837999993</v>
          </cell>
          <cell r="CC299">
            <v>-696.8405999999959</v>
          </cell>
          <cell r="CD299">
            <v>-1040.4077399999369</v>
          </cell>
          <cell r="CE299">
            <v>-46137.636734999833</v>
          </cell>
          <cell r="CF299">
            <v>-199.999599999981</v>
          </cell>
          <cell r="CG299">
            <v>-899.99989999993704</v>
          </cell>
          <cell r="CH299">
            <v>-5360.1255200000014</v>
          </cell>
          <cell r="CI299">
            <v>-7706.6132639999851</v>
          </cell>
          <cell r="CJ299">
            <v>-7693.7748910000082</v>
          </cell>
          <cell r="CK299">
            <v>-4519.4366925000213</v>
          </cell>
          <cell r="CL299">
            <v>-1722.2578789999825</v>
          </cell>
          <cell r="CM299">
            <v>-3232.261799000029</v>
          </cell>
          <cell r="CN299">
            <v>-6304.6269694999792</v>
          </cell>
          <cell r="CO299">
            <v>-6641.4947199999588</v>
          </cell>
          <cell r="CP299">
            <v>-700</v>
          </cell>
          <cell r="CQ299">
            <v>-1157.0455000000075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8">
          <cell r="F348">
            <v>-856847.49230000004</v>
          </cell>
          <cell r="G348">
            <v>-693146.62779999897</v>
          </cell>
          <cell r="H348">
            <v>-327908.00909999944</v>
          </cell>
          <cell r="I348">
            <v>-47659.220800001174</v>
          </cell>
          <cell r="J348">
            <v>-89231.893899999559</v>
          </cell>
          <cell r="K348">
            <v>-620181.9777999986</v>
          </cell>
          <cell r="L348">
            <v>-1032344.3096999973</v>
          </cell>
          <cell r="M348">
            <v>-1196547.4099000003</v>
          </cell>
          <cell r="N348">
            <v>-1776185.1635999978</v>
          </cell>
          <cell r="O348">
            <v>-834294.78329999931</v>
          </cell>
          <cell r="P348">
            <v>-482833.35160000063</v>
          </cell>
          <cell r="Q348">
            <v>-1039886.0178000014</v>
          </cell>
          <cell r="R348">
            <v>-8290998.8481121659</v>
          </cell>
          <cell r="S348">
            <v>-896350.37559999898</v>
          </cell>
          <cell r="T348">
            <v>-604729.72389999963</v>
          </cell>
          <cell r="U348">
            <v>-119473.40260031633</v>
          </cell>
          <cell r="V348">
            <v>-78336.580001767725</v>
          </cell>
          <cell r="W348">
            <v>-92480.71565903537</v>
          </cell>
          <cell r="X348">
            <v>-623966.33467427269</v>
          </cell>
          <cell r="Y348">
            <v>-944194.39303043485</v>
          </cell>
          <cell r="Z348">
            <v>-1133186.4337392598</v>
          </cell>
          <cell r="AA348">
            <v>-1632849.4216692299</v>
          </cell>
          <cell r="AB348">
            <v>-578971.58513784036</v>
          </cell>
          <cell r="AC348">
            <v>-591613.15630000085</v>
          </cell>
          <cell r="AD348">
            <v>-994846.72580000013</v>
          </cell>
          <cell r="AE348">
            <v>-8493375.0486944914</v>
          </cell>
          <cell r="AF348">
            <v>-877333.6296000015</v>
          </cell>
          <cell r="AG348">
            <v>-732128.22873000242</v>
          </cell>
          <cell r="AH348">
            <v>-138088.04745299742</v>
          </cell>
          <cell r="AI348">
            <v>-92933.47591249831</v>
          </cell>
          <cell r="AJ348">
            <v>-87821.664487950504</v>
          </cell>
          <cell r="AK348">
            <v>-653155.02138699964</v>
          </cell>
          <cell r="AL348">
            <v>-1012541.4131190032</v>
          </cell>
          <cell r="AM348">
            <v>-1150707.3599030003</v>
          </cell>
          <cell r="AN348">
            <v>-1710849.4535540007</v>
          </cell>
          <cell r="AO348">
            <v>-506268.8567980025</v>
          </cell>
          <cell r="AP348">
            <v>-553172.64209999889</v>
          </cell>
          <cell r="AQ348">
            <v>-978375.25565000065</v>
          </cell>
          <cell r="AR348">
            <v>-9420705.7936592698</v>
          </cell>
          <cell r="AS348">
            <v>-910114.0941000022</v>
          </cell>
          <cell r="AT348">
            <v>-722601.88275999948</v>
          </cell>
          <cell r="AU348">
            <v>-302117.45076300018</v>
          </cell>
          <cell r="AV348">
            <v>-87855.6821179986</v>
          </cell>
          <cell r="AW348">
            <v>-92366.080782299861</v>
          </cell>
          <cell r="AX348">
            <v>-537880.20239209943</v>
          </cell>
          <cell r="AY348">
            <v>-979220.52419999987</v>
          </cell>
          <cell r="AZ348">
            <v>-1517769.5474140029</v>
          </cell>
          <cell r="BA348">
            <v>-2143535.0153595004</v>
          </cell>
          <cell r="BB348">
            <v>-522416.15211039968</v>
          </cell>
          <cell r="BC348">
            <v>-571088.31560000032</v>
          </cell>
          <cell r="BD348">
            <v>-1033740.8460600004</v>
          </cell>
          <cell r="BE348">
            <v>-9585085.769667834</v>
          </cell>
          <cell r="BF348">
            <v>-967478.22140000015</v>
          </cell>
          <cell r="BG348">
            <v>-697781.16024000011</v>
          </cell>
          <cell r="BH348">
            <v>-124891.82590599917</v>
          </cell>
          <cell r="BI348">
            <v>-103987.83847030066</v>
          </cell>
          <cell r="BJ348">
            <v>-93768.007600001991</v>
          </cell>
          <cell r="BK348">
            <v>-552543.59561799839</v>
          </cell>
          <cell r="BL348">
            <v>-1181399.500390999</v>
          </cell>
          <cell r="BM348">
            <v>-1421604.1859199964</v>
          </cell>
          <cell r="BN348">
            <v>-2151518.5360842906</v>
          </cell>
          <cell r="BO348">
            <v>-688452.22142826021</v>
          </cell>
          <cell r="BP348">
            <v>-548315.94900999777</v>
          </cell>
          <cell r="BQ348">
            <v>-1053344.7276000027</v>
          </cell>
          <cell r="BR348">
            <v>-11586647.664577127</v>
          </cell>
          <cell r="BS348">
            <v>-1262234.7130199969</v>
          </cell>
          <cell r="BT348">
            <v>-845555.60983999819</v>
          </cell>
          <cell r="BU348">
            <v>-275915.44574000314</v>
          </cell>
          <cell r="BV348">
            <v>-121887.37593399733</v>
          </cell>
          <cell r="BW348">
            <v>-146282.93559816852</v>
          </cell>
          <cell r="BX348">
            <v>-743178.27106325328</v>
          </cell>
          <cell r="BY348">
            <v>-1345467.5612102598</v>
          </cell>
          <cell r="BZ348">
            <v>-1687300.3163129985</v>
          </cell>
          <cell r="CA348">
            <v>-2320104.8017586544</v>
          </cell>
          <cell r="CB348">
            <v>-632871.51507981867</v>
          </cell>
          <cell r="CC348">
            <v>-659223.1879699938</v>
          </cell>
          <cell r="CD348">
            <v>-1546625.9310500026</v>
          </cell>
          <cell r="CE348">
            <v>-12148039.193705022</v>
          </cell>
          <cell r="CF348">
            <v>-1428137.1770399958</v>
          </cell>
          <cell r="CG348">
            <v>-841969.15491000563</v>
          </cell>
          <cell r="CH348">
            <v>-250072.82107999921</v>
          </cell>
          <cell r="CI348">
            <v>-99849.650304000825</v>
          </cell>
          <cell r="CJ348">
            <v>-136136.03579099849</v>
          </cell>
          <cell r="CK348">
            <v>-804749.82519250363</v>
          </cell>
          <cell r="CL348">
            <v>-1501491.2144689858</v>
          </cell>
          <cell r="CM348">
            <v>-1855980.9681190029</v>
          </cell>
          <cell r="CN348">
            <v>-2334870.3376194984</v>
          </cell>
          <cell r="CO348">
            <v>-794900.89914000034</v>
          </cell>
          <cell r="CP348">
            <v>-755939.17130000144</v>
          </cell>
          <cell r="CQ348">
            <v>-1343941.9387399927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-3256.99476</v>
          </cell>
          <cell r="H355">
            <v>-3152.2529999999988</v>
          </cell>
          <cell r="I355">
            <v>-42876.659999999989</v>
          </cell>
          <cell r="J355">
            <v>-861.18730000000005</v>
          </cell>
          <cell r="K355">
            <v>132.62000000000262</v>
          </cell>
          <cell r="L355">
            <v>-767.40000000002328</v>
          </cell>
          <cell r="M355">
            <v>214.79732999998669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-108086.69833999965</v>
          </cell>
          <cell r="S355">
            <v>0</v>
          </cell>
          <cell r="T355">
            <v>-32624.740000000005</v>
          </cell>
          <cell r="U355">
            <v>-4189.9489999999996</v>
          </cell>
          <cell r="V355">
            <v>-63224.75</v>
          </cell>
          <cell r="W355">
            <v>-938.85919999999987</v>
          </cell>
          <cell r="X355">
            <v>46.04946000000001</v>
          </cell>
          <cell r="Y355">
            <v>-1852.539999999979</v>
          </cell>
          <cell r="Z355">
            <v>1424.3100000000559</v>
          </cell>
          <cell r="AA355">
            <v>0</v>
          </cell>
          <cell r="AB355">
            <v>-7589.9259999999995</v>
          </cell>
          <cell r="AC355">
            <v>291.33539999999994</v>
          </cell>
          <cell r="AD355">
            <v>572.37099999999919</v>
          </cell>
          <cell r="AE355">
            <v>-101328.36293700011</v>
          </cell>
          <cell r="AF355">
            <v>0</v>
          </cell>
          <cell r="AG355">
            <v>-3880.9080000000013</v>
          </cell>
          <cell r="AH355">
            <v>-3622.2430060000006</v>
          </cell>
          <cell r="AI355">
            <v>-71770.609999999986</v>
          </cell>
          <cell r="AJ355">
            <v>-4160.0375000000004</v>
          </cell>
          <cell r="AK355">
            <v>318.34999999999127</v>
          </cell>
          <cell r="AL355">
            <v>-4025.3400000000256</v>
          </cell>
          <cell r="AM355">
            <v>-2021.7370310000842</v>
          </cell>
          <cell r="AN355">
            <v>97.578599999999824</v>
          </cell>
          <cell r="AO355">
            <v>-12263.416000000012</v>
          </cell>
          <cell r="AP355">
            <v>0</v>
          </cell>
          <cell r="AQ355">
            <v>0</v>
          </cell>
          <cell r="AR355">
            <v>-121833.94589999993</v>
          </cell>
          <cell r="AS355">
            <v>1246.9040000000005</v>
          </cell>
          <cell r="AT355">
            <v>-3950.0149999999994</v>
          </cell>
          <cell r="AU355">
            <v>-18066.637900000002</v>
          </cell>
          <cell r="AV355">
            <v>-60863.800000000017</v>
          </cell>
          <cell r="AW355">
            <v>-10528.561999999998</v>
          </cell>
          <cell r="AX355">
            <v>-2071.6929999999993</v>
          </cell>
          <cell r="AY355">
            <v>-6270.4000000000233</v>
          </cell>
          <cell r="AZ355">
            <v>-2476.1999999999534</v>
          </cell>
          <cell r="BA355">
            <v>621.8859999999986</v>
          </cell>
          <cell r="BB355">
            <v>-19475.428</v>
          </cell>
          <cell r="BC355">
            <v>0</v>
          </cell>
          <cell r="BD355">
            <v>0</v>
          </cell>
          <cell r="BE355">
            <v>-95666.865800000727</v>
          </cell>
          <cell r="BF355">
            <v>0</v>
          </cell>
          <cell r="BG355">
            <v>-11174.552800000001</v>
          </cell>
          <cell r="BH355">
            <v>-14448.265000000007</v>
          </cell>
          <cell r="BI355">
            <v>-34190.619999999995</v>
          </cell>
          <cell r="BJ355">
            <v>-6189.4830000000002</v>
          </cell>
          <cell r="BK355">
            <v>-6050.711000000003</v>
          </cell>
          <cell r="BL355">
            <v>-7883.5</v>
          </cell>
          <cell r="BM355">
            <v>-499.5</v>
          </cell>
          <cell r="BN355">
            <v>1393.210000000021</v>
          </cell>
          <cell r="BO355">
            <v>-16623.443999999989</v>
          </cell>
          <cell r="BP355">
            <v>0</v>
          </cell>
          <cell r="BQ355">
            <v>0</v>
          </cell>
          <cell r="BR355">
            <v>-426157.35859999945</v>
          </cell>
          <cell r="BS355">
            <v>0</v>
          </cell>
          <cell r="BT355">
            <v>-32354.106299999999</v>
          </cell>
          <cell r="BU355">
            <v>-32818.298300000009</v>
          </cell>
          <cell r="BV355">
            <v>-191818.25</v>
          </cell>
          <cell r="BW355">
            <v>-18099.490000000005</v>
          </cell>
          <cell r="BX355">
            <v>-11927.060000000012</v>
          </cell>
          <cell r="BY355">
            <v>-66319.139999999898</v>
          </cell>
          <cell r="BZ355">
            <v>-35710.147999999812</v>
          </cell>
          <cell r="CA355">
            <v>527.38700000000244</v>
          </cell>
          <cell r="CB355">
            <v>-14946.724000000017</v>
          </cell>
          <cell r="CC355">
            <v>-6026.6651999999995</v>
          </cell>
          <cell r="CD355">
            <v>-16664.863800000006</v>
          </cell>
          <cell r="CE355">
            <v>-1372925.9140000027</v>
          </cell>
          <cell r="CF355">
            <v>-9385.9929999999986</v>
          </cell>
          <cell r="CG355">
            <v>-198154.26</v>
          </cell>
          <cell r="CH355">
            <v>-150170.01</v>
          </cell>
          <cell r="CI355">
            <v>-220915.89999999991</v>
          </cell>
          <cell r="CJ355">
            <v>-41746.069999999992</v>
          </cell>
          <cell r="CK355">
            <v>-12097.5</v>
          </cell>
          <cell r="CL355">
            <v>-226655.19999999972</v>
          </cell>
          <cell r="CM355">
            <v>-205668.2799999998</v>
          </cell>
          <cell r="CN355">
            <v>1503.4699999999721</v>
          </cell>
          <cell r="CO355">
            <v>-53890.856</v>
          </cell>
          <cell r="CP355">
            <v>-100144.37999999989</v>
          </cell>
          <cell r="CQ355">
            <v>-155600.93500000006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-4003.0979999999981</v>
          </cell>
          <cell r="J356">
            <v>0</v>
          </cell>
          <cell r="K356">
            <v>0</v>
          </cell>
          <cell r="L356">
            <v>-1984.6500000000015</v>
          </cell>
          <cell r="M356">
            <v>-2359.9800000000032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-10267.759499999986</v>
          </cell>
          <cell r="S356">
            <v>0</v>
          </cell>
          <cell r="T356">
            <v>0</v>
          </cell>
          <cell r="U356">
            <v>-2074.6891000000001</v>
          </cell>
          <cell r="V356">
            <v>-5879.3050000000003</v>
          </cell>
          <cell r="W356">
            <v>0</v>
          </cell>
          <cell r="X356">
            <v>53.939000000000306</v>
          </cell>
          <cell r="Y356">
            <v>203.22000000000116</v>
          </cell>
          <cell r="Z356">
            <v>-3004.4500000000116</v>
          </cell>
          <cell r="AA356">
            <v>0</v>
          </cell>
          <cell r="AB356">
            <v>0</v>
          </cell>
          <cell r="AC356">
            <v>433.52559999999994</v>
          </cell>
          <cell r="AD356">
            <v>0</v>
          </cell>
          <cell r="AE356">
            <v>-8377.913899999985</v>
          </cell>
          <cell r="AF356">
            <v>0</v>
          </cell>
          <cell r="AG356">
            <v>0</v>
          </cell>
          <cell r="AH356">
            <v>-1895.0158999999999</v>
          </cell>
          <cell r="AI356">
            <v>-6174.9049999999952</v>
          </cell>
          <cell r="AJ356">
            <v>-597.8130000000001</v>
          </cell>
          <cell r="AK356">
            <v>0</v>
          </cell>
          <cell r="AL356">
            <v>77.14000000001397</v>
          </cell>
          <cell r="AM356">
            <v>88.85999999998603</v>
          </cell>
          <cell r="AN356">
            <v>0</v>
          </cell>
          <cell r="AO356">
            <v>123.81999999999971</v>
          </cell>
          <cell r="AP356">
            <v>0</v>
          </cell>
          <cell r="AQ356">
            <v>0</v>
          </cell>
          <cell r="AR356">
            <v>-24827.663400000019</v>
          </cell>
          <cell r="AS356">
            <v>0</v>
          </cell>
          <cell r="AT356">
            <v>0</v>
          </cell>
          <cell r="AU356">
            <v>-244.39210000000003</v>
          </cell>
          <cell r="AV356">
            <v>-3880.5979999999981</v>
          </cell>
          <cell r="AW356">
            <v>-981.82440000000042</v>
          </cell>
          <cell r="AX356">
            <v>-46.274400000000242</v>
          </cell>
          <cell r="AY356">
            <v>-18041.090000000026</v>
          </cell>
          <cell r="AZ356">
            <v>-2193.140000000014</v>
          </cell>
          <cell r="BA356">
            <v>189.80299999999988</v>
          </cell>
          <cell r="BB356">
            <v>369.85250000000087</v>
          </cell>
          <cell r="BC356">
            <v>0</v>
          </cell>
          <cell r="BD356">
            <v>0</v>
          </cell>
          <cell r="BE356">
            <v>-48421.239400000079</v>
          </cell>
          <cell r="BF356">
            <v>0</v>
          </cell>
          <cell r="BG356">
            <v>-3293.1166000000003</v>
          </cell>
          <cell r="BH356">
            <v>-3771.1589999999997</v>
          </cell>
          <cell r="BI356">
            <v>-6686.4800000000014</v>
          </cell>
          <cell r="BJ356">
            <v>-86.215799999999945</v>
          </cell>
          <cell r="BK356">
            <v>-1079.4529999999995</v>
          </cell>
          <cell r="BL356">
            <v>-12633.159999999974</v>
          </cell>
          <cell r="BM356">
            <v>-15405.030000000028</v>
          </cell>
          <cell r="BN356">
            <v>217.77700000000186</v>
          </cell>
          <cell r="BO356">
            <v>-5684.402</v>
          </cell>
          <cell r="BP356">
            <v>0</v>
          </cell>
          <cell r="BQ356">
            <v>0</v>
          </cell>
          <cell r="BR356">
            <v>-92657.5946999999</v>
          </cell>
          <cell r="BS356">
            <v>0</v>
          </cell>
          <cell r="BT356">
            <v>0</v>
          </cell>
          <cell r="BU356">
            <v>-5747.1962999999996</v>
          </cell>
          <cell r="BV356">
            <v>-18479.884999999995</v>
          </cell>
          <cell r="BW356">
            <v>-11035.079</v>
          </cell>
          <cell r="BX356">
            <v>-2090.8260000000009</v>
          </cell>
          <cell r="BY356">
            <v>-36903.370000000024</v>
          </cell>
          <cell r="BZ356">
            <v>-11935.589999999967</v>
          </cell>
          <cell r="CA356">
            <v>0</v>
          </cell>
          <cell r="CB356">
            <v>-2195.7399999999998</v>
          </cell>
          <cell r="CC356">
            <v>-2459.0630000000001</v>
          </cell>
          <cell r="CD356">
            <v>-1810.8454000000002</v>
          </cell>
          <cell r="CE356">
            <v>-192764.05239999993</v>
          </cell>
          <cell r="CF356">
            <v>-1679.6203999999998</v>
          </cell>
          <cell r="CG356">
            <v>-4605.070000000007</v>
          </cell>
          <cell r="CH356">
            <v>-24721.410000000003</v>
          </cell>
          <cell r="CI356">
            <v>-18879.509999999995</v>
          </cell>
          <cell r="CJ356">
            <v>-5662.2400000000016</v>
          </cell>
          <cell r="CK356">
            <v>-845.09100000000035</v>
          </cell>
          <cell r="CL356">
            <v>-51060.479999999981</v>
          </cell>
          <cell r="CM356">
            <v>-30471.930000000051</v>
          </cell>
          <cell r="CN356">
            <v>0</v>
          </cell>
          <cell r="CO356">
            <v>-1316.3770000000004</v>
          </cell>
          <cell r="CP356">
            <v>-15823.130000000005</v>
          </cell>
          <cell r="CQ356">
            <v>-37699.194000000003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-1760.2096000000001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-11048.027000000002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-11048.027000000002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-16419.032500000001</v>
          </cell>
          <cell r="BF357">
            <v>0</v>
          </cell>
          <cell r="BG357">
            <v>-951.65179999999998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-6336.4601999999995</v>
          </cell>
          <cell r="BM357">
            <v>-9130.920500000002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-38516.698399999994</v>
          </cell>
          <cell r="BS357">
            <v>0</v>
          </cell>
          <cell r="BT357">
            <v>-835.8640000000014</v>
          </cell>
          <cell r="BU357">
            <v>0</v>
          </cell>
          <cell r="BV357">
            <v>-2864.1659999999993</v>
          </cell>
          <cell r="BW357">
            <v>-2040.1287000000002</v>
          </cell>
          <cell r="BX357">
            <v>0</v>
          </cell>
          <cell r="BY357">
            <v>-17144.36</v>
          </cell>
          <cell r="BZ357">
            <v>-11685.385999999999</v>
          </cell>
          <cell r="CA357">
            <v>0</v>
          </cell>
          <cell r="CB357">
            <v>0</v>
          </cell>
          <cell r="CC357">
            <v>-3946.7937000000002</v>
          </cell>
          <cell r="CD357">
            <v>0</v>
          </cell>
          <cell r="CE357">
            <v>-53926.955000000016</v>
          </cell>
          <cell r="CF357">
            <v>0</v>
          </cell>
          <cell r="CG357">
            <v>-20619.472999999998</v>
          </cell>
          <cell r="CH357">
            <v>-7564.57</v>
          </cell>
          <cell r="CI357">
            <v>-172.86899999999878</v>
          </cell>
          <cell r="CJ357">
            <v>-1918.9940000000006</v>
          </cell>
          <cell r="CK357">
            <v>0</v>
          </cell>
          <cell r="CL357">
            <v>-15396.690000000002</v>
          </cell>
          <cell r="CM357">
            <v>-3946.9919999999984</v>
          </cell>
          <cell r="CN357">
            <v>0</v>
          </cell>
          <cell r="CO357">
            <v>0</v>
          </cell>
          <cell r="CP357">
            <v>-1691.3399999999965</v>
          </cell>
          <cell r="CQ357">
            <v>-2616.0270000000019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9">
          <cell r="F359">
            <v>0</v>
          </cell>
          <cell r="G359">
            <v>-3256.9947599999996</v>
          </cell>
          <cell r="H359">
            <v>-3152.2530000000006</v>
          </cell>
          <cell r="I359">
            <v>-46879.757999999987</v>
          </cell>
          <cell r="J359">
            <v>-861.18730000000005</v>
          </cell>
          <cell r="K359">
            <v>132.62000000000262</v>
          </cell>
          <cell r="L359">
            <v>-4512.2596000000194</v>
          </cell>
          <cell r="M359">
            <v>-2145.1826700000092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-118354.45783999981</v>
          </cell>
          <cell r="S359">
            <v>0</v>
          </cell>
          <cell r="T359">
            <v>-32624.740000000005</v>
          </cell>
          <cell r="U359">
            <v>-6264.6381000000001</v>
          </cell>
          <cell r="V359">
            <v>-69104.054999999993</v>
          </cell>
          <cell r="W359">
            <v>-938.85919999999965</v>
          </cell>
          <cell r="X359">
            <v>99.988460000000032</v>
          </cell>
          <cell r="Y359">
            <v>-1649.3199999999488</v>
          </cell>
          <cell r="Z359">
            <v>-1580.1399999998976</v>
          </cell>
          <cell r="AA359">
            <v>0</v>
          </cell>
          <cell r="AB359">
            <v>-7589.9259999999995</v>
          </cell>
          <cell r="AC359">
            <v>724.86100000000079</v>
          </cell>
          <cell r="AD359">
            <v>572.37099999999919</v>
          </cell>
          <cell r="AE359">
            <v>-109706.27683700016</v>
          </cell>
          <cell r="AF359">
            <v>0</v>
          </cell>
          <cell r="AG359">
            <v>-3880.9080000000013</v>
          </cell>
          <cell r="AH359">
            <v>-5517.2589060000028</v>
          </cell>
          <cell r="AI359">
            <v>-77945.515000000014</v>
          </cell>
          <cell r="AJ359">
            <v>-4757.8505000000005</v>
          </cell>
          <cell r="AK359">
            <v>318.34999999997672</v>
          </cell>
          <cell r="AL359">
            <v>-3948.1999999999534</v>
          </cell>
          <cell r="AM359">
            <v>-1932.8770310000982</v>
          </cell>
          <cell r="AN359">
            <v>97.578599999998914</v>
          </cell>
          <cell r="AO359">
            <v>-12139.59600000002</v>
          </cell>
          <cell r="AP359">
            <v>0</v>
          </cell>
          <cell r="AQ359">
            <v>0</v>
          </cell>
          <cell r="AR359">
            <v>-157709.6362999999</v>
          </cell>
          <cell r="AS359">
            <v>1246.9040000000005</v>
          </cell>
          <cell r="AT359">
            <v>-3950.0149999999994</v>
          </cell>
          <cell r="AU359">
            <v>-18311.03</v>
          </cell>
          <cell r="AV359">
            <v>-64744.398000000045</v>
          </cell>
          <cell r="AW359">
            <v>-11510.386399999996</v>
          </cell>
          <cell r="AX359">
            <v>-2117.9673999999977</v>
          </cell>
          <cell r="AY359">
            <v>-35359.517000000109</v>
          </cell>
          <cell r="AZ359">
            <v>-4669.339999999851</v>
          </cell>
          <cell r="BA359">
            <v>811.68899999999849</v>
          </cell>
          <cell r="BB359">
            <v>-19105.575499999999</v>
          </cell>
          <cell r="BC359">
            <v>0</v>
          </cell>
          <cell r="BD359">
            <v>0</v>
          </cell>
          <cell r="BE359">
            <v>-160507.13769999938</v>
          </cell>
          <cell r="BF359">
            <v>0</v>
          </cell>
          <cell r="BG359">
            <v>-15419.321199999998</v>
          </cell>
          <cell r="BH359">
            <v>-18219.424000000006</v>
          </cell>
          <cell r="BI359">
            <v>-40877.099999999991</v>
          </cell>
          <cell r="BJ359">
            <v>-6275.6988000000019</v>
          </cell>
          <cell r="BK359">
            <v>-7130.163999999997</v>
          </cell>
          <cell r="BL359">
            <v>-26853.120199999772</v>
          </cell>
          <cell r="BM359">
            <v>-25035.450500000035</v>
          </cell>
          <cell r="BN359">
            <v>1610.9870000000228</v>
          </cell>
          <cell r="BO359">
            <v>-22307.84599999999</v>
          </cell>
          <cell r="BP359">
            <v>0</v>
          </cell>
          <cell r="BQ359">
            <v>0</v>
          </cell>
          <cell r="BR359">
            <v>-557331.65169999935</v>
          </cell>
          <cell r="BS359">
            <v>0</v>
          </cell>
          <cell r="BT359">
            <v>-33189.970299999986</v>
          </cell>
          <cell r="BU359">
            <v>-38565.494600000005</v>
          </cell>
          <cell r="BV359">
            <v>-213162.30099999986</v>
          </cell>
          <cell r="BW359">
            <v>-31174.697700000004</v>
          </cell>
          <cell r="BX359">
            <v>-14017.886000000013</v>
          </cell>
          <cell r="BY359">
            <v>-120366.87000000011</v>
          </cell>
          <cell r="BZ359">
            <v>-59331.123999999603</v>
          </cell>
          <cell r="CA359">
            <v>527.38700000000244</v>
          </cell>
          <cell r="CB359">
            <v>-17142.464000000007</v>
          </cell>
          <cell r="CC359">
            <v>-12432.521900000007</v>
          </cell>
          <cell r="CD359">
            <v>-18475.709200000005</v>
          </cell>
          <cell r="CE359">
            <v>-1619616.9214000013</v>
          </cell>
          <cell r="CF359">
            <v>-11065.613400000002</v>
          </cell>
          <cell r="CG359">
            <v>-223378.80300000007</v>
          </cell>
          <cell r="CH359">
            <v>-182455.99000000011</v>
          </cell>
          <cell r="CI359">
            <v>-239968.27899999986</v>
          </cell>
          <cell r="CJ359">
            <v>-49327.303999999975</v>
          </cell>
          <cell r="CK359">
            <v>-12942.591000000015</v>
          </cell>
          <cell r="CL359">
            <v>-293112.36999999965</v>
          </cell>
          <cell r="CM359">
            <v>-240087.20200000005</v>
          </cell>
          <cell r="CN359">
            <v>1503.4699999999721</v>
          </cell>
          <cell r="CO359">
            <v>-55207.233000000007</v>
          </cell>
          <cell r="CP359">
            <v>-117658.84999999986</v>
          </cell>
          <cell r="CQ359">
            <v>-195916.15600000008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 t="str">
            <v>=</v>
          </cell>
          <cell r="G360" t="str">
            <v>=</v>
          </cell>
          <cell r="H360" t="str">
            <v>=</v>
          </cell>
          <cell r="I360" t="str">
            <v>=</v>
          </cell>
          <cell r="J360" t="str">
            <v>=</v>
          </cell>
          <cell r="K360" t="str">
            <v>=</v>
          </cell>
          <cell r="L360" t="str">
            <v>=</v>
          </cell>
          <cell r="M360" t="str">
            <v>=</v>
          </cell>
          <cell r="N360" t="str">
            <v>=</v>
          </cell>
          <cell r="O360" t="str">
            <v>=</v>
          </cell>
          <cell r="P360" t="str">
            <v>=</v>
          </cell>
          <cell r="Q360" t="str">
            <v>=</v>
          </cell>
          <cell r="R360" t="str">
            <v>=</v>
          </cell>
          <cell r="S360" t="str">
            <v>=</v>
          </cell>
          <cell r="T360" t="str">
            <v>=</v>
          </cell>
          <cell r="U360" t="str">
            <v>=</v>
          </cell>
          <cell r="V360" t="str">
            <v>=</v>
          </cell>
          <cell r="W360" t="str">
            <v>=</v>
          </cell>
          <cell r="X360" t="str">
            <v>=</v>
          </cell>
          <cell r="Y360" t="str">
            <v>=</v>
          </cell>
          <cell r="Z360" t="str">
            <v>=</v>
          </cell>
          <cell r="AA360" t="str">
            <v>=</v>
          </cell>
          <cell r="AB360" t="str">
            <v>=</v>
          </cell>
          <cell r="AC360" t="str">
            <v>=</v>
          </cell>
          <cell r="AD360" t="str">
            <v>=</v>
          </cell>
          <cell r="AE360" t="str">
            <v>=</v>
          </cell>
          <cell r="AF360" t="str">
            <v>=</v>
          </cell>
          <cell r="AG360" t="str">
            <v>=</v>
          </cell>
          <cell r="AH360" t="str">
            <v>=</v>
          </cell>
          <cell r="AI360" t="str">
            <v>=</v>
          </cell>
          <cell r="AJ360" t="str">
            <v>=</v>
          </cell>
          <cell r="AK360" t="str">
            <v>=</v>
          </cell>
          <cell r="AL360" t="str">
            <v>=</v>
          </cell>
          <cell r="AM360" t="str">
            <v>=</v>
          </cell>
          <cell r="AN360" t="str">
            <v>=</v>
          </cell>
          <cell r="AO360" t="str">
            <v>=</v>
          </cell>
          <cell r="AP360" t="str">
            <v>=</v>
          </cell>
          <cell r="AQ360" t="str">
            <v>=</v>
          </cell>
          <cell r="AR360" t="str">
            <v>=</v>
          </cell>
          <cell r="AS360" t="str">
            <v>=</v>
          </cell>
          <cell r="AT360" t="str">
            <v>=</v>
          </cell>
          <cell r="AU360" t="str">
            <v>=</v>
          </cell>
          <cell r="AV360" t="str">
            <v>=</v>
          </cell>
          <cell r="AW360" t="str">
            <v>=</v>
          </cell>
          <cell r="AX360" t="str">
            <v>=</v>
          </cell>
          <cell r="AY360" t="str">
            <v>=</v>
          </cell>
          <cell r="AZ360" t="str">
            <v>=</v>
          </cell>
          <cell r="BA360" t="str">
            <v>=</v>
          </cell>
          <cell r="BB360" t="str">
            <v>=</v>
          </cell>
          <cell r="BC360" t="str">
            <v>=</v>
          </cell>
          <cell r="BD360" t="str">
            <v>=</v>
          </cell>
          <cell r="BE360" t="str">
            <v>=</v>
          </cell>
          <cell r="BF360" t="str">
            <v>=</v>
          </cell>
          <cell r="BG360" t="str">
            <v>=</v>
          </cell>
          <cell r="BH360" t="str">
            <v>=</v>
          </cell>
          <cell r="BI360" t="str">
            <v>=</v>
          </cell>
          <cell r="BJ360" t="str">
            <v>=</v>
          </cell>
          <cell r="BK360" t="str">
            <v>=</v>
          </cell>
          <cell r="BL360" t="str">
            <v>=</v>
          </cell>
          <cell r="BM360" t="str">
            <v>=</v>
          </cell>
          <cell r="BN360" t="str">
            <v>=</v>
          </cell>
          <cell r="BO360" t="str">
            <v>=</v>
          </cell>
          <cell r="BP360" t="str">
            <v>=</v>
          </cell>
          <cell r="BQ360" t="str">
            <v>=</v>
          </cell>
          <cell r="BR360" t="str">
            <v>=</v>
          </cell>
          <cell r="BS360" t="str">
            <v>=</v>
          </cell>
          <cell r="BT360" t="str">
            <v>=</v>
          </cell>
          <cell r="BU360" t="str">
            <v>=</v>
          </cell>
          <cell r="BV360" t="str">
            <v>=</v>
          </cell>
          <cell r="BW360" t="str">
            <v>=</v>
          </cell>
          <cell r="BX360" t="str">
            <v>=</v>
          </cell>
          <cell r="BY360" t="str">
            <v>=</v>
          </cell>
          <cell r="BZ360" t="str">
            <v>=</v>
          </cell>
          <cell r="CA360" t="str">
            <v>=</v>
          </cell>
          <cell r="CB360" t="str">
            <v>=</v>
          </cell>
          <cell r="CC360" t="str">
            <v>=</v>
          </cell>
          <cell r="CD360" t="str">
            <v>=</v>
          </cell>
          <cell r="CE360" t="str">
            <v>=</v>
          </cell>
          <cell r="CF360" t="str">
            <v>=</v>
          </cell>
          <cell r="CG360" t="str">
            <v>=</v>
          </cell>
          <cell r="CH360" t="str">
            <v>=</v>
          </cell>
          <cell r="CI360" t="str">
            <v>=</v>
          </cell>
          <cell r="CJ360" t="str">
            <v>=</v>
          </cell>
          <cell r="CK360" t="str">
            <v>=</v>
          </cell>
          <cell r="CL360" t="str">
            <v>=</v>
          </cell>
          <cell r="CM360" t="str">
            <v>=</v>
          </cell>
          <cell r="CN360" t="str">
            <v>=</v>
          </cell>
          <cell r="CO360" t="str">
            <v>=</v>
          </cell>
          <cell r="CP360" t="str">
            <v>=</v>
          </cell>
          <cell r="CQ360" t="str">
            <v>=</v>
          </cell>
          <cell r="CR360" t="str">
            <v>=</v>
          </cell>
          <cell r="CS360" t="str">
            <v>=</v>
          </cell>
          <cell r="CT360" t="str">
            <v>=</v>
          </cell>
          <cell r="CU360" t="str">
            <v>=</v>
          </cell>
          <cell r="CV360" t="str">
            <v>=</v>
          </cell>
          <cell r="CW360" t="str">
            <v>=</v>
          </cell>
          <cell r="CX360" t="str">
            <v>=</v>
          </cell>
          <cell r="CY360" t="str">
            <v>=</v>
          </cell>
          <cell r="CZ360" t="str">
            <v>=</v>
          </cell>
          <cell r="DA360" t="str">
            <v>=</v>
          </cell>
          <cell r="DB360" t="str">
            <v>=</v>
          </cell>
          <cell r="DC360" t="str">
            <v>=</v>
          </cell>
          <cell r="DD360" t="str">
            <v>=</v>
          </cell>
          <cell r="DE360" t="str">
            <v>=</v>
          </cell>
          <cell r="DF360" t="str">
            <v>=</v>
          </cell>
          <cell r="DG360" t="str">
            <v>=</v>
          </cell>
          <cell r="DH360" t="str">
            <v>=</v>
          </cell>
          <cell r="DI360" t="str">
            <v>=</v>
          </cell>
          <cell r="DJ360" t="str">
            <v>=</v>
          </cell>
          <cell r="DK360" t="str">
            <v>=</v>
          </cell>
          <cell r="DL360" t="str">
            <v>=</v>
          </cell>
          <cell r="DM360" t="str">
            <v>=</v>
          </cell>
          <cell r="DN360" t="str">
            <v>=</v>
          </cell>
          <cell r="DO360" t="str">
            <v>=</v>
          </cell>
          <cell r="DP360" t="str">
            <v>=</v>
          </cell>
          <cell r="DQ360" t="str">
            <v>=</v>
          </cell>
          <cell r="DR360" t="str">
            <v>=</v>
          </cell>
          <cell r="DS360" t="str">
            <v>=</v>
          </cell>
          <cell r="DT360" t="str">
            <v>=</v>
          </cell>
          <cell r="DU360" t="str">
            <v>=</v>
          </cell>
          <cell r="DV360" t="str">
            <v>=</v>
          </cell>
          <cell r="DW360" t="str">
            <v>=</v>
          </cell>
          <cell r="DX360" t="str">
            <v>=</v>
          </cell>
          <cell r="DY360" t="str">
            <v>=</v>
          </cell>
          <cell r="DZ360" t="str">
            <v>=</v>
          </cell>
          <cell r="EA360" t="str">
            <v>=</v>
          </cell>
          <cell r="EB360" t="str">
            <v>=</v>
          </cell>
          <cell r="EC360" t="str">
            <v>=</v>
          </cell>
          <cell r="ED360" t="str">
            <v>=</v>
          </cell>
        </row>
        <row r="361">
          <cell r="F361">
            <v>-2137795.6476090848</v>
          </cell>
          <cell r="G361">
            <v>-1888844.4066858739</v>
          </cell>
          <cell r="H361">
            <v>-1651192.29193075</v>
          </cell>
          <cell r="I361">
            <v>-1283542.6269735247</v>
          </cell>
          <cell r="J361">
            <v>-1073632.5149834156</v>
          </cell>
          <cell r="K361">
            <v>-1657980.6744151115</v>
          </cell>
          <cell r="L361">
            <v>-2375622.431337446</v>
          </cell>
          <cell r="M361">
            <v>-2567821.3823747933</v>
          </cell>
          <cell r="N361">
            <v>-2461620.1616703123</v>
          </cell>
          <cell r="O361">
            <v>-2130359.5979191959</v>
          </cell>
          <cell r="P361">
            <v>-2012839.505735606</v>
          </cell>
          <cell r="Q361">
            <v>-2658810.8082617968</v>
          </cell>
          <cell r="R361">
            <v>-24782626.221588135</v>
          </cell>
          <cell r="S361">
            <v>-2317706.7811099738</v>
          </cell>
          <cell r="T361">
            <v>-2014849.4880069047</v>
          </cell>
          <cell r="U361">
            <v>-1792263.8002897203</v>
          </cell>
          <cell r="V361">
            <v>-1279661.9338338971</v>
          </cell>
          <cell r="W361">
            <v>-1137031.0369127542</v>
          </cell>
          <cell r="X361">
            <v>-1667739.0756931454</v>
          </cell>
          <cell r="Y361">
            <v>-2440297.5400684476</v>
          </cell>
          <cell r="Z361">
            <v>-2592061.6074537039</v>
          </cell>
          <cell r="AA361">
            <v>-2466301.5683039576</v>
          </cell>
          <cell r="AB361">
            <v>-2085658.381555438</v>
          </cell>
          <cell r="AC361">
            <v>-2212170.1619780958</v>
          </cell>
          <cell r="AD361">
            <v>-2776884.8463822156</v>
          </cell>
          <cell r="AE361">
            <v>-25427764.657596827</v>
          </cell>
          <cell r="AF361">
            <v>-2443627.7944175154</v>
          </cell>
          <cell r="AG361">
            <v>-2103662.7209199965</v>
          </cell>
          <cell r="AH361">
            <v>-1919556.314769581</v>
          </cell>
          <cell r="AI361">
            <v>-1324935.0150969625</v>
          </cell>
          <cell r="AJ361">
            <v>-1174547.5567319244</v>
          </cell>
          <cell r="AK361">
            <v>-1739720.3248289675</v>
          </cell>
          <cell r="AL361">
            <v>-2502731.4205240011</v>
          </cell>
          <cell r="AM361">
            <v>-2660233.1125204861</v>
          </cell>
          <cell r="AN361">
            <v>-2500601.7786290497</v>
          </cell>
          <cell r="AO361">
            <v>-2093267.3947446346</v>
          </cell>
          <cell r="AP361">
            <v>-2193160.6176699698</v>
          </cell>
          <cell r="AQ361">
            <v>-2771720.6067440063</v>
          </cell>
          <cell r="AR361">
            <v>-26283871.348890781</v>
          </cell>
          <cell r="AS361">
            <v>-2509623.1680967063</v>
          </cell>
          <cell r="AT361">
            <v>-2132498.6300359368</v>
          </cell>
          <cell r="AU361">
            <v>-1878563.9104562402</v>
          </cell>
          <cell r="AV361">
            <v>-1352384.1725687087</v>
          </cell>
          <cell r="AW361">
            <v>-1226168.9220311791</v>
          </cell>
          <cell r="AX361">
            <v>-1700839.108495295</v>
          </cell>
          <cell r="AY361">
            <v>-2583871.7113609314</v>
          </cell>
          <cell r="AZ361">
            <v>-2899262.1367697418</v>
          </cell>
          <cell r="BA361">
            <v>-2715249.5742517561</v>
          </cell>
          <cell r="BB361">
            <v>-2224335.9212405831</v>
          </cell>
          <cell r="BC361">
            <v>-2212213.8471122086</v>
          </cell>
          <cell r="BD361">
            <v>-2848860.2464717478</v>
          </cell>
          <cell r="BE361">
            <v>-27753320.7277174</v>
          </cell>
          <cell r="BF361">
            <v>-2670611.8658885062</v>
          </cell>
          <cell r="BG361">
            <v>-2345568.7119910568</v>
          </cell>
          <cell r="BH361">
            <v>-1999787.8911812007</v>
          </cell>
          <cell r="BI361">
            <v>-1430498.9767157882</v>
          </cell>
          <cell r="BJ361">
            <v>-1201662.4616435766</v>
          </cell>
          <cell r="BK361">
            <v>-1710458.6050464362</v>
          </cell>
          <cell r="BL361">
            <v>-2765286.1930870414</v>
          </cell>
          <cell r="BM361">
            <v>-2915884.3647436798</v>
          </cell>
          <cell r="BN361">
            <v>-2821945.6288156658</v>
          </cell>
          <cell r="BO361">
            <v>-2435851.6791275591</v>
          </cell>
          <cell r="BP361">
            <v>-2371645.1678535789</v>
          </cell>
          <cell r="BQ361">
            <v>-3084119.1816233993</v>
          </cell>
          <cell r="BR361">
            <v>-29256186.707877874</v>
          </cell>
          <cell r="BS361">
            <v>-3066616.0031675547</v>
          </cell>
          <cell r="BT361">
            <v>-2503199.8180289268</v>
          </cell>
          <cell r="BU361">
            <v>-2339676.3019699305</v>
          </cell>
          <cell r="BV361">
            <v>-1446864.3442109674</v>
          </cell>
          <cell r="BW361">
            <v>-1245431.8407061696</v>
          </cell>
          <cell r="BX361">
            <v>-1865409.200285852</v>
          </cell>
          <cell r="BY361">
            <v>-2760973.0611804724</v>
          </cell>
          <cell r="BZ361">
            <v>-2991557.9770934582</v>
          </cell>
          <cell r="CA361">
            <v>-2829014.0623184443</v>
          </cell>
          <cell r="CB361">
            <v>-2383211.1832486093</v>
          </cell>
          <cell r="CC361">
            <v>-2489140.3563235402</v>
          </cell>
          <cell r="CD361">
            <v>-3335092.5593435764</v>
          </cell>
          <cell r="CE361">
            <v>-29685817.066274881</v>
          </cell>
          <cell r="CF361">
            <v>-3176396.9211203754</v>
          </cell>
          <cell r="CG361">
            <v>-2501373.1428578794</v>
          </cell>
          <cell r="CH361">
            <v>-2330370.0180995464</v>
          </cell>
          <cell r="CI361">
            <v>-1256499.926857546</v>
          </cell>
          <cell r="CJ361">
            <v>-1101614.5253597051</v>
          </cell>
          <cell r="CK361">
            <v>-1888501.9557121843</v>
          </cell>
          <cell r="CL361">
            <v>-2767293.3608567119</v>
          </cell>
          <cell r="CM361">
            <v>-3071144.3726415932</v>
          </cell>
          <cell r="CN361">
            <v>-2772992.6004138291</v>
          </cell>
          <cell r="CO361">
            <v>-2596517.1406843662</v>
          </cell>
          <cell r="CP361">
            <v>-2695411.6229484975</v>
          </cell>
          <cell r="CQ361">
            <v>-3527701.4787226915</v>
          </cell>
          <cell r="CR361" t="e">
            <v>#N/A</v>
          </cell>
          <cell r="CS361" t="e">
            <v>#N/A</v>
          </cell>
          <cell r="CT361" t="e">
            <v>#N/A</v>
          </cell>
          <cell r="CU361" t="e">
            <v>#N/A</v>
          </cell>
          <cell r="CV361" t="e">
            <v>#N/A</v>
          </cell>
          <cell r="CW361" t="e">
            <v>#N/A</v>
          </cell>
          <cell r="CX361" t="e">
            <v>#N/A</v>
          </cell>
          <cell r="CY361" t="e">
            <v>#N/A</v>
          </cell>
          <cell r="CZ361" t="e">
            <v>#N/A</v>
          </cell>
          <cell r="DA361" t="e">
            <v>#N/A</v>
          </cell>
          <cell r="DB361" t="e">
            <v>#N/A</v>
          </cell>
          <cell r="DC361" t="e">
            <v>#N/A</v>
          </cell>
          <cell r="DD361" t="e">
            <v>#N/A</v>
          </cell>
          <cell r="DE361" t="e">
            <v>#N/A</v>
          </cell>
          <cell r="DF361" t="e">
            <v>#N/A</v>
          </cell>
          <cell r="DG361" t="e">
            <v>#N/A</v>
          </cell>
          <cell r="DH361" t="e">
            <v>#N/A</v>
          </cell>
          <cell r="DI361" t="e">
            <v>#N/A</v>
          </cell>
          <cell r="DJ361" t="e">
            <v>#N/A</v>
          </cell>
          <cell r="DK361" t="e">
            <v>#N/A</v>
          </cell>
          <cell r="DL361" t="e">
            <v>#N/A</v>
          </cell>
          <cell r="DM361" t="e">
            <v>#N/A</v>
          </cell>
          <cell r="DN361" t="e">
            <v>#N/A</v>
          </cell>
          <cell r="DO361" t="e">
            <v>#N/A</v>
          </cell>
          <cell r="DP361" t="e">
            <v>#N/A</v>
          </cell>
          <cell r="DQ361" t="e">
            <v>#N/A</v>
          </cell>
          <cell r="DR361" t="e">
            <v>#N/A</v>
          </cell>
          <cell r="DS361" t="e">
            <v>#N/A</v>
          </cell>
          <cell r="DT361" t="e">
            <v>#N/A</v>
          </cell>
          <cell r="DU361" t="e">
            <v>#N/A</v>
          </cell>
          <cell r="DV361" t="e">
            <v>#N/A</v>
          </cell>
          <cell r="DW361" t="e">
            <v>#N/A</v>
          </cell>
          <cell r="DX361" t="e">
            <v>#N/A</v>
          </cell>
          <cell r="DY361" t="e">
            <v>#N/A</v>
          </cell>
          <cell r="DZ361" t="e">
            <v>#N/A</v>
          </cell>
          <cell r="EA361" t="e">
            <v>#N/A</v>
          </cell>
          <cell r="EB361" t="e">
            <v>#N/A</v>
          </cell>
          <cell r="EC361" t="e">
            <v>#N/A</v>
          </cell>
          <cell r="ED361" t="e">
            <v>#N/A</v>
          </cell>
        </row>
        <row r="362">
          <cell r="F362" t="str">
            <v>=</v>
          </cell>
          <cell r="G362" t="str">
            <v>=</v>
          </cell>
          <cell r="H362" t="str">
            <v>=</v>
          </cell>
          <cell r="I362" t="str">
            <v>=</v>
          </cell>
          <cell r="J362" t="str">
            <v>=</v>
          </cell>
          <cell r="K362" t="str">
            <v>=</v>
          </cell>
          <cell r="L362" t="str">
            <v>=</v>
          </cell>
          <cell r="M362" t="str">
            <v>=</v>
          </cell>
          <cell r="N362" t="str">
            <v>=</v>
          </cell>
          <cell r="O362" t="str">
            <v>=</v>
          </cell>
          <cell r="P362" t="str">
            <v>=</v>
          </cell>
          <cell r="Q362" t="str">
            <v>=</v>
          </cell>
          <cell r="R362" t="str">
            <v>=</v>
          </cell>
          <cell r="S362" t="str">
            <v>=</v>
          </cell>
          <cell r="T362" t="str">
            <v>=</v>
          </cell>
          <cell r="U362" t="str">
            <v>=</v>
          </cell>
          <cell r="V362" t="str">
            <v>=</v>
          </cell>
          <cell r="W362" t="str">
            <v>=</v>
          </cell>
          <cell r="X362" t="str">
            <v>=</v>
          </cell>
          <cell r="Y362" t="str">
            <v>=</v>
          </cell>
          <cell r="Z362" t="str">
            <v>=</v>
          </cell>
          <cell r="AA362" t="str">
            <v>=</v>
          </cell>
          <cell r="AB362" t="str">
            <v>=</v>
          </cell>
          <cell r="AC362" t="str">
            <v>=</v>
          </cell>
          <cell r="AD362" t="str">
            <v>=</v>
          </cell>
          <cell r="AE362" t="str">
            <v>=</v>
          </cell>
          <cell r="AF362" t="str">
            <v>=</v>
          </cell>
          <cell r="AG362" t="str">
            <v>=</v>
          </cell>
          <cell r="AH362" t="str">
            <v>=</v>
          </cell>
          <cell r="AI362" t="str">
            <v>=</v>
          </cell>
          <cell r="AJ362" t="str">
            <v>=</v>
          </cell>
          <cell r="AK362" t="str">
            <v>=</v>
          </cell>
          <cell r="AL362" t="str">
            <v>=</v>
          </cell>
          <cell r="AM362" t="str">
            <v>=</v>
          </cell>
          <cell r="AN362" t="str">
            <v>=</v>
          </cell>
          <cell r="AO362" t="str">
            <v>=</v>
          </cell>
          <cell r="AP362" t="str">
            <v>=</v>
          </cell>
          <cell r="AQ362" t="str">
            <v>=</v>
          </cell>
          <cell r="AR362" t="str">
            <v>=</v>
          </cell>
          <cell r="AS362" t="str">
            <v>=</v>
          </cell>
          <cell r="AT362" t="str">
            <v>=</v>
          </cell>
          <cell r="AU362" t="str">
            <v>=</v>
          </cell>
          <cell r="AV362" t="str">
            <v>=</v>
          </cell>
          <cell r="AW362" t="str">
            <v>=</v>
          </cell>
          <cell r="AX362" t="str">
            <v>=</v>
          </cell>
          <cell r="AY362" t="str">
            <v>=</v>
          </cell>
          <cell r="AZ362" t="str">
            <v>=</v>
          </cell>
          <cell r="BA362" t="str">
            <v>=</v>
          </cell>
          <cell r="BB362" t="str">
            <v>=</v>
          </cell>
          <cell r="BC362" t="str">
            <v>=</v>
          </cell>
          <cell r="BD362" t="str">
            <v>=</v>
          </cell>
          <cell r="BE362" t="str">
            <v>=</v>
          </cell>
          <cell r="BF362" t="str">
            <v>=</v>
          </cell>
          <cell r="BG362" t="str">
            <v>=</v>
          </cell>
          <cell r="BH362" t="str">
            <v>=</v>
          </cell>
          <cell r="BI362" t="str">
            <v>=</v>
          </cell>
          <cell r="BJ362" t="str">
            <v>=</v>
          </cell>
          <cell r="BK362" t="str">
            <v>=</v>
          </cell>
          <cell r="BL362" t="str">
            <v>=</v>
          </cell>
          <cell r="BM362" t="str">
            <v>=</v>
          </cell>
          <cell r="BN362" t="str">
            <v>=</v>
          </cell>
          <cell r="BO362" t="str">
            <v>=</v>
          </cell>
          <cell r="BP362" t="str">
            <v>=</v>
          </cell>
          <cell r="BQ362" t="str">
            <v>=</v>
          </cell>
          <cell r="BR362" t="str">
            <v>=</v>
          </cell>
          <cell r="BS362" t="str">
            <v>=</v>
          </cell>
          <cell r="BT362" t="str">
            <v>=</v>
          </cell>
          <cell r="BU362" t="str">
            <v>=</v>
          </cell>
          <cell r="BV362" t="str">
            <v>=</v>
          </cell>
          <cell r="BW362" t="str">
            <v>=</v>
          </cell>
          <cell r="BX362" t="str">
            <v>=</v>
          </cell>
          <cell r="BY362" t="str">
            <v>=</v>
          </cell>
          <cell r="BZ362" t="str">
            <v>=</v>
          </cell>
          <cell r="CA362" t="str">
            <v>=</v>
          </cell>
          <cell r="CB362" t="str">
            <v>=</v>
          </cell>
          <cell r="CC362" t="str">
            <v>=</v>
          </cell>
          <cell r="CD362" t="str">
            <v>=</v>
          </cell>
          <cell r="CE362" t="str">
            <v>=</v>
          </cell>
          <cell r="CF362" t="str">
            <v>=</v>
          </cell>
          <cell r="CG362" t="str">
            <v>=</v>
          </cell>
          <cell r="CH362" t="str">
            <v>=</v>
          </cell>
          <cell r="CI362" t="str">
            <v>=</v>
          </cell>
          <cell r="CJ362" t="str">
            <v>=</v>
          </cell>
          <cell r="CK362" t="str">
            <v>=</v>
          </cell>
          <cell r="CL362" t="str">
            <v>=</v>
          </cell>
          <cell r="CM362" t="str">
            <v>=</v>
          </cell>
          <cell r="CN362" t="str">
            <v>=</v>
          </cell>
          <cell r="CO362" t="str">
            <v>=</v>
          </cell>
          <cell r="CP362" t="str">
            <v>=</v>
          </cell>
          <cell r="CQ362" t="str">
            <v>=</v>
          </cell>
          <cell r="CR362" t="str">
            <v>=</v>
          </cell>
          <cell r="CS362" t="str">
            <v>=</v>
          </cell>
          <cell r="CT362" t="str">
            <v>=</v>
          </cell>
          <cell r="CU362" t="str">
            <v>=</v>
          </cell>
          <cell r="CV362" t="str">
            <v>=</v>
          </cell>
          <cell r="CW362" t="str">
            <v>=</v>
          </cell>
          <cell r="CX362" t="str">
            <v>=</v>
          </cell>
          <cell r="CY362" t="str">
            <v>=</v>
          </cell>
          <cell r="CZ362" t="str">
            <v>=</v>
          </cell>
          <cell r="DA362" t="str">
            <v>=</v>
          </cell>
          <cell r="DB362" t="str">
            <v>=</v>
          </cell>
          <cell r="DC362" t="str">
            <v>=</v>
          </cell>
          <cell r="DD362" t="str">
            <v>=</v>
          </cell>
          <cell r="DE362" t="str">
            <v>=</v>
          </cell>
          <cell r="DF362" t="str">
            <v>=</v>
          </cell>
          <cell r="DG362" t="str">
            <v>=</v>
          </cell>
          <cell r="DH362" t="str">
            <v>=</v>
          </cell>
          <cell r="DI362" t="str">
            <v>=</v>
          </cell>
          <cell r="DJ362" t="str">
            <v>=</v>
          </cell>
          <cell r="DK362" t="str">
            <v>=</v>
          </cell>
          <cell r="DL362" t="str">
            <v>=</v>
          </cell>
          <cell r="DM362" t="str">
            <v>=</v>
          </cell>
          <cell r="DN362" t="str">
            <v>=</v>
          </cell>
          <cell r="DO362" t="str">
            <v>=</v>
          </cell>
          <cell r="DP362" t="str">
            <v>=</v>
          </cell>
          <cell r="DQ362" t="str">
            <v>=</v>
          </cell>
          <cell r="DR362" t="str">
            <v>=</v>
          </cell>
          <cell r="DS362" t="str">
            <v>=</v>
          </cell>
          <cell r="DT362" t="str">
            <v>=</v>
          </cell>
          <cell r="DU362" t="str">
            <v>=</v>
          </cell>
          <cell r="DV362" t="str">
            <v>=</v>
          </cell>
          <cell r="DW362" t="str">
            <v>=</v>
          </cell>
          <cell r="DX362" t="str">
            <v>=</v>
          </cell>
          <cell r="DY362" t="str">
            <v>=</v>
          </cell>
          <cell r="DZ362" t="str">
            <v>=</v>
          </cell>
          <cell r="EA362" t="str">
            <v>=</v>
          </cell>
          <cell r="EB362" t="str">
            <v>=</v>
          </cell>
          <cell r="EC362" t="str">
            <v>=</v>
          </cell>
          <cell r="ED362" t="str">
            <v>=</v>
          </cell>
        </row>
        <row r="363">
          <cell r="F363">
            <v>-0.36410087287527659</v>
          </cell>
          <cell r="G363">
            <v>-0.35166893040361913</v>
          </cell>
          <cell r="H363">
            <v>-0.30517912631501076</v>
          </cell>
          <cell r="I363">
            <v>-0.25136388270132315</v>
          </cell>
          <cell r="J363">
            <v>-0.20347180029466472</v>
          </cell>
          <cell r="K363">
            <v>-0.29625021990709755</v>
          </cell>
          <cell r="L363">
            <v>-0.3718956378185716</v>
          </cell>
          <cell r="M363">
            <v>-0.4166140831138172</v>
          </cell>
          <cell r="N363">
            <v>-0.4556417813558582</v>
          </cell>
          <cell r="O363">
            <v>-0.40447115523479127</v>
          </cell>
          <cell r="P363">
            <v>-0.37043042304542695</v>
          </cell>
          <cell r="Q363">
            <v>-0.44434210169404054</v>
          </cell>
          <cell r="R363">
            <v>-0.3680268934293629</v>
          </cell>
          <cell r="S363">
            <v>-0.39244775804639787</v>
          </cell>
          <cell r="T363">
            <v>-0.38326101461921169</v>
          </cell>
          <cell r="U363">
            <v>-0.33003062133849781</v>
          </cell>
          <cell r="V363">
            <v>-0.24983648448565177</v>
          </cell>
          <cell r="W363">
            <v>-0.21481462974895749</v>
          </cell>
          <cell r="X363">
            <v>-0.29729256974028573</v>
          </cell>
          <cell r="Y363">
            <v>-0.38089813901851954</v>
          </cell>
          <cell r="Z363">
            <v>-0.41949469072448053</v>
          </cell>
          <cell r="AA363">
            <v>-0.45566484714667865</v>
          </cell>
          <cell r="AB363">
            <v>-0.39525365795093848</v>
          </cell>
          <cell r="AC363">
            <v>-0.40612510514998945</v>
          </cell>
          <cell r="AD363">
            <v>-0.46290413751252402</v>
          </cell>
          <cell r="AE363">
            <v>-0.3739081911092299</v>
          </cell>
          <cell r="AF363">
            <v>-0.41000958458279513</v>
          </cell>
          <cell r="AG363">
            <v>-0.39652040823945001</v>
          </cell>
          <cell r="AH363">
            <v>-0.35056330777802103</v>
          </cell>
          <cell r="AI363">
            <v>-0.25649206861631058</v>
          </cell>
          <cell r="AJ363">
            <v>-0.22000823732526342</v>
          </cell>
          <cell r="AK363">
            <v>-0.30730269808867305</v>
          </cell>
          <cell r="AL363">
            <v>-0.38695128908437937</v>
          </cell>
          <cell r="AM363">
            <v>-0.42649823183769797</v>
          </cell>
          <cell r="AN363">
            <v>-0.45727186660842278</v>
          </cell>
          <cell r="AO363">
            <v>-0.39211028685862814</v>
          </cell>
          <cell r="AP363">
            <v>-0.39775907304955993</v>
          </cell>
          <cell r="AQ363">
            <v>-0.45640023286153308</v>
          </cell>
          <cell r="AR363">
            <v>-0.38263329717397454</v>
          </cell>
          <cell r="AS363">
            <v>-0.4158037296439403</v>
          </cell>
          <cell r="AT363">
            <v>-0.3969786221603222</v>
          </cell>
          <cell r="AU363">
            <v>-0.33935718394752001</v>
          </cell>
          <cell r="AV363">
            <v>-0.25900518659465277</v>
          </cell>
          <cell r="AW363">
            <v>-0.2275755345809003</v>
          </cell>
          <cell r="AX363">
            <v>-0.29755081965544505</v>
          </cell>
          <cell r="AY363">
            <v>-0.39579763830197123</v>
          </cell>
          <cell r="AZ363">
            <v>-0.46087262870396373</v>
          </cell>
          <cell r="BA363">
            <v>-0.49208414675328882</v>
          </cell>
          <cell r="BB363">
            <v>-0.4129624418711515</v>
          </cell>
          <cell r="BC363">
            <v>-0.39726053652834281</v>
          </cell>
          <cell r="BD363">
            <v>-0.46462329657926205</v>
          </cell>
          <cell r="BE363">
            <v>-0.39887582256011811</v>
          </cell>
          <cell r="BF363">
            <v>-0.43811319265309834</v>
          </cell>
          <cell r="BG363">
            <v>-0.42085482105430216</v>
          </cell>
          <cell r="BH363">
            <v>-0.35797718319314598</v>
          </cell>
          <cell r="BI363">
            <v>-0.2714460986759164</v>
          </cell>
          <cell r="BJ363">
            <v>-0.22104996762587348</v>
          </cell>
          <cell r="BK363">
            <v>-0.29627750307817635</v>
          </cell>
          <cell r="BL363">
            <v>-0.4195106339952126</v>
          </cell>
          <cell r="BM363">
            <v>-0.45858585404722163</v>
          </cell>
          <cell r="BN363">
            <v>-0.50560757020658187</v>
          </cell>
          <cell r="BO363">
            <v>-0.44688470736251062</v>
          </cell>
          <cell r="BP363">
            <v>-0.4200023496236831</v>
          </cell>
          <cell r="BQ363">
            <v>-0.49621421059014281</v>
          </cell>
          <cell r="BR363">
            <v>-0.41675584978300861</v>
          </cell>
          <cell r="BS363">
            <v>-0.49626707177676366</v>
          </cell>
          <cell r="BT363">
            <v>-0.4547555864620314</v>
          </cell>
          <cell r="BU363">
            <v>-0.41298832598716828</v>
          </cell>
          <cell r="BV363">
            <v>-0.27115228229260424</v>
          </cell>
          <cell r="BW363">
            <v>-0.22659595775737351</v>
          </cell>
          <cell r="BX363">
            <v>-0.31976288170279332</v>
          </cell>
          <cell r="BY363">
            <v>-0.41485334859486755</v>
          </cell>
          <cell r="BZ363">
            <v>-0.46608010263642541</v>
          </cell>
          <cell r="CA363">
            <v>-0.5020821507722637</v>
          </cell>
          <cell r="CB363">
            <v>-0.4335624822174502</v>
          </cell>
          <cell r="CC363">
            <v>-0.43707023512634535</v>
          </cell>
          <cell r="CD363">
            <v>-0.53068827459397383</v>
          </cell>
          <cell r="CE363">
            <v>-0.4182381110035891</v>
          </cell>
          <cell r="CF363">
            <v>-0.50872634586245269</v>
          </cell>
          <cell r="CG363">
            <v>-0.44945627491384244</v>
          </cell>
          <cell r="CH363">
            <v>-0.407400868904368</v>
          </cell>
          <cell r="CI363">
            <v>-0.23319678440703839</v>
          </cell>
          <cell r="CJ363">
            <v>-0.19846687177695799</v>
          </cell>
          <cell r="CK363">
            <v>-0.32075021281333704</v>
          </cell>
          <cell r="CL363">
            <v>-0.41159421427541432</v>
          </cell>
          <cell r="CM363">
            <v>-0.47334646822658755</v>
          </cell>
          <cell r="CN363">
            <v>-0.48676106096181826</v>
          </cell>
          <cell r="CO363">
            <v>-0.46651433597651959</v>
          </cell>
          <cell r="CP363">
            <v>-0.4666197010944515</v>
          </cell>
          <cell r="CQ363">
            <v>-0.55363353296898765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28.733812467864045</v>
          </cell>
          <cell r="G364">
            <v>27.138569061578647</v>
          </cell>
          <cell r="H364">
            <v>22.193444784015458</v>
          </cell>
          <cell r="I364">
            <v>17.826980930187844</v>
          </cell>
          <cell r="J364">
            <v>14.430544556228705</v>
          </cell>
          <cell r="K364">
            <v>23.027509366876551</v>
          </cell>
          <cell r="L364">
            <v>31.93040902335277</v>
          </cell>
          <cell r="M364">
            <v>34.513728257725717</v>
          </cell>
          <cell r="N364">
            <v>34.189168912087673</v>
          </cell>
          <cell r="O364">
            <v>28.633865563430053</v>
          </cell>
          <cell r="P364">
            <v>27.956104246327861</v>
          </cell>
          <cell r="Q364">
            <v>35.736704412120922</v>
          </cell>
          <cell r="R364">
            <v>28.290669202726182</v>
          </cell>
          <cell r="S364">
            <v>31.151972864381367</v>
          </cell>
          <cell r="T364">
            <v>29.982879285817035</v>
          </cell>
          <cell r="U364">
            <v>24.089567208195167</v>
          </cell>
          <cell r="V364">
            <v>17.773082414359681</v>
          </cell>
          <cell r="W364">
            <v>15.282675227321965</v>
          </cell>
          <cell r="X364">
            <v>23.163042717960352</v>
          </cell>
          <cell r="Y364">
            <v>32.799698119199562</v>
          </cell>
          <cell r="Z364">
            <v>34.839537734592795</v>
          </cell>
          <cell r="AA364">
            <v>34.254188448666078</v>
          </cell>
          <cell r="AB364">
            <v>28.033042762841909</v>
          </cell>
          <cell r="AC364">
            <v>30.724585583029107</v>
          </cell>
          <cell r="AD364">
            <v>37.323721053524402</v>
          </cell>
          <cell r="AE364">
            <v>29.027128604562588</v>
          </cell>
          <cell r="AF364">
            <v>32.84445960238596</v>
          </cell>
          <cell r="AG364">
            <v>31.304504775595188</v>
          </cell>
          <cell r="AH364">
            <v>25.800488101741678</v>
          </cell>
          <cell r="AI364">
            <v>18.401875209680036</v>
          </cell>
          <cell r="AJ364">
            <v>15.786929525966727</v>
          </cell>
          <cell r="AK364">
            <v>24.162782289291215</v>
          </cell>
          <cell r="AL364">
            <v>33.638863179086037</v>
          </cell>
          <cell r="AM364">
            <v>35.755821404845243</v>
          </cell>
          <cell r="AN364">
            <v>34.730580258736801</v>
          </cell>
          <cell r="AO364">
            <v>28.135314445492401</v>
          </cell>
          <cell r="AP364">
            <v>30.460564134305137</v>
          </cell>
          <cell r="AQ364">
            <v>37.254309230430195</v>
          </cell>
          <cell r="AR364">
            <v>30.004419348048838</v>
          </cell>
          <cell r="AS364">
            <v>33.731494194848203</v>
          </cell>
          <cell r="AT364">
            <v>31.733610566010963</v>
          </cell>
          <cell r="AU364">
            <v>25.249514925487098</v>
          </cell>
          <cell r="AV364">
            <v>18.783113507898733</v>
          </cell>
          <cell r="AW364">
            <v>16.480765081064234</v>
          </cell>
          <cell r="AX364">
            <v>23.622765395767988</v>
          </cell>
          <cell r="AY364">
            <v>34.729458486034027</v>
          </cell>
          <cell r="AZ364">
            <v>38.968577107120183</v>
          </cell>
          <cell r="BA364">
            <v>37.7117996423855</v>
          </cell>
          <cell r="BB364">
            <v>29.896988188717515</v>
          </cell>
          <cell r="BC364">
            <v>30.725192321002897</v>
          </cell>
          <cell r="BD364">
            <v>38.291132345050372</v>
          </cell>
          <cell r="BE364">
            <v>31.595310482374089</v>
          </cell>
          <cell r="BF364">
            <v>35.895320778071323</v>
          </cell>
          <cell r="BG364">
            <v>33.70069988492898</v>
          </cell>
          <cell r="BH364">
            <v>26.878869505123667</v>
          </cell>
          <cell r="BI364">
            <v>19.868041343274836</v>
          </cell>
          <cell r="BJ364">
            <v>16.151377172628717</v>
          </cell>
          <cell r="BK364">
            <v>23.756369514533837</v>
          </cell>
          <cell r="BL364">
            <v>37.167825175901093</v>
          </cell>
          <cell r="BM364">
            <v>39.191994149780641</v>
          </cell>
          <cell r="BN364">
            <v>39.193689289106473</v>
          </cell>
          <cell r="BO364">
            <v>32.739941923757513</v>
          </cell>
          <cell r="BP364">
            <v>32.939516220188594</v>
          </cell>
          <cell r="BQ364">
            <v>41.45321480676612</v>
          </cell>
          <cell r="BR364">
            <v>33.397473410819494</v>
          </cell>
          <cell r="BS364">
            <v>41.217957031821975</v>
          </cell>
          <cell r="BT364">
            <v>37.249997292097127</v>
          </cell>
          <cell r="BU364">
            <v>31.447262123251754</v>
          </cell>
          <cell r="BV364">
            <v>20.095338114041216</v>
          </cell>
          <cell r="BW364">
            <v>16.739675278308731</v>
          </cell>
          <cell r="BX364">
            <v>25.908461115081277</v>
          </cell>
          <cell r="BY364">
            <v>37.109852972855812</v>
          </cell>
          <cell r="BZ364">
            <v>40.209112595342177</v>
          </cell>
          <cell r="CA364">
            <v>39.291861976645059</v>
          </cell>
          <cell r="CB364">
            <v>32.032408376997438</v>
          </cell>
          <cell r="CC364">
            <v>34.571393837826946</v>
          </cell>
          <cell r="CD364">
            <v>44.82651289440291</v>
          </cell>
          <cell r="CE364">
            <v>33.887919025427948</v>
          </cell>
          <cell r="CF364">
            <v>42.69350700430612</v>
          </cell>
          <cell r="CG364">
            <v>37.222814625861304</v>
          </cell>
          <cell r="CH364">
            <v>31.322177662628313</v>
          </cell>
          <cell r="CI364">
            <v>17.451387873021471</v>
          </cell>
          <cell r="CJ364">
            <v>14.806646846232596</v>
          </cell>
          <cell r="CK364">
            <v>26.229193829335895</v>
          </cell>
          <cell r="CL364">
            <v>37.194803237321395</v>
          </cell>
          <cell r="CM364">
            <v>41.278822212924638</v>
          </cell>
          <cell r="CN364">
            <v>38.513786116858739</v>
          </cell>
          <cell r="CO364">
            <v>34.899423933929654</v>
          </cell>
          <cell r="CP364">
            <v>37.436272540951357</v>
          </cell>
          <cell r="CQ364">
            <v>47.415342455950153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2317.1227285116756</v>
          </cell>
          <cell r="I365">
            <v>349.62251496703055</v>
          </cell>
          <cell r="J365">
            <v>-8350.9342323429373</v>
          </cell>
          <cell r="K365">
            <v>891.42069593568783</v>
          </cell>
          <cell r="L365">
            <v>2028.9619466616687</v>
          </cell>
          <cell r="M365">
            <v>5591.2138639671803</v>
          </cell>
          <cell r="N365">
            <v>4909.6004713112243</v>
          </cell>
          <cell r="O365">
            <v>2691.3543540286655</v>
          </cell>
          <cell r="P365">
            <v>13464.935233619954</v>
          </cell>
          <cell r="Q365">
            <v>13288.490150484788</v>
          </cell>
          <cell r="R365">
            <v>2515.7901193852972</v>
          </cell>
          <cell r="S365">
            <v>0</v>
          </cell>
          <cell r="T365">
            <v>0</v>
          </cell>
          <cell r="U365">
            <v>859.27862769554758</v>
          </cell>
          <cell r="V365">
            <v>272.86421010441904</v>
          </cell>
          <cell r="W365">
            <v>1555.1961544762901</v>
          </cell>
          <cell r="X365">
            <v>4188.9564987214926</v>
          </cell>
          <cell r="Y365">
            <v>4313.0765969885169</v>
          </cell>
          <cell r="Z365">
            <v>8443.5297854521268</v>
          </cell>
          <cell r="AA365">
            <v>4296.8213131639741</v>
          </cell>
          <cell r="AB365">
            <v>4177.0834958809437</v>
          </cell>
          <cell r="AC365">
            <v>0</v>
          </cell>
          <cell r="AD365">
            <v>0</v>
          </cell>
          <cell r="AE365">
            <v>441.26863021155901</v>
          </cell>
          <cell r="AF365">
            <v>2578.3028663379537</v>
          </cell>
          <cell r="AG365">
            <v>539.6642710855499</v>
          </cell>
          <cell r="AH365">
            <v>275.63872179250058</v>
          </cell>
          <cell r="AI365">
            <v>115.74371384531381</v>
          </cell>
          <cell r="AJ365">
            <v>134.35207527242008</v>
          </cell>
          <cell r="AK365">
            <v>316.58954321260285</v>
          </cell>
          <cell r="AL365">
            <v>2749.3945665446599</v>
          </cell>
          <cell r="AM365">
            <v>1124.5137069873554</v>
          </cell>
          <cell r="AN365">
            <v>474.7619529776145</v>
          </cell>
          <cell r="AO365">
            <v>301.84417121064047</v>
          </cell>
          <cell r="AP365">
            <v>783.27167714181985</v>
          </cell>
          <cell r="AQ365">
            <v>1496.8190909595974</v>
          </cell>
          <cell r="AR365">
            <v>458.08377433135627</v>
          </cell>
          <cell r="AS365">
            <v>2232.4017347534373</v>
          </cell>
          <cell r="AT365">
            <v>550.78723936025449</v>
          </cell>
          <cell r="AU365">
            <v>304.18562695974686</v>
          </cell>
          <cell r="AV365">
            <v>127.84064225474047</v>
          </cell>
          <cell r="AW365">
            <v>134.59531265965407</v>
          </cell>
          <cell r="AX365">
            <v>296.76696580033257</v>
          </cell>
          <cell r="AY365">
            <v>1828.1204477909898</v>
          </cell>
          <cell r="AZ365">
            <v>1332.9724678155774</v>
          </cell>
          <cell r="BA365">
            <v>453.42505426095153</v>
          </cell>
          <cell r="BB365">
            <v>342.15435477113277</v>
          </cell>
          <cell r="BC365">
            <v>836.88027841369569</v>
          </cell>
          <cell r="BD365">
            <v>1379.4741905351557</v>
          </cell>
          <cell r="BE365">
            <v>574.04848825572878</v>
          </cell>
          <cell r="BF365">
            <v>2045.8835306253691</v>
          </cell>
          <cell r="BG365">
            <v>858.79450955823359</v>
          </cell>
          <cell r="BH365">
            <v>308.9805146924283</v>
          </cell>
          <cell r="BI365">
            <v>147.04071848544558</v>
          </cell>
          <cell r="BJ365">
            <v>160.77741528528253</v>
          </cell>
          <cell r="BK365">
            <v>277.0963046305294</v>
          </cell>
          <cell r="BL365">
            <v>1755.6488799566657</v>
          </cell>
          <cell r="BM365">
            <v>1132.3539489329237</v>
          </cell>
          <cell r="BN365">
            <v>642.64584049548864</v>
          </cell>
          <cell r="BO365">
            <v>527.11483119695095</v>
          </cell>
          <cell r="BP365">
            <v>2964.5586461787984</v>
          </cell>
          <cell r="BQ365">
            <v>6168.2383632467981</v>
          </cell>
          <cell r="BR365">
            <v>633.20795022568166</v>
          </cell>
          <cell r="BS365">
            <v>8285.4328422162089</v>
          </cell>
          <cell r="BT365">
            <v>2793.8238519477995</v>
          </cell>
          <cell r="BU365">
            <v>458.92526330604113</v>
          </cell>
          <cell r="BV365">
            <v>168.24616195458611</v>
          </cell>
          <cell r="BW365">
            <v>158.99406282655639</v>
          </cell>
          <cell r="BX365">
            <v>395.83990655546904</v>
          </cell>
          <cell r="BY365">
            <v>2226.3668008160598</v>
          </cell>
          <cell r="BZ365">
            <v>1288.1010221365343</v>
          </cell>
          <cell r="CA365">
            <v>638.98381248347334</v>
          </cell>
          <cell r="CB365">
            <v>265.79792524936238</v>
          </cell>
          <cell r="CC365">
            <v>3572.0369282782244</v>
          </cell>
          <cell r="CD365">
            <v>3205.5630029662975</v>
          </cell>
          <cell r="CE365">
            <v>635.64101147576514</v>
          </cell>
          <cell r="CF365">
            <v>15882.016369636125</v>
          </cell>
          <cell r="CG365">
            <v>2779.3038008760382</v>
          </cell>
          <cell r="CH365">
            <v>434.76034458602487</v>
          </cell>
          <cell r="CI365">
            <v>160.95326928155467</v>
          </cell>
          <cell r="CJ365">
            <v>143.18257824885768</v>
          </cell>
          <cell r="CK365">
            <v>412.11650933053016</v>
          </cell>
          <cell r="CL365">
            <v>1500.323574892529</v>
          </cell>
          <cell r="CM365">
            <v>950.15334883817854</v>
          </cell>
          <cell r="CN365">
            <v>427.30767711897323</v>
          </cell>
          <cell r="CO365">
            <v>385.46924144173806</v>
          </cell>
          <cell r="CP365">
            <v>3850.588032783568</v>
          </cell>
          <cell r="CQ365">
            <v>3048.8874281285125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2">
          <cell r="F402">
            <v>0</v>
          </cell>
          <cell r="G402">
            <v>62.332000000002154</v>
          </cell>
          <cell r="H402">
            <v>368.6820000000007</v>
          </cell>
          <cell r="I402">
            <v>263.25499999999738</v>
          </cell>
          <cell r="J402">
            <v>630.93000000000757</v>
          </cell>
          <cell r="K402">
            <v>882.61000000000058</v>
          </cell>
          <cell r="L402">
            <v>388.33000000000175</v>
          </cell>
          <cell r="M402">
            <v>99.235000000000582</v>
          </cell>
          <cell r="N402">
            <v>0</v>
          </cell>
          <cell r="O402">
            <v>48.875</v>
          </cell>
          <cell r="P402">
            <v>223.53599999999278</v>
          </cell>
          <cell r="Q402">
            <v>0</v>
          </cell>
          <cell r="R402">
            <v>3393.8759999999311</v>
          </cell>
          <cell r="S402">
            <v>0</v>
          </cell>
          <cell r="T402">
            <v>98.520000000004075</v>
          </cell>
          <cell r="U402">
            <v>196.69900000000052</v>
          </cell>
          <cell r="V402">
            <v>486.62999999999738</v>
          </cell>
          <cell r="W402">
            <v>588.93500000001222</v>
          </cell>
          <cell r="X402">
            <v>633.3799999999901</v>
          </cell>
          <cell r="Y402">
            <v>439.36000000000058</v>
          </cell>
          <cell r="Z402">
            <v>98.970000000001164</v>
          </cell>
          <cell r="AA402">
            <v>-1.9700000000011642</v>
          </cell>
          <cell r="AB402">
            <v>0</v>
          </cell>
          <cell r="AC402">
            <v>853.35199999999895</v>
          </cell>
          <cell r="AD402">
            <v>0</v>
          </cell>
          <cell r="AE402">
            <v>2717.3760000001639</v>
          </cell>
          <cell r="AF402">
            <v>0</v>
          </cell>
          <cell r="AG402">
            <v>69.690000000002328</v>
          </cell>
          <cell r="AH402">
            <v>320.56999999999971</v>
          </cell>
          <cell r="AI402">
            <v>79.944999999999709</v>
          </cell>
          <cell r="AJ402">
            <v>879.78399999999965</v>
          </cell>
          <cell r="AK402">
            <v>571.54500000001281</v>
          </cell>
          <cell r="AL402">
            <v>360.25</v>
          </cell>
          <cell r="AM402">
            <v>34.265999999988708</v>
          </cell>
          <cell r="AN402">
            <v>0</v>
          </cell>
          <cell r="AO402">
            <v>47.399999999994179</v>
          </cell>
          <cell r="AP402">
            <v>353.92600000000675</v>
          </cell>
          <cell r="AQ402">
            <v>0</v>
          </cell>
          <cell r="AR402">
            <v>4386.439000000013</v>
          </cell>
          <cell r="AS402">
            <v>0</v>
          </cell>
          <cell r="AT402">
            <v>252</v>
          </cell>
          <cell r="AU402">
            <v>176.83999999999651</v>
          </cell>
          <cell r="AV402">
            <v>595.97499999999854</v>
          </cell>
          <cell r="AW402">
            <v>771.91000000000349</v>
          </cell>
          <cell r="AX402">
            <v>726.85000000000582</v>
          </cell>
          <cell r="AY402">
            <v>733.76499999999942</v>
          </cell>
          <cell r="AZ402">
            <v>176.84399999999732</v>
          </cell>
          <cell r="BA402">
            <v>0</v>
          </cell>
          <cell r="BB402">
            <v>0</v>
          </cell>
          <cell r="BC402">
            <v>952.25500000000466</v>
          </cell>
          <cell r="BD402">
            <v>0</v>
          </cell>
          <cell r="BE402">
            <v>4387.7250000000931</v>
          </cell>
          <cell r="BF402">
            <v>0</v>
          </cell>
          <cell r="BG402">
            <v>259.36000000000058</v>
          </cell>
          <cell r="BH402">
            <v>577.72000000000116</v>
          </cell>
          <cell r="BI402">
            <v>445.76499999999942</v>
          </cell>
          <cell r="BJ402">
            <v>849.85499999999593</v>
          </cell>
          <cell r="BK402">
            <v>321.49499999999534</v>
          </cell>
          <cell r="BL402">
            <v>587.80999999999767</v>
          </cell>
          <cell r="BM402">
            <v>93.479999999995925</v>
          </cell>
          <cell r="BN402">
            <v>0</v>
          </cell>
          <cell r="BO402">
            <v>0</v>
          </cell>
          <cell r="BP402">
            <v>1221.75</v>
          </cell>
          <cell r="BQ402">
            <v>30.490000000005239</v>
          </cell>
          <cell r="BR402">
            <v>5444.1600000000326</v>
          </cell>
          <cell r="BS402">
            <v>0</v>
          </cell>
          <cell r="BT402">
            <v>493.73099999999977</v>
          </cell>
          <cell r="BU402">
            <v>270.46899999999732</v>
          </cell>
          <cell r="BV402">
            <v>893.66600000000471</v>
          </cell>
          <cell r="BW402">
            <v>426.80399999999645</v>
          </cell>
          <cell r="BX402">
            <v>1237.2859999999928</v>
          </cell>
          <cell r="BY402">
            <v>513.10999999998603</v>
          </cell>
          <cell r="BZ402">
            <v>221.31999999999243</v>
          </cell>
          <cell r="CA402">
            <v>0</v>
          </cell>
          <cell r="CB402">
            <v>0</v>
          </cell>
          <cell r="CC402">
            <v>1152.0840000000026</v>
          </cell>
          <cell r="CD402">
            <v>235.69000000000233</v>
          </cell>
          <cell r="CE402">
            <v>6901.9329999998445</v>
          </cell>
          <cell r="CF402">
            <v>195.85899999999674</v>
          </cell>
          <cell r="CG402">
            <v>1034.6080000000002</v>
          </cell>
          <cell r="CH402">
            <v>746.04999999999563</v>
          </cell>
          <cell r="CI402">
            <v>549.69400000000314</v>
          </cell>
          <cell r="CJ402">
            <v>552.21199999999953</v>
          </cell>
          <cell r="CK402">
            <v>1027.9499999999971</v>
          </cell>
          <cell r="CL402">
            <v>292.125</v>
          </cell>
          <cell r="CM402">
            <v>415.23500000000058</v>
          </cell>
          <cell r="CN402">
            <v>0</v>
          </cell>
          <cell r="CO402">
            <v>20.690000000002328</v>
          </cell>
          <cell r="CP402">
            <v>1265.2100000000064</v>
          </cell>
          <cell r="CQ402">
            <v>802.30000000000291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1839.1199999999953</v>
          </cell>
          <cell r="G403">
            <v>1601.2600000000093</v>
          </cell>
          <cell r="H403">
            <v>1265.9100000000035</v>
          </cell>
          <cell r="I403">
            <v>2420.0449999999983</v>
          </cell>
          <cell r="J403">
            <v>551.98000000001048</v>
          </cell>
          <cell r="K403">
            <v>485.58999999999651</v>
          </cell>
          <cell r="L403">
            <v>741.18800000000192</v>
          </cell>
          <cell r="M403">
            <v>368.77000000000407</v>
          </cell>
          <cell r="N403">
            <v>-5.6750000000029104</v>
          </cell>
          <cell r="O403">
            <v>2530.7099999999919</v>
          </cell>
          <cell r="P403">
            <v>2897</v>
          </cell>
          <cell r="Q403">
            <v>2371.5200000000041</v>
          </cell>
          <cell r="R403">
            <v>18412.836000000127</v>
          </cell>
          <cell r="S403">
            <v>1541.6300000000047</v>
          </cell>
          <cell r="T403">
            <v>1705.4949999999953</v>
          </cell>
          <cell r="U403">
            <v>1714.9499999999971</v>
          </cell>
          <cell r="V403">
            <v>3421.8199999999924</v>
          </cell>
          <cell r="W403">
            <v>1023.070000000007</v>
          </cell>
          <cell r="X403">
            <v>172.44000000000233</v>
          </cell>
          <cell r="Y403">
            <v>812.37000000000262</v>
          </cell>
          <cell r="Z403">
            <v>873.37500000000728</v>
          </cell>
          <cell r="AA403">
            <v>104.07000000000698</v>
          </cell>
          <cell r="AB403">
            <v>2556</v>
          </cell>
          <cell r="AC403">
            <v>2273.320000000007</v>
          </cell>
          <cell r="AD403">
            <v>2214.2960000000021</v>
          </cell>
          <cell r="AE403">
            <v>18645.310999999987</v>
          </cell>
          <cell r="AF403">
            <v>1666.6900000000023</v>
          </cell>
          <cell r="AG403">
            <v>2395.570000000007</v>
          </cell>
          <cell r="AH403">
            <v>3136.9400000000023</v>
          </cell>
          <cell r="AI403">
            <v>2548.4499999999971</v>
          </cell>
          <cell r="AJ403">
            <v>1038.0099999999948</v>
          </cell>
          <cell r="AK403">
            <v>166.37399999999616</v>
          </cell>
          <cell r="AL403">
            <v>373.01000000000204</v>
          </cell>
          <cell r="AM403">
            <v>700.36699999999837</v>
          </cell>
          <cell r="AN403">
            <v>269.27000000000407</v>
          </cell>
          <cell r="AO403">
            <v>1935.9399999999732</v>
          </cell>
          <cell r="AP403">
            <v>1979.4199999999837</v>
          </cell>
          <cell r="AQ403">
            <v>2435.2700000000041</v>
          </cell>
          <cell r="AR403">
            <v>21830.974000000162</v>
          </cell>
          <cell r="AS403">
            <v>1631.8300000000163</v>
          </cell>
          <cell r="AT403">
            <v>3271.7699999999895</v>
          </cell>
          <cell r="AU403">
            <v>1764.4100000000035</v>
          </cell>
          <cell r="AV403">
            <v>3162.75</v>
          </cell>
          <cell r="AW403">
            <v>2069.1600000000035</v>
          </cell>
          <cell r="AX403">
            <v>1274.2899999999936</v>
          </cell>
          <cell r="AY403">
            <v>747.37399999999616</v>
          </cell>
          <cell r="AZ403">
            <v>522.33499999999913</v>
          </cell>
          <cell r="BA403">
            <v>134.30499999999302</v>
          </cell>
          <cell r="BB403">
            <v>2619.0099999999802</v>
          </cell>
          <cell r="BC403">
            <v>3219.9500000000116</v>
          </cell>
          <cell r="BD403">
            <v>1413.7899999999936</v>
          </cell>
          <cell r="BE403">
            <v>24040.918999999994</v>
          </cell>
          <cell r="BF403">
            <v>2026.4400000000023</v>
          </cell>
          <cell r="BG403">
            <v>2417.820000000007</v>
          </cell>
          <cell r="BH403">
            <v>3459.5299999999988</v>
          </cell>
          <cell r="BI403">
            <v>3240.929999999993</v>
          </cell>
          <cell r="BJ403">
            <v>1723.4250000000102</v>
          </cell>
          <cell r="BK403">
            <v>1381.9799999999959</v>
          </cell>
          <cell r="BL403">
            <v>601.52200000000448</v>
          </cell>
          <cell r="BM403">
            <v>940.69200000000274</v>
          </cell>
          <cell r="BN403">
            <v>-13.779999999998836</v>
          </cell>
          <cell r="BO403">
            <v>2320.820000000007</v>
          </cell>
          <cell r="BP403">
            <v>3663.9400000000023</v>
          </cell>
          <cell r="BQ403">
            <v>2277.6000000000058</v>
          </cell>
          <cell r="BR403">
            <v>25351.641000000178</v>
          </cell>
          <cell r="BS403">
            <v>2654.0400000000081</v>
          </cell>
          <cell r="BT403">
            <v>2972.1560000000027</v>
          </cell>
          <cell r="BU403">
            <v>4114.4599999999919</v>
          </cell>
          <cell r="BV403">
            <v>1965.0550000000003</v>
          </cell>
          <cell r="BW403">
            <v>1989.8970000000045</v>
          </cell>
          <cell r="BX403">
            <v>1740.7060000000056</v>
          </cell>
          <cell r="BY403">
            <v>632.16599999999744</v>
          </cell>
          <cell r="BZ403">
            <v>625.51599999999598</v>
          </cell>
          <cell r="CA403">
            <v>-21.779999999998836</v>
          </cell>
          <cell r="CB403">
            <v>2347.4100000000035</v>
          </cell>
          <cell r="CC403">
            <v>3928.0800000000017</v>
          </cell>
          <cell r="CD403">
            <v>2403.9350000000122</v>
          </cell>
          <cell r="CE403">
            <v>24108.226000000024</v>
          </cell>
          <cell r="CF403">
            <v>3452.2599999999948</v>
          </cell>
          <cell r="CG403">
            <v>2259.8479999999981</v>
          </cell>
          <cell r="CH403">
            <v>1887.6700000000055</v>
          </cell>
          <cell r="CI403">
            <v>1895.2299999999959</v>
          </cell>
          <cell r="CJ403">
            <v>2309.5390000000043</v>
          </cell>
          <cell r="CK403">
            <v>2188.9159999999974</v>
          </cell>
          <cell r="CL403">
            <v>559.97299999999814</v>
          </cell>
          <cell r="CM403">
            <v>578.125</v>
          </cell>
          <cell r="CN403">
            <v>-34.029999999998836</v>
          </cell>
          <cell r="CO403">
            <v>4350.025999999998</v>
          </cell>
          <cell r="CP403">
            <v>3169.6649999999936</v>
          </cell>
          <cell r="CQ403">
            <v>1491.0040000000008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126.67399999999907</v>
          </cell>
          <cell r="G404">
            <v>713.21600000000035</v>
          </cell>
          <cell r="H404">
            <v>1310.2899999999936</v>
          </cell>
          <cell r="I404">
            <v>4370.4499999999971</v>
          </cell>
          <cell r="J404">
            <v>4839.6240000000034</v>
          </cell>
          <cell r="K404">
            <v>2866.3470000000016</v>
          </cell>
          <cell r="L404">
            <v>2074.0800000000163</v>
          </cell>
          <cell r="M404">
            <v>2617.5400000000081</v>
          </cell>
          <cell r="N404">
            <v>392.76999999998952</v>
          </cell>
          <cell r="O404">
            <v>3003.8500000000058</v>
          </cell>
          <cell r="P404">
            <v>959.0570000000007</v>
          </cell>
          <cell r="Q404">
            <v>745.90499999999884</v>
          </cell>
          <cell r="R404">
            <v>28222.608999999939</v>
          </cell>
          <cell r="S404">
            <v>407.74499999999534</v>
          </cell>
          <cell r="T404">
            <v>1049.7700000000041</v>
          </cell>
          <cell r="U404">
            <v>2583.1149999999907</v>
          </cell>
          <cell r="V404">
            <v>3942.4339999999938</v>
          </cell>
          <cell r="W404">
            <v>5786.6270000000077</v>
          </cell>
          <cell r="X404">
            <v>2951.3820000000051</v>
          </cell>
          <cell r="Y404">
            <v>2756.0499999999884</v>
          </cell>
          <cell r="Z404">
            <v>1536.0040000000008</v>
          </cell>
          <cell r="AA404">
            <v>1291.8899999999849</v>
          </cell>
          <cell r="AB404">
            <v>2808.1500000000233</v>
          </cell>
          <cell r="AC404">
            <v>1486.6529999999984</v>
          </cell>
          <cell r="AD404">
            <v>1622.7889999999898</v>
          </cell>
          <cell r="AE404">
            <v>29200.378999999957</v>
          </cell>
          <cell r="AF404">
            <v>669.26000000000931</v>
          </cell>
          <cell r="AG404">
            <v>1406.75</v>
          </cell>
          <cell r="AH404">
            <v>3110.2939999999944</v>
          </cell>
          <cell r="AI404">
            <v>4096.9700000000012</v>
          </cell>
          <cell r="AJ404">
            <v>7264.9250000000029</v>
          </cell>
          <cell r="AK404">
            <v>5256.2100000000064</v>
          </cell>
          <cell r="AL404">
            <v>1173.9699999999721</v>
          </cell>
          <cell r="AM404">
            <v>1384.8799999999756</v>
          </cell>
          <cell r="AN404">
            <v>626.79999999998836</v>
          </cell>
          <cell r="AO404">
            <v>1907.75</v>
          </cell>
          <cell r="AP404">
            <v>1130.1840000000011</v>
          </cell>
          <cell r="AQ404">
            <v>1172.3859999999986</v>
          </cell>
          <cell r="AR404">
            <v>25132.162999999942</v>
          </cell>
          <cell r="AS404">
            <v>1687.6860000000015</v>
          </cell>
          <cell r="AT404">
            <v>1206.8600000000006</v>
          </cell>
          <cell r="AU404">
            <v>2630.1159999999945</v>
          </cell>
          <cell r="AV404">
            <v>3311.1359999999986</v>
          </cell>
          <cell r="AW404">
            <v>6056.9060000000027</v>
          </cell>
          <cell r="AX404">
            <v>2955.8209999999963</v>
          </cell>
          <cell r="AY404">
            <v>2202.9400000000023</v>
          </cell>
          <cell r="AZ404">
            <v>1174.2999999999884</v>
          </cell>
          <cell r="BA404">
            <v>53.729999999981374</v>
          </cell>
          <cell r="BB404">
            <v>1996.1900000000023</v>
          </cell>
          <cell r="BC404">
            <v>558.31299999999828</v>
          </cell>
          <cell r="BD404">
            <v>1298.1650000000009</v>
          </cell>
          <cell r="BE404">
            <v>33090.351999999722</v>
          </cell>
          <cell r="BF404">
            <v>2295.5400000000081</v>
          </cell>
          <cell r="BG404">
            <v>2622.1000000000058</v>
          </cell>
          <cell r="BH404">
            <v>4362.6600000000035</v>
          </cell>
          <cell r="BI404">
            <v>5076.0500000000029</v>
          </cell>
          <cell r="BJ404">
            <v>6455.5539999999964</v>
          </cell>
          <cell r="BK404">
            <v>2383.596000000005</v>
          </cell>
          <cell r="BL404">
            <v>1260.1900000000023</v>
          </cell>
          <cell r="BM404">
            <v>1709.6700000000128</v>
          </cell>
          <cell r="BN404">
            <v>707.59000000002561</v>
          </cell>
          <cell r="BO404">
            <v>3860.5799999999872</v>
          </cell>
          <cell r="BP404">
            <v>900.89199999999983</v>
          </cell>
          <cell r="BQ404">
            <v>1455.9300000000076</v>
          </cell>
          <cell r="BR404">
            <v>29763.096000000369</v>
          </cell>
          <cell r="BS404">
            <v>1699.1000000000058</v>
          </cell>
          <cell r="BT404">
            <v>1589.2600000000093</v>
          </cell>
          <cell r="BU404">
            <v>3819.2200000000012</v>
          </cell>
          <cell r="BV404">
            <v>3900.0699999999924</v>
          </cell>
          <cell r="BW404">
            <v>6096.2699999999895</v>
          </cell>
          <cell r="BX404">
            <v>3043.4040000000023</v>
          </cell>
          <cell r="BY404">
            <v>878.18000000005122</v>
          </cell>
          <cell r="BZ404">
            <v>1835.9700000000012</v>
          </cell>
          <cell r="CA404">
            <v>-164.45000000001164</v>
          </cell>
          <cell r="CB404">
            <v>4382.0499999999884</v>
          </cell>
          <cell r="CC404">
            <v>1501.7520000000004</v>
          </cell>
          <cell r="CD404">
            <v>1182.2699999999895</v>
          </cell>
          <cell r="CE404">
            <v>36716.347999999998</v>
          </cell>
          <cell r="CF404">
            <v>2519.1600000000035</v>
          </cell>
          <cell r="CG404">
            <v>1796.6200000000244</v>
          </cell>
          <cell r="CH404">
            <v>4075.4759999999951</v>
          </cell>
          <cell r="CI404">
            <v>3379.679999999993</v>
          </cell>
          <cell r="CJ404">
            <v>7687.1739999999991</v>
          </cell>
          <cell r="CK404">
            <v>3544.0639999999985</v>
          </cell>
          <cell r="CL404">
            <v>2277.9500000000116</v>
          </cell>
          <cell r="CM404">
            <v>1707.859999999986</v>
          </cell>
          <cell r="CN404">
            <v>509.06999999994878</v>
          </cell>
          <cell r="CO404">
            <v>4943.7000000000116</v>
          </cell>
          <cell r="CP404">
            <v>1902.3639999999941</v>
          </cell>
          <cell r="CQ404">
            <v>2373.2300000000105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909.21899999999732</v>
          </cell>
          <cell r="G405">
            <v>1291.2540000000008</v>
          </cell>
          <cell r="H405">
            <v>1452.5360000000073</v>
          </cell>
          <cell r="I405">
            <v>2408.8870000000024</v>
          </cell>
          <cell r="J405">
            <v>2933.9809999999998</v>
          </cell>
          <cell r="K405">
            <v>486.5229999999865</v>
          </cell>
          <cell r="L405">
            <v>343.41500000000087</v>
          </cell>
          <cell r="M405">
            <v>583.28960000000006</v>
          </cell>
          <cell r="N405">
            <v>432.33299999999872</v>
          </cell>
          <cell r="O405">
            <v>1225.2030000000086</v>
          </cell>
          <cell r="P405">
            <v>1834.875</v>
          </cell>
          <cell r="Q405">
            <v>1342.7959999999875</v>
          </cell>
          <cell r="R405">
            <v>14938.428200000082</v>
          </cell>
          <cell r="S405">
            <v>1166.5769999999902</v>
          </cell>
          <cell r="T405">
            <v>1025.8549999999959</v>
          </cell>
          <cell r="U405">
            <v>1194.7199999999939</v>
          </cell>
          <cell r="V405">
            <v>2121.6909999999989</v>
          </cell>
          <cell r="W405">
            <v>2025.3619999999937</v>
          </cell>
          <cell r="X405">
            <v>1180.0399999999936</v>
          </cell>
          <cell r="Y405">
            <v>473.36959999999817</v>
          </cell>
          <cell r="Z405">
            <v>631.46759999999631</v>
          </cell>
          <cell r="AA405">
            <v>585.65200000000186</v>
          </cell>
          <cell r="AB405">
            <v>1399.1570000000065</v>
          </cell>
          <cell r="AC405">
            <v>1739.3439999999828</v>
          </cell>
          <cell r="AD405">
            <v>1395.1929999999993</v>
          </cell>
          <cell r="AE405">
            <v>15464.932500000228</v>
          </cell>
          <cell r="AF405">
            <v>1021.4930000000022</v>
          </cell>
          <cell r="AG405">
            <v>1071.6449999999895</v>
          </cell>
          <cell r="AH405">
            <v>1746.484000000004</v>
          </cell>
          <cell r="AI405">
            <v>1416.6569999999992</v>
          </cell>
          <cell r="AJ405">
            <v>2813.1469999999972</v>
          </cell>
          <cell r="AK405">
            <v>680.887000000017</v>
          </cell>
          <cell r="AL405">
            <v>273.69830000000002</v>
          </cell>
          <cell r="AM405">
            <v>409.89219999999841</v>
          </cell>
          <cell r="AN405">
            <v>258.96199999999953</v>
          </cell>
          <cell r="AO405">
            <v>2304.5899999999965</v>
          </cell>
          <cell r="AP405">
            <v>2074.3880000000063</v>
          </cell>
          <cell r="AQ405">
            <v>1393.0890000000072</v>
          </cell>
          <cell r="AR405">
            <v>17122.306899999967</v>
          </cell>
          <cell r="AS405">
            <v>1546.4490000000224</v>
          </cell>
          <cell r="AT405">
            <v>1298.2969999999914</v>
          </cell>
          <cell r="AU405">
            <v>1185.8629999999976</v>
          </cell>
          <cell r="AV405">
            <v>2641.3489999999947</v>
          </cell>
          <cell r="AW405">
            <v>3174.3130000000092</v>
          </cell>
          <cell r="AX405">
            <v>766.50500000000466</v>
          </cell>
          <cell r="AY405">
            <v>334.76290000000154</v>
          </cell>
          <cell r="AZ405">
            <v>685.27600000000166</v>
          </cell>
          <cell r="BA405">
            <v>385.18899999998393</v>
          </cell>
          <cell r="BB405">
            <v>2120.4409999999916</v>
          </cell>
          <cell r="BC405">
            <v>2233.5890000000072</v>
          </cell>
          <cell r="BD405">
            <v>750.27300000000105</v>
          </cell>
          <cell r="BE405">
            <v>18317.398999999976</v>
          </cell>
          <cell r="BF405">
            <v>1076.1120000000083</v>
          </cell>
          <cell r="BG405">
            <v>830.4829999999929</v>
          </cell>
          <cell r="BH405">
            <v>1728.0349999999962</v>
          </cell>
          <cell r="BI405">
            <v>3037.1710000000021</v>
          </cell>
          <cell r="BJ405">
            <v>2482.6869999999981</v>
          </cell>
          <cell r="BK405">
            <v>1157.2330000000075</v>
          </cell>
          <cell r="BL405">
            <v>616.1160000000018</v>
          </cell>
          <cell r="BM405">
            <v>765.64799999999741</v>
          </cell>
          <cell r="BN405">
            <v>93.910000000003492</v>
          </cell>
          <cell r="BO405">
            <v>3141.1590000000142</v>
          </cell>
          <cell r="BP405">
            <v>1825.3059999999969</v>
          </cell>
          <cell r="BQ405">
            <v>1563.5389999999898</v>
          </cell>
          <cell r="BR405">
            <v>19960.073600000003</v>
          </cell>
          <cell r="BS405">
            <v>1616.6940000000031</v>
          </cell>
          <cell r="BT405">
            <v>2712.9750000000058</v>
          </cell>
          <cell r="BU405">
            <v>3184.6970000000001</v>
          </cell>
          <cell r="BV405">
            <v>2192.8450000000012</v>
          </cell>
          <cell r="BW405">
            <v>1987.5060000000012</v>
          </cell>
          <cell r="BX405">
            <v>1859.5380000000005</v>
          </cell>
          <cell r="BY405">
            <v>176.7129999999961</v>
          </cell>
          <cell r="BZ405">
            <v>360.47760000000198</v>
          </cell>
          <cell r="CA405">
            <v>263.46400000000722</v>
          </cell>
          <cell r="CB405">
            <v>2172.823000000004</v>
          </cell>
          <cell r="CC405">
            <v>1957.9769999999844</v>
          </cell>
          <cell r="CD405">
            <v>1474.3640000000014</v>
          </cell>
          <cell r="CE405">
            <v>20355.166399999987</v>
          </cell>
          <cell r="CF405">
            <v>1754.9149999999936</v>
          </cell>
          <cell r="CG405">
            <v>2554.3840000000055</v>
          </cell>
          <cell r="CH405">
            <v>2214.2540000000008</v>
          </cell>
          <cell r="CI405">
            <v>2302.137999999999</v>
          </cell>
          <cell r="CJ405">
            <v>1477.6520000000019</v>
          </cell>
          <cell r="CK405">
            <v>1773.1969999999856</v>
          </cell>
          <cell r="CL405">
            <v>287.51300000000629</v>
          </cell>
          <cell r="CM405">
            <v>297.49039999999877</v>
          </cell>
          <cell r="CN405">
            <v>523.49099999999453</v>
          </cell>
          <cell r="CO405">
            <v>2798.3500000000058</v>
          </cell>
          <cell r="CP405">
            <v>1930.2229999999981</v>
          </cell>
          <cell r="CQ405">
            <v>2441.5590000000011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6.5999000000001615</v>
          </cell>
          <cell r="G406">
            <v>6.599699999999757</v>
          </cell>
          <cell r="H406">
            <v>20.199300000000221</v>
          </cell>
          <cell r="I406">
            <v>11</v>
          </cell>
          <cell r="J406">
            <v>1.1001000000005661</v>
          </cell>
          <cell r="K406">
            <v>0</v>
          </cell>
          <cell r="L406">
            <v>85.892499999999927</v>
          </cell>
          <cell r="M406">
            <v>116.63079999999991</v>
          </cell>
          <cell r="N406">
            <v>0</v>
          </cell>
          <cell r="O406">
            <v>4.3999000000003434</v>
          </cell>
          <cell r="P406">
            <v>0</v>
          </cell>
          <cell r="Q406">
            <v>3.3189999999995052</v>
          </cell>
          <cell r="R406">
            <v>245.18360000001121</v>
          </cell>
          <cell r="S406">
            <v>2.1999999999998181</v>
          </cell>
          <cell r="T406">
            <v>6.5991999999996551</v>
          </cell>
          <cell r="U406">
            <v>25.698999999999614</v>
          </cell>
          <cell r="V406">
            <v>8.7996000000002823</v>
          </cell>
          <cell r="W406">
            <v>1.1000000000003638</v>
          </cell>
          <cell r="X406">
            <v>0</v>
          </cell>
          <cell r="Y406">
            <v>97.648000000000138</v>
          </cell>
          <cell r="Z406">
            <v>85.539299999999457</v>
          </cell>
          <cell r="AA406">
            <v>0</v>
          </cell>
          <cell r="AB406">
            <v>3.2995999999993728</v>
          </cell>
          <cell r="AC406">
            <v>4.3994999999995343</v>
          </cell>
          <cell r="AD406">
            <v>9.8993999999993321</v>
          </cell>
          <cell r="AE406">
            <v>246.50119999999151</v>
          </cell>
          <cell r="AF406">
            <v>2.1998000000003231</v>
          </cell>
          <cell r="AG406">
            <v>7.1965999999997621</v>
          </cell>
          <cell r="AH406">
            <v>35.472399999999652</v>
          </cell>
          <cell r="AI406">
            <v>6.6000999999996566</v>
          </cell>
          <cell r="AJ406">
            <v>2.6970000000001164</v>
          </cell>
          <cell r="AK406">
            <v>0</v>
          </cell>
          <cell r="AL406">
            <v>54.254700000000412</v>
          </cell>
          <cell r="AM406">
            <v>107.66699999999946</v>
          </cell>
          <cell r="AN406">
            <v>16.114999999999782</v>
          </cell>
          <cell r="AO406">
            <v>3.2997000000004846</v>
          </cell>
          <cell r="AP406">
            <v>3.2997000000004846</v>
          </cell>
          <cell r="AQ406">
            <v>7.6992000000000189</v>
          </cell>
          <cell r="AR406">
            <v>238.98349999999482</v>
          </cell>
          <cell r="AS406">
            <v>5.5</v>
          </cell>
          <cell r="AT406">
            <v>6.5992000000001099</v>
          </cell>
          <cell r="AU406">
            <v>22.399500000000444</v>
          </cell>
          <cell r="AV406">
            <v>20.899400000000242</v>
          </cell>
          <cell r="AW406">
            <v>8.7997000000004846</v>
          </cell>
          <cell r="AX406">
            <v>0</v>
          </cell>
          <cell r="AY406">
            <v>83.74389999999994</v>
          </cell>
          <cell r="AZ406">
            <v>73.242599999999584</v>
          </cell>
          <cell r="BA406">
            <v>7.8999999999996362</v>
          </cell>
          <cell r="BB406">
            <v>4.4004000000004453</v>
          </cell>
          <cell r="BC406">
            <v>1.0995000000002619</v>
          </cell>
          <cell r="BD406">
            <v>4.3993000000000393</v>
          </cell>
          <cell r="BE406">
            <v>246.6029000000126</v>
          </cell>
          <cell r="BF406">
            <v>5.5</v>
          </cell>
          <cell r="BG406">
            <v>14.299099999999726</v>
          </cell>
          <cell r="BH406">
            <v>12.099599999999555</v>
          </cell>
          <cell r="BI406">
            <v>16.5</v>
          </cell>
          <cell r="BJ406">
            <v>2.4046000000007552</v>
          </cell>
          <cell r="BK406">
            <v>5.5002999999996973</v>
          </cell>
          <cell r="BL406">
            <v>70.428100000000086</v>
          </cell>
          <cell r="BM406">
            <v>101.59370000000035</v>
          </cell>
          <cell r="BN406">
            <v>-0.84199999999964348</v>
          </cell>
          <cell r="BO406">
            <v>7.0200000000004366</v>
          </cell>
          <cell r="BP406">
            <v>5.4994999999998981</v>
          </cell>
          <cell r="BQ406">
            <v>6.5999999999994543</v>
          </cell>
          <cell r="BR406">
            <v>283.01570000000356</v>
          </cell>
          <cell r="BS406">
            <v>3.3000000000001819</v>
          </cell>
          <cell r="BT406">
            <v>5.5</v>
          </cell>
          <cell r="BU406">
            <v>20.817699999999604</v>
          </cell>
          <cell r="BV406">
            <v>14.300400000000081</v>
          </cell>
          <cell r="BW406">
            <v>29.697799999999916</v>
          </cell>
          <cell r="BX406">
            <v>4.3999999999996362</v>
          </cell>
          <cell r="BY406">
            <v>102.69879999999966</v>
          </cell>
          <cell r="BZ406">
            <v>62.245600000000195</v>
          </cell>
          <cell r="CA406">
            <v>23.699599999999919</v>
          </cell>
          <cell r="CB406">
            <v>2.0560000000004948</v>
          </cell>
          <cell r="CC406">
            <v>8.7998000000006869</v>
          </cell>
          <cell r="CD406">
            <v>5.5</v>
          </cell>
          <cell r="CE406">
            <v>223.28749999999854</v>
          </cell>
          <cell r="CF406">
            <v>2.1999999999998181</v>
          </cell>
          <cell r="CG406">
            <v>5.4992999999999483</v>
          </cell>
          <cell r="CH406">
            <v>22.199699999999211</v>
          </cell>
          <cell r="CI406">
            <v>31.135000000000218</v>
          </cell>
          <cell r="CJ406">
            <v>27.332799999999224</v>
          </cell>
          <cell r="CK406">
            <v>25.899400000000242</v>
          </cell>
          <cell r="CL406">
            <v>23.01909999999998</v>
          </cell>
          <cell r="CM406">
            <v>23.295799999999872</v>
          </cell>
          <cell r="CN406">
            <v>31.599700000000666</v>
          </cell>
          <cell r="CO406">
            <v>7.7002999999995154</v>
          </cell>
          <cell r="CP406">
            <v>9.8995999999997366</v>
          </cell>
          <cell r="CQ406">
            <v>13.506800000000112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2881.6128999999491</v>
          </cell>
          <cell r="G410">
            <v>3674.6617000000551</v>
          </cell>
          <cell r="H410">
            <v>4417.6173000000417</v>
          </cell>
          <cell r="I410">
            <v>9473.6369999999879</v>
          </cell>
          <cell r="J410">
            <v>8957.6151000000536</v>
          </cell>
          <cell r="K410">
            <v>4721.0699999999488</v>
          </cell>
          <cell r="L410">
            <v>3632.9054999999935</v>
          </cell>
          <cell r="M410">
            <v>3785.4653999999864</v>
          </cell>
          <cell r="N410">
            <v>819.42799999995623</v>
          </cell>
          <cell r="O410">
            <v>6813.0378999999375</v>
          </cell>
          <cell r="P410">
            <v>5914.4680000000517</v>
          </cell>
          <cell r="Q410">
            <v>4463.539999999979</v>
          </cell>
          <cell r="R410">
            <v>65212.932799999602</v>
          </cell>
          <cell r="S410">
            <v>3118.1520000000019</v>
          </cell>
          <cell r="T410">
            <v>3886.2392000000109</v>
          </cell>
          <cell r="U410">
            <v>5715.1829999999609</v>
          </cell>
          <cell r="V410">
            <v>9981.374599999981</v>
          </cell>
          <cell r="W410">
            <v>9425.0939999999246</v>
          </cell>
          <cell r="X410">
            <v>4937.2419999999693</v>
          </cell>
          <cell r="Y410">
            <v>4578.7975999999326</v>
          </cell>
          <cell r="Z410">
            <v>3225.3558999999659</v>
          </cell>
          <cell r="AA410">
            <v>1979.6419999999925</v>
          </cell>
          <cell r="AB410">
            <v>6766.6065999999992</v>
          </cell>
          <cell r="AC410">
            <v>6357.0685000000522</v>
          </cell>
          <cell r="AD410">
            <v>5242.1773999999859</v>
          </cell>
          <cell r="AE410">
            <v>66274.49970000051</v>
          </cell>
          <cell r="AF410">
            <v>3359.6428000000305</v>
          </cell>
          <cell r="AG410">
            <v>4950.8516000000527</v>
          </cell>
          <cell r="AH410">
            <v>8349.7604000000283</v>
          </cell>
          <cell r="AI410">
            <v>8148.6220999999787</v>
          </cell>
          <cell r="AJ410">
            <v>11998.562999999966</v>
          </cell>
          <cell r="AK410">
            <v>6675.0160000000615</v>
          </cell>
          <cell r="AL410">
            <v>2235.1829999999609</v>
          </cell>
          <cell r="AM410">
            <v>2637.0721999999369</v>
          </cell>
          <cell r="AN410">
            <v>1171.146999999939</v>
          </cell>
          <cell r="AO410">
            <v>6198.9797000000253</v>
          </cell>
          <cell r="AP410">
            <v>5541.2176999999792</v>
          </cell>
          <cell r="AQ410">
            <v>5008.4442000000272</v>
          </cell>
          <cell r="AR410">
            <v>68710.866400000639</v>
          </cell>
          <cell r="AS410">
            <v>4871.4650000000838</v>
          </cell>
          <cell r="AT410">
            <v>6035.5262000000221</v>
          </cell>
          <cell r="AU410">
            <v>5779.6284999999334</v>
          </cell>
          <cell r="AV410">
            <v>9732.1093999999866</v>
          </cell>
          <cell r="AW410">
            <v>12081.08870000008</v>
          </cell>
          <cell r="AX410">
            <v>5723.4659999999567</v>
          </cell>
          <cell r="AY410">
            <v>4102.5857999998843</v>
          </cell>
          <cell r="AZ410">
            <v>2631.997599999886</v>
          </cell>
          <cell r="BA410">
            <v>581.12399999989429</v>
          </cell>
          <cell r="BB410">
            <v>6740.0413999999873</v>
          </cell>
          <cell r="BC410">
            <v>6965.2064999999711</v>
          </cell>
          <cell r="BD410">
            <v>3466.6272999999346</v>
          </cell>
          <cell r="BE410">
            <v>80082.997899999842</v>
          </cell>
          <cell r="BF410">
            <v>5403.5920000000624</v>
          </cell>
          <cell r="BG410">
            <v>6144.0621000000392</v>
          </cell>
          <cell r="BH410">
            <v>10140.044599999965</v>
          </cell>
          <cell r="BI410">
            <v>11816.415999999968</v>
          </cell>
          <cell r="BJ410">
            <v>11513.925600000017</v>
          </cell>
          <cell r="BK410">
            <v>5249.8042999999598</v>
          </cell>
          <cell r="BL410">
            <v>3136.0660999999382</v>
          </cell>
          <cell r="BM410">
            <v>3611.0837000000174</v>
          </cell>
          <cell r="BN410">
            <v>786.87800000008428</v>
          </cell>
          <cell r="BO410">
            <v>9329.5789999999688</v>
          </cell>
          <cell r="BP410">
            <v>7617.3875000000116</v>
          </cell>
          <cell r="BQ410">
            <v>5334.1589999999851</v>
          </cell>
          <cell r="BR410">
            <v>80801.98629999999</v>
          </cell>
          <cell r="BS410">
            <v>5973.1340000000782</v>
          </cell>
          <cell r="BT410">
            <v>7773.6220000000321</v>
          </cell>
          <cell r="BU410">
            <v>11409.663700000034</v>
          </cell>
          <cell r="BV410">
            <v>8965.936400000006</v>
          </cell>
          <cell r="BW410">
            <v>10530.174799999979</v>
          </cell>
          <cell r="BX410">
            <v>7885.3340000000899</v>
          </cell>
          <cell r="BY410">
            <v>2302.8678000000073</v>
          </cell>
          <cell r="BZ410">
            <v>3105.5292000000481</v>
          </cell>
          <cell r="CA410">
            <v>100.9336000001058</v>
          </cell>
          <cell r="CB410">
            <v>8904.3390000000363</v>
          </cell>
          <cell r="CC410">
            <v>8548.6928000000189</v>
          </cell>
          <cell r="CD410">
            <v>5301.75900000002</v>
          </cell>
          <cell r="CE410">
            <v>88304.960900000297</v>
          </cell>
          <cell r="CF410">
            <v>7924.3939999999711</v>
          </cell>
          <cell r="CG410">
            <v>7650.9593000001041</v>
          </cell>
          <cell r="CH410">
            <v>8945.649700000009</v>
          </cell>
          <cell r="CI410">
            <v>8157.8770000000077</v>
          </cell>
          <cell r="CJ410">
            <v>12053.909800000023</v>
          </cell>
          <cell r="CK410">
            <v>8560.0263999999734</v>
          </cell>
          <cell r="CL410">
            <v>3440.5800999999046</v>
          </cell>
          <cell r="CM410">
            <v>3022.0062000000034</v>
          </cell>
          <cell r="CN410">
            <v>1030.1306999999797</v>
          </cell>
          <cell r="CO410">
            <v>12120.466300000087</v>
          </cell>
          <cell r="CP410">
            <v>8277.3616000000038</v>
          </cell>
          <cell r="CQ410">
            <v>7121.599799999909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2">
          <cell r="F412">
            <v>2881.6128999999491</v>
          </cell>
          <cell r="G412">
            <v>3674.6617000000551</v>
          </cell>
          <cell r="H412">
            <v>4417.6173000000417</v>
          </cell>
          <cell r="I412">
            <v>9473.6369999999879</v>
          </cell>
          <cell r="J412">
            <v>8957.6151000000536</v>
          </cell>
          <cell r="K412">
            <v>4721.0699999999488</v>
          </cell>
          <cell r="L412">
            <v>3632.9054999999935</v>
          </cell>
          <cell r="M412">
            <v>3785.4653999999864</v>
          </cell>
          <cell r="N412">
            <v>819.42799999995623</v>
          </cell>
          <cell r="O412">
            <v>6813.0378999999375</v>
          </cell>
          <cell r="P412">
            <v>5914.4680000000517</v>
          </cell>
          <cell r="Q412">
            <v>4463.539999999979</v>
          </cell>
          <cell r="R412">
            <v>65212.932799999602</v>
          </cell>
          <cell r="S412">
            <v>3118.1520000000019</v>
          </cell>
          <cell r="T412">
            <v>3886.2392000000109</v>
          </cell>
          <cell r="U412">
            <v>5715.1829999999609</v>
          </cell>
          <cell r="V412">
            <v>9981.374599999981</v>
          </cell>
          <cell r="W412">
            <v>9425.0939999999246</v>
          </cell>
          <cell r="X412">
            <v>4937.2419999999693</v>
          </cell>
          <cell r="Y412">
            <v>4578.7975999999326</v>
          </cell>
          <cell r="Z412">
            <v>3225.3558999999659</v>
          </cell>
          <cell r="AA412">
            <v>1979.6419999999925</v>
          </cell>
          <cell r="AB412">
            <v>6766.6065999999992</v>
          </cell>
          <cell r="AC412">
            <v>6357.0685000000522</v>
          </cell>
          <cell r="AD412">
            <v>5242.1773999999859</v>
          </cell>
          <cell r="AE412">
            <v>66274.49970000051</v>
          </cell>
          <cell r="AF412">
            <v>3359.6428000000305</v>
          </cell>
          <cell r="AG412">
            <v>4950.8516000000527</v>
          </cell>
          <cell r="AH412">
            <v>8349.7604000000283</v>
          </cell>
          <cell r="AI412">
            <v>8148.6220999999787</v>
          </cell>
          <cell r="AJ412">
            <v>11998.562999999966</v>
          </cell>
          <cell r="AK412">
            <v>6675.0160000000615</v>
          </cell>
          <cell r="AL412">
            <v>2235.1829999999609</v>
          </cell>
          <cell r="AM412">
            <v>2637.0721999999369</v>
          </cell>
          <cell r="AN412">
            <v>1171.146999999939</v>
          </cell>
          <cell r="AO412">
            <v>6198.9797000000253</v>
          </cell>
          <cell r="AP412">
            <v>5541.2176999999792</v>
          </cell>
          <cell r="AQ412">
            <v>5008.4442000000272</v>
          </cell>
          <cell r="AR412">
            <v>68710.866399998777</v>
          </cell>
          <cell r="AS412">
            <v>4871.4650000000838</v>
          </cell>
          <cell r="AT412">
            <v>6035.5262000000221</v>
          </cell>
          <cell r="AU412">
            <v>5779.6284999999334</v>
          </cell>
          <cell r="AV412">
            <v>9732.1093999999866</v>
          </cell>
          <cell r="AW412">
            <v>12081.08870000008</v>
          </cell>
          <cell r="AX412">
            <v>5723.4659999999567</v>
          </cell>
          <cell r="AY412">
            <v>4102.5857999998843</v>
          </cell>
          <cell r="AZ412">
            <v>2631.997599999886</v>
          </cell>
          <cell r="BA412">
            <v>581.12399999989429</v>
          </cell>
          <cell r="BB412">
            <v>6740.0413999999873</v>
          </cell>
          <cell r="BC412">
            <v>6965.2064999999711</v>
          </cell>
          <cell r="BD412">
            <v>3466.6272999999346</v>
          </cell>
          <cell r="BE412">
            <v>80082.997900000773</v>
          </cell>
          <cell r="BF412">
            <v>5403.5920000000624</v>
          </cell>
          <cell r="BG412">
            <v>6144.0621000000392</v>
          </cell>
          <cell r="BH412">
            <v>10140.044599999965</v>
          </cell>
          <cell r="BI412">
            <v>11816.415999999968</v>
          </cell>
          <cell r="BJ412">
            <v>11513.925600000017</v>
          </cell>
          <cell r="BK412">
            <v>5249.8042999999598</v>
          </cell>
          <cell r="BL412">
            <v>3136.0660999999382</v>
          </cell>
          <cell r="BM412">
            <v>3611.0837000000174</v>
          </cell>
          <cell r="BN412">
            <v>786.87800000008428</v>
          </cell>
          <cell r="BO412">
            <v>9329.5789999999688</v>
          </cell>
          <cell r="BP412">
            <v>7617.3875000000116</v>
          </cell>
          <cell r="BQ412">
            <v>5334.1589999999851</v>
          </cell>
          <cell r="BR412">
            <v>80801.98629999999</v>
          </cell>
          <cell r="BS412">
            <v>5973.1340000000782</v>
          </cell>
          <cell r="BT412">
            <v>7773.6220000000321</v>
          </cell>
          <cell r="BU412">
            <v>11409.663700000034</v>
          </cell>
          <cell r="BV412">
            <v>8965.936400000006</v>
          </cell>
          <cell r="BW412">
            <v>10530.174799999979</v>
          </cell>
          <cell r="BX412">
            <v>7885.3340000000899</v>
          </cell>
          <cell r="BY412">
            <v>2302.8678000000073</v>
          </cell>
          <cell r="BZ412">
            <v>3105.5292000000481</v>
          </cell>
          <cell r="CA412">
            <v>100.9336000001058</v>
          </cell>
          <cell r="CB412">
            <v>8904.3390000000363</v>
          </cell>
          <cell r="CC412">
            <v>8548.6928000000189</v>
          </cell>
          <cell r="CD412">
            <v>5301.75900000002</v>
          </cell>
          <cell r="CE412">
            <v>88304.960899998434</v>
          </cell>
          <cell r="CF412">
            <v>7924.3939999999711</v>
          </cell>
          <cell r="CG412">
            <v>7650.9593000001041</v>
          </cell>
          <cell r="CH412">
            <v>8945.649700000009</v>
          </cell>
          <cell r="CI412">
            <v>8157.8770000000077</v>
          </cell>
          <cell r="CJ412">
            <v>12053.909800000023</v>
          </cell>
          <cell r="CK412">
            <v>8560.0263999999734</v>
          </cell>
          <cell r="CL412">
            <v>3440.5800999999046</v>
          </cell>
          <cell r="CM412">
            <v>3022.0062000000034</v>
          </cell>
          <cell r="CN412">
            <v>1030.1306999999797</v>
          </cell>
          <cell r="CO412">
            <v>12120.466300000087</v>
          </cell>
          <cell r="CP412">
            <v>8277.3616000000038</v>
          </cell>
          <cell r="CQ412">
            <v>7121.599799999909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 t="str">
            <v>=</v>
          </cell>
          <cell r="G413" t="str">
            <v>=</v>
          </cell>
          <cell r="H413" t="str">
            <v>=</v>
          </cell>
          <cell r="I413" t="str">
            <v>=</v>
          </cell>
          <cell r="J413" t="str">
            <v>=</v>
          </cell>
          <cell r="K413" t="str">
            <v>=</v>
          </cell>
          <cell r="L413" t="str">
            <v>=</v>
          </cell>
          <cell r="M413" t="str">
            <v>=</v>
          </cell>
          <cell r="N413" t="str">
            <v>=</v>
          </cell>
          <cell r="O413" t="str">
            <v>=</v>
          </cell>
          <cell r="P413" t="str">
            <v>=</v>
          </cell>
          <cell r="Q413" t="str">
            <v>=</v>
          </cell>
          <cell r="R413" t="str">
            <v>=</v>
          </cell>
          <cell r="S413" t="str">
            <v>=</v>
          </cell>
          <cell r="T413" t="str">
            <v>=</v>
          </cell>
          <cell r="U413" t="str">
            <v>=</v>
          </cell>
          <cell r="V413" t="str">
            <v>=</v>
          </cell>
          <cell r="W413" t="str">
            <v>=</v>
          </cell>
          <cell r="X413" t="str">
            <v>=</v>
          </cell>
          <cell r="Y413" t="str">
            <v>=</v>
          </cell>
          <cell r="Z413" t="str">
            <v>=</v>
          </cell>
          <cell r="AA413" t="str">
            <v>=</v>
          </cell>
          <cell r="AB413" t="str">
            <v>=</v>
          </cell>
          <cell r="AC413" t="str">
            <v>=</v>
          </cell>
          <cell r="AD413" t="str">
            <v>=</v>
          </cell>
          <cell r="AE413" t="str">
            <v>=</v>
          </cell>
          <cell r="AF413" t="str">
            <v>=</v>
          </cell>
          <cell r="AG413" t="str">
            <v>=</v>
          </cell>
          <cell r="AH413" t="str">
            <v>=</v>
          </cell>
          <cell r="AI413" t="str">
            <v>=</v>
          </cell>
          <cell r="AJ413" t="str">
            <v>=</v>
          </cell>
          <cell r="AK413" t="str">
            <v>=</v>
          </cell>
          <cell r="AL413" t="str">
            <v>=</v>
          </cell>
          <cell r="AM413" t="str">
            <v>=</v>
          </cell>
          <cell r="AN413" t="str">
            <v>=</v>
          </cell>
          <cell r="AO413" t="str">
            <v>=</v>
          </cell>
          <cell r="AP413" t="str">
            <v>=</v>
          </cell>
          <cell r="AQ413" t="str">
            <v>=</v>
          </cell>
          <cell r="AR413" t="str">
            <v>=</v>
          </cell>
          <cell r="AS413" t="str">
            <v>=</v>
          </cell>
          <cell r="AT413" t="str">
            <v>=</v>
          </cell>
          <cell r="AU413" t="str">
            <v>=</v>
          </cell>
          <cell r="AV413" t="str">
            <v>=</v>
          </cell>
          <cell r="AW413" t="str">
            <v>=</v>
          </cell>
          <cell r="AX413" t="str">
            <v>=</v>
          </cell>
          <cell r="AY413" t="str">
            <v>=</v>
          </cell>
          <cell r="AZ413" t="str">
            <v>=</v>
          </cell>
          <cell r="BA413" t="str">
            <v>=</v>
          </cell>
          <cell r="BB413" t="str">
            <v>=</v>
          </cell>
          <cell r="BC413" t="str">
            <v>=</v>
          </cell>
          <cell r="BD413" t="str">
            <v>=</v>
          </cell>
          <cell r="BE413" t="str">
            <v>=</v>
          </cell>
          <cell r="BF413" t="str">
            <v>=</v>
          </cell>
          <cell r="BG413" t="str">
            <v>=</v>
          </cell>
          <cell r="BH413" t="str">
            <v>=</v>
          </cell>
          <cell r="BI413" t="str">
            <v>=</v>
          </cell>
          <cell r="BJ413" t="str">
            <v>=</v>
          </cell>
          <cell r="BK413" t="str">
            <v>=</v>
          </cell>
          <cell r="BL413" t="str">
            <v>=</v>
          </cell>
          <cell r="BM413" t="str">
            <v>=</v>
          </cell>
          <cell r="BN413" t="str">
            <v>=</v>
          </cell>
          <cell r="BO413" t="str">
            <v>=</v>
          </cell>
          <cell r="BP413" t="str">
            <v>=</v>
          </cell>
          <cell r="BQ413" t="str">
            <v>=</v>
          </cell>
          <cell r="BR413" t="str">
            <v>=</v>
          </cell>
          <cell r="BS413" t="str">
            <v>=</v>
          </cell>
          <cell r="BT413" t="str">
            <v>=</v>
          </cell>
          <cell r="BU413" t="str">
            <v>=</v>
          </cell>
          <cell r="BV413" t="str">
            <v>=</v>
          </cell>
          <cell r="BW413" t="str">
            <v>=</v>
          </cell>
          <cell r="BX413" t="str">
            <v>=</v>
          </cell>
          <cell r="BY413" t="str">
            <v>=</v>
          </cell>
          <cell r="BZ413" t="str">
            <v>=</v>
          </cell>
          <cell r="CA413" t="str">
            <v>=</v>
          </cell>
          <cell r="CB413" t="str">
            <v>=</v>
          </cell>
          <cell r="CC413" t="str">
            <v>=</v>
          </cell>
          <cell r="CD413" t="str">
            <v>=</v>
          </cell>
          <cell r="CE413" t="str">
            <v>=</v>
          </cell>
          <cell r="CF413" t="str">
            <v>=</v>
          </cell>
          <cell r="CG413" t="str">
            <v>=</v>
          </cell>
          <cell r="CH413" t="str">
            <v>=</v>
          </cell>
          <cell r="CI413" t="str">
            <v>=</v>
          </cell>
          <cell r="CJ413" t="str">
            <v>=</v>
          </cell>
          <cell r="CK413" t="str">
            <v>=</v>
          </cell>
          <cell r="CL413" t="str">
            <v>=</v>
          </cell>
          <cell r="CM413" t="str">
            <v>=</v>
          </cell>
          <cell r="CN413" t="str">
            <v>=</v>
          </cell>
          <cell r="CO413" t="str">
            <v>=</v>
          </cell>
          <cell r="CP413" t="str">
            <v>=</v>
          </cell>
          <cell r="CQ413" t="str">
            <v>=</v>
          </cell>
          <cell r="CR413" t="str">
            <v>=</v>
          </cell>
          <cell r="CS413" t="str">
            <v>=</v>
          </cell>
          <cell r="CT413" t="str">
            <v>=</v>
          </cell>
          <cell r="CU413" t="str">
            <v>=</v>
          </cell>
          <cell r="CV413" t="str">
            <v>=</v>
          </cell>
          <cell r="CW413" t="str">
            <v>=</v>
          </cell>
          <cell r="CX413" t="str">
            <v>=</v>
          </cell>
          <cell r="CY413" t="str">
            <v>=</v>
          </cell>
          <cell r="CZ413" t="str">
            <v>=</v>
          </cell>
          <cell r="DA413" t="str">
            <v>=</v>
          </cell>
          <cell r="DB413" t="str">
            <v>=</v>
          </cell>
          <cell r="DC413" t="str">
            <v>=</v>
          </cell>
          <cell r="DD413" t="str">
            <v>=</v>
          </cell>
          <cell r="DE413" t="str">
            <v>=</v>
          </cell>
          <cell r="DF413" t="str">
            <v>=</v>
          </cell>
          <cell r="DG413" t="str">
            <v>=</v>
          </cell>
          <cell r="DH413" t="str">
            <v>=</v>
          </cell>
          <cell r="DI413" t="str">
            <v>=</v>
          </cell>
          <cell r="DJ413" t="str">
            <v>=</v>
          </cell>
          <cell r="DK413" t="str">
            <v>=</v>
          </cell>
          <cell r="DL413" t="str">
            <v>=</v>
          </cell>
          <cell r="DM413" t="str">
            <v>=</v>
          </cell>
          <cell r="DN413" t="str">
            <v>=</v>
          </cell>
          <cell r="DO413" t="str">
            <v>=</v>
          </cell>
          <cell r="DP413" t="str">
            <v>=</v>
          </cell>
          <cell r="DQ413" t="str">
            <v>=</v>
          </cell>
          <cell r="DR413" t="str">
            <v>=</v>
          </cell>
          <cell r="DS413" t="str">
            <v>=</v>
          </cell>
          <cell r="DT413" t="str">
            <v>=</v>
          </cell>
          <cell r="DU413" t="str">
            <v>=</v>
          </cell>
          <cell r="DV413" t="str">
            <v>=</v>
          </cell>
          <cell r="DW413" t="str">
            <v>=</v>
          </cell>
          <cell r="DX413" t="str">
            <v>=</v>
          </cell>
          <cell r="DY413" t="str">
            <v>=</v>
          </cell>
          <cell r="DZ413" t="str">
            <v>=</v>
          </cell>
          <cell r="EA413" t="str">
            <v>=</v>
          </cell>
          <cell r="EB413" t="str">
            <v>=</v>
          </cell>
          <cell r="EC413" t="str">
            <v>=</v>
          </cell>
          <cell r="ED413" t="str">
            <v>=</v>
          </cell>
        </row>
        <row r="414">
          <cell r="F414">
            <v>2881.6129000000656</v>
          </cell>
          <cell r="G414">
            <v>3674.6617000000551</v>
          </cell>
          <cell r="H414">
            <v>4417.6173000000417</v>
          </cell>
          <cell r="I414">
            <v>9473.6370000001043</v>
          </cell>
          <cell r="J414">
            <v>8957.6151000000536</v>
          </cell>
          <cell r="K414">
            <v>4721.070000000298</v>
          </cell>
          <cell r="L414">
            <v>3632.9054999994114</v>
          </cell>
          <cell r="M414">
            <v>3785.4654000001028</v>
          </cell>
          <cell r="N414">
            <v>819.42800000030547</v>
          </cell>
          <cell r="O414">
            <v>6813.0379000008106</v>
          </cell>
          <cell r="P414">
            <v>5914.4679999994114</v>
          </cell>
          <cell r="Q414">
            <v>4463.5400000000373</v>
          </cell>
          <cell r="R414">
            <v>65212.932799994946</v>
          </cell>
          <cell r="S414">
            <v>3118.151999999769</v>
          </cell>
          <cell r="T414">
            <v>3886.2391999997199</v>
          </cell>
          <cell r="U414">
            <v>5715.1829999992624</v>
          </cell>
          <cell r="V414">
            <v>9981.3745999997482</v>
          </cell>
          <cell r="W414">
            <v>9425.0939999995753</v>
          </cell>
          <cell r="X414">
            <v>4937.2420000005513</v>
          </cell>
          <cell r="Y414">
            <v>4578.7976000001654</v>
          </cell>
          <cell r="Z414">
            <v>3225.3558999998495</v>
          </cell>
          <cell r="AA414">
            <v>1979.6419999999925</v>
          </cell>
          <cell r="AB414">
            <v>6766.606600000523</v>
          </cell>
          <cell r="AC414">
            <v>6357.0685000000522</v>
          </cell>
          <cell r="AD414">
            <v>5242.1774000003934</v>
          </cell>
          <cell r="AE414">
            <v>66274.499699994922</v>
          </cell>
          <cell r="AF414">
            <v>3359.6428000004962</v>
          </cell>
          <cell r="AG414">
            <v>4950.8516000006348</v>
          </cell>
          <cell r="AH414">
            <v>8349.7604000000283</v>
          </cell>
          <cell r="AI414">
            <v>8148.6220999993384</v>
          </cell>
          <cell r="AJ414">
            <v>11998.563000000082</v>
          </cell>
          <cell r="AK414">
            <v>6675.01600000076</v>
          </cell>
          <cell r="AL414">
            <v>2235.1830000001937</v>
          </cell>
          <cell r="AM414">
            <v>2637.0721999993548</v>
          </cell>
          <cell r="AN414">
            <v>1171.1469999998808</v>
          </cell>
          <cell r="AO414">
            <v>6198.9797000000253</v>
          </cell>
          <cell r="AP414">
            <v>5541.217699999921</v>
          </cell>
          <cell r="AQ414">
            <v>5008.4442000007257</v>
          </cell>
          <cell r="AR414">
            <v>68710.866400003433</v>
          </cell>
          <cell r="AS414">
            <v>4871.464999999851</v>
          </cell>
          <cell r="AT414">
            <v>6035.5261999992654</v>
          </cell>
          <cell r="AU414">
            <v>5779.6285000005737</v>
          </cell>
          <cell r="AV414">
            <v>9732.1094000004232</v>
          </cell>
          <cell r="AW414">
            <v>12081.088700000197</v>
          </cell>
          <cell r="AX414">
            <v>5723.4660000000149</v>
          </cell>
          <cell r="AY414">
            <v>4102.5858000004664</v>
          </cell>
          <cell r="AZ414">
            <v>2631.9975999994203</v>
          </cell>
          <cell r="BA414">
            <v>581.12399999983609</v>
          </cell>
          <cell r="BB414">
            <v>6740.0413999995217</v>
          </cell>
          <cell r="BC414">
            <v>6965.2065000003204</v>
          </cell>
          <cell r="BD414">
            <v>3466.6272999998182</v>
          </cell>
          <cell r="BE414">
            <v>80082.997899994254</v>
          </cell>
          <cell r="BF414">
            <v>5403.5920000001788</v>
          </cell>
          <cell r="BG414">
            <v>6144.0620999997482</v>
          </cell>
          <cell r="BH414">
            <v>10140.044599999674</v>
          </cell>
          <cell r="BI414">
            <v>11816.416000000201</v>
          </cell>
          <cell r="BJ414">
            <v>11513.925599999726</v>
          </cell>
          <cell r="BK414">
            <v>5249.8042999999598</v>
          </cell>
          <cell r="BL414">
            <v>3136.0660999994725</v>
          </cell>
          <cell r="BM414">
            <v>3611.0837000003085</v>
          </cell>
          <cell r="BN414">
            <v>786.87799999956042</v>
          </cell>
          <cell r="BO414">
            <v>9329.5789999999106</v>
          </cell>
          <cell r="BP414">
            <v>7617.3875000001863</v>
          </cell>
          <cell r="BQ414">
            <v>5334.1589999999851</v>
          </cell>
          <cell r="BR414">
            <v>80801.986300006509</v>
          </cell>
          <cell r="BS414">
            <v>5973.1340000005439</v>
          </cell>
          <cell r="BT414">
            <v>7773.6219999995083</v>
          </cell>
          <cell r="BU414">
            <v>11409.663700000383</v>
          </cell>
          <cell r="BV414">
            <v>8965.936400000006</v>
          </cell>
          <cell r="BW414">
            <v>10530.174800000153</v>
          </cell>
          <cell r="BX414">
            <v>7885.3339999997988</v>
          </cell>
          <cell r="BY414">
            <v>2302.8678000001237</v>
          </cell>
          <cell r="BZ414">
            <v>3105.5291999997571</v>
          </cell>
          <cell r="CA414">
            <v>100.9336000001058</v>
          </cell>
          <cell r="CB414">
            <v>8904.3390000006184</v>
          </cell>
          <cell r="CC414">
            <v>8548.6928000003099</v>
          </cell>
          <cell r="CD414">
            <v>5301.7589999996126</v>
          </cell>
          <cell r="CE414">
            <v>88304.960900008678</v>
          </cell>
          <cell r="CF414">
            <v>7924.3940000003204</v>
          </cell>
          <cell r="CG414">
            <v>7650.9593000002205</v>
          </cell>
          <cell r="CH414">
            <v>8945.6496999999508</v>
          </cell>
          <cell r="CI414">
            <v>8157.8770000003278</v>
          </cell>
          <cell r="CJ414">
            <v>12053.909800000489</v>
          </cell>
          <cell r="CK414">
            <v>8560.0263999998569</v>
          </cell>
          <cell r="CL414">
            <v>3440.5800999999046</v>
          </cell>
          <cell r="CM414">
            <v>3022.0062000006437</v>
          </cell>
          <cell r="CN414">
            <v>1030.1307000005618</v>
          </cell>
          <cell r="CO414">
            <v>12120.466300000437</v>
          </cell>
          <cell r="CP414">
            <v>8277.3616000004113</v>
          </cell>
          <cell r="CQ414">
            <v>7121.5997999999672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 t="str">
            <v>=</v>
          </cell>
          <cell r="G415" t="str">
            <v>=</v>
          </cell>
          <cell r="H415" t="str">
            <v>=</v>
          </cell>
          <cell r="I415" t="str">
            <v>=</v>
          </cell>
          <cell r="J415" t="str">
            <v>=</v>
          </cell>
          <cell r="K415" t="str">
            <v>=</v>
          </cell>
          <cell r="L415" t="str">
            <v>=</v>
          </cell>
          <cell r="M415" t="str">
            <v>=</v>
          </cell>
          <cell r="N415" t="str">
            <v>=</v>
          </cell>
          <cell r="O415" t="str">
            <v>=</v>
          </cell>
          <cell r="P415" t="str">
            <v>=</v>
          </cell>
          <cell r="Q415" t="str">
            <v>=</v>
          </cell>
          <cell r="R415" t="str">
            <v>=</v>
          </cell>
          <cell r="S415" t="str">
            <v>=</v>
          </cell>
          <cell r="T415" t="str">
            <v>=</v>
          </cell>
          <cell r="U415" t="str">
            <v>=</v>
          </cell>
          <cell r="V415" t="str">
            <v>=</v>
          </cell>
          <cell r="W415" t="str">
            <v>=</v>
          </cell>
          <cell r="X415" t="str">
            <v>=</v>
          </cell>
          <cell r="Y415" t="str">
            <v>=</v>
          </cell>
          <cell r="Z415" t="str">
            <v>=</v>
          </cell>
          <cell r="AA415" t="str">
            <v>=</v>
          </cell>
          <cell r="AB415" t="str">
            <v>=</v>
          </cell>
          <cell r="AC415" t="str">
            <v>=</v>
          </cell>
          <cell r="AD415" t="str">
            <v>=</v>
          </cell>
          <cell r="AE415" t="str">
            <v>=</v>
          </cell>
          <cell r="AF415" t="str">
            <v>=</v>
          </cell>
          <cell r="AG415" t="str">
            <v>=</v>
          </cell>
          <cell r="AH415" t="str">
            <v>=</v>
          </cell>
          <cell r="AI415" t="str">
            <v>=</v>
          </cell>
          <cell r="AJ415" t="str">
            <v>=</v>
          </cell>
          <cell r="AK415" t="str">
            <v>=</v>
          </cell>
          <cell r="AL415" t="str">
            <v>=</v>
          </cell>
          <cell r="AM415" t="str">
            <v>=</v>
          </cell>
          <cell r="AN415" t="str">
            <v>=</v>
          </cell>
          <cell r="AO415" t="str">
            <v>=</v>
          </cell>
          <cell r="AP415" t="str">
            <v>=</v>
          </cell>
          <cell r="AQ415" t="str">
            <v>=</v>
          </cell>
          <cell r="AR415" t="str">
            <v>=</v>
          </cell>
          <cell r="AS415" t="str">
            <v>=</v>
          </cell>
          <cell r="AT415" t="str">
            <v>=</v>
          </cell>
          <cell r="AU415" t="str">
            <v>=</v>
          </cell>
          <cell r="AV415" t="str">
            <v>=</v>
          </cell>
          <cell r="AW415" t="str">
            <v>=</v>
          </cell>
          <cell r="AX415" t="str">
            <v>=</v>
          </cell>
          <cell r="AY415" t="str">
            <v>=</v>
          </cell>
          <cell r="AZ415" t="str">
            <v>=</v>
          </cell>
          <cell r="BA415" t="str">
            <v>=</v>
          </cell>
          <cell r="BB415" t="str">
            <v>=</v>
          </cell>
          <cell r="BC415" t="str">
            <v>=</v>
          </cell>
          <cell r="BD415" t="str">
            <v>=</v>
          </cell>
          <cell r="BE415" t="str">
            <v>=</v>
          </cell>
          <cell r="BF415" t="str">
            <v>=</v>
          </cell>
          <cell r="BG415" t="str">
            <v>=</v>
          </cell>
          <cell r="BH415" t="str">
            <v>=</v>
          </cell>
          <cell r="BI415" t="str">
            <v>=</v>
          </cell>
          <cell r="BJ415" t="str">
            <v>=</v>
          </cell>
          <cell r="BK415" t="str">
            <v>=</v>
          </cell>
          <cell r="BL415" t="str">
            <v>=</v>
          </cell>
          <cell r="BM415" t="str">
            <v>=</v>
          </cell>
          <cell r="BN415" t="str">
            <v>=</v>
          </cell>
          <cell r="BO415" t="str">
            <v>=</v>
          </cell>
          <cell r="BP415" t="str">
            <v>=</v>
          </cell>
          <cell r="BQ415" t="str">
            <v>=</v>
          </cell>
          <cell r="BR415" t="str">
            <v>=</v>
          </cell>
          <cell r="BS415" t="str">
            <v>=</v>
          </cell>
          <cell r="BT415" t="str">
            <v>=</v>
          </cell>
          <cell r="BU415" t="str">
            <v>=</v>
          </cell>
          <cell r="BV415" t="str">
            <v>=</v>
          </cell>
          <cell r="BW415" t="str">
            <v>=</v>
          </cell>
          <cell r="BX415" t="str">
            <v>=</v>
          </cell>
          <cell r="BY415" t="str">
            <v>=</v>
          </cell>
          <cell r="BZ415" t="str">
            <v>=</v>
          </cell>
          <cell r="CA415" t="str">
            <v>=</v>
          </cell>
          <cell r="CB415" t="str">
            <v>=</v>
          </cell>
          <cell r="CC415" t="str">
            <v>=</v>
          </cell>
          <cell r="CD415" t="str">
            <v>=</v>
          </cell>
          <cell r="CE415" t="str">
            <v>=</v>
          </cell>
          <cell r="CF415" t="str">
            <v>=</v>
          </cell>
          <cell r="CG415" t="str">
            <v>=</v>
          </cell>
          <cell r="CH415" t="str">
            <v>=</v>
          </cell>
          <cell r="CI415" t="str">
            <v>=</v>
          </cell>
          <cell r="CJ415" t="str">
            <v>=</v>
          </cell>
          <cell r="CK415" t="str">
            <v>=</v>
          </cell>
          <cell r="CL415" t="str">
            <v>=</v>
          </cell>
          <cell r="CM415" t="str">
            <v>=</v>
          </cell>
          <cell r="CN415" t="str">
            <v>=</v>
          </cell>
          <cell r="CO415" t="str">
            <v>=</v>
          </cell>
          <cell r="CP415" t="str">
            <v>=</v>
          </cell>
          <cell r="CQ415" t="str">
            <v>=</v>
          </cell>
          <cell r="CR415" t="str">
            <v>=</v>
          </cell>
          <cell r="CS415" t="str">
            <v>=</v>
          </cell>
          <cell r="CT415" t="str">
            <v>=</v>
          </cell>
          <cell r="CU415" t="str">
            <v>=</v>
          </cell>
          <cell r="CV415" t="str">
            <v>=</v>
          </cell>
          <cell r="CW415" t="str">
            <v>=</v>
          </cell>
          <cell r="CX415" t="str">
            <v>=</v>
          </cell>
          <cell r="CY415" t="str">
            <v>=</v>
          </cell>
          <cell r="CZ415" t="str">
            <v>=</v>
          </cell>
          <cell r="DA415" t="str">
            <v>=</v>
          </cell>
          <cell r="DB415" t="str">
            <v>=</v>
          </cell>
          <cell r="DC415" t="str">
            <v>=</v>
          </cell>
          <cell r="DD415" t="str">
            <v>=</v>
          </cell>
          <cell r="DE415" t="str">
            <v>=</v>
          </cell>
          <cell r="DF415" t="str">
            <v>=</v>
          </cell>
          <cell r="DG415" t="str">
            <v>=</v>
          </cell>
          <cell r="DH415" t="str">
            <v>=</v>
          </cell>
          <cell r="DI415" t="str">
            <v>=</v>
          </cell>
          <cell r="DJ415" t="str">
            <v>=</v>
          </cell>
          <cell r="DK415" t="str">
            <v>=</v>
          </cell>
          <cell r="DL415" t="str">
            <v>=</v>
          </cell>
          <cell r="DM415" t="str">
            <v>=</v>
          </cell>
          <cell r="DN415" t="str">
            <v>=</v>
          </cell>
          <cell r="DO415" t="str">
            <v>=</v>
          </cell>
          <cell r="DP415" t="str">
            <v>=</v>
          </cell>
          <cell r="DQ415" t="str">
            <v>=</v>
          </cell>
          <cell r="DR415" t="str">
            <v>=</v>
          </cell>
          <cell r="DS415" t="str">
            <v>=</v>
          </cell>
          <cell r="DT415" t="str">
            <v>=</v>
          </cell>
          <cell r="DU415" t="str">
            <v>=</v>
          </cell>
          <cell r="DV415" t="str">
            <v>=</v>
          </cell>
          <cell r="DW415" t="str">
            <v>=</v>
          </cell>
          <cell r="DX415" t="str">
            <v>=</v>
          </cell>
          <cell r="DY415" t="str">
            <v>=</v>
          </cell>
          <cell r="DZ415" t="str">
            <v>=</v>
          </cell>
          <cell r="EA415" t="str">
            <v>=</v>
          </cell>
          <cell r="EB415" t="str">
            <v>=</v>
          </cell>
          <cell r="EC415" t="str">
            <v>=</v>
          </cell>
          <cell r="ED415" t="str">
            <v>=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-756.9028563000029</v>
          </cell>
          <cell r="G421">
            <v>-606.81558200001018</v>
          </cell>
          <cell r="H421">
            <v>-1721.0632685000019</v>
          </cell>
          <cell r="I421">
            <v>-1828.8107323000004</v>
          </cell>
          <cell r="J421">
            <v>-1235.0545234000165</v>
          </cell>
          <cell r="K421">
            <v>-668.17364749999251</v>
          </cell>
          <cell r="L421">
            <v>-70.152524999997695</v>
          </cell>
          <cell r="M421">
            <v>-523.46893300000374</v>
          </cell>
          <cell r="N421">
            <v>-545.20862425000814</v>
          </cell>
          <cell r="O421">
            <v>-1882.9162723000045</v>
          </cell>
          <cell r="P421">
            <v>-350.69863199999963</v>
          </cell>
          <cell r="Q421">
            <v>-392.21654299998772</v>
          </cell>
          <cell r="R421">
            <v>-11328.614382229978</v>
          </cell>
          <cell r="S421">
            <v>-471.52359799999977</v>
          </cell>
          <cell r="T421">
            <v>-855.26883400000224</v>
          </cell>
          <cell r="U421">
            <v>-1891.2036630600051</v>
          </cell>
          <cell r="V421">
            <v>-1842.7796307999961</v>
          </cell>
          <cell r="W421">
            <v>-1763.8499812999944</v>
          </cell>
          <cell r="X421">
            <v>-530.20714137000323</v>
          </cell>
          <cell r="Y421">
            <v>-222.67748480000591</v>
          </cell>
          <cell r="Z421">
            <v>-478.93587470000057</v>
          </cell>
          <cell r="AA421">
            <v>-875.94732170000498</v>
          </cell>
          <cell r="AB421">
            <v>-1489.4166435000079</v>
          </cell>
          <cell r="AC421">
            <v>-652.22156900000118</v>
          </cell>
          <cell r="AD421">
            <v>-254.58264000000781</v>
          </cell>
          <cell r="AE421">
            <v>-2330.3030891497619</v>
          </cell>
          <cell r="AF421">
            <v>0</v>
          </cell>
          <cell r="AG421">
            <v>-49.01206199999433</v>
          </cell>
          <cell r="AH421">
            <v>-117.95438400001149</v>
          </cell>
          <cell r="AI421">
            <v>-282.06239460001234</v>
          </cell>
          <cell r="AJ421">
            <v>-153.20543249999173</v>
          </cell>
          <cell r="AK421">
            <v>-251.8730132500059</v>
          </cell>
          <cell r="AL421">
            <v>-355.84674949999317</v>
          </cell>
          <cell r="AM421">
            <v>-115.63146000000415</v>
          </cell>
          <cell r="AN421">
            <v>-348.06778029999987</v>
          </cell>
          <cell r="AO421">
            <v>-656.6498129999818</v>
          </cell>
          <cell r="AP421">
            <v>0</v>
          </cell>
          <cell r="AQ421">
            <v>0</v>
          </cell>
          <cell r="AR421">
            <v>-1844.7725319920573</v>
          </cell>
          <cell r="AS421">
            <v>0</v>
          </cell>
          <cell r="AT421">
            <v>-2.1674752002581954E-2</v>
          </cell>
          <cell r="AU421">
            <v>-93.238521999999648</v>
          </cell>
          <cell r="AV421">
            <v>-533.7041065999947</v>
          </cell>
          <cell r="AW421">
            <v>-210.7555589999829</v>
          </cell>
          <cell r="AX421">
            <v>-132.91508190000604</v>
          </cell>
          <cell r="AY421">
            <v>-367.67568374000257</v>
          </cell>
          <cell r="AZ421">
            <v>-68.073080000001937</v>
          </cell>
          <cell r="BA421">
            <v>-331.80592800001614</v>
          </cell>
          <cell r="BB421">
            <v>-106.58289600000717</v>
          </cell>
          <cell r="BC421">
            <v>0</v>
          </cell>
          <cell r="BD421">
            <v>0</v>
          </cell>
          <cell r="BE421">
            <v>-832.28299149987288</v>
          </cell>
          <cell r="BF421">
            <v>0</v>
          </cell>
          <cell r="BG421">
            <v>0</v>
          </cell>
          <cell r="BH421">
            <v>-99.241473999994923</v>
          </cell>
          <cell r="BI421">
            <v>-175.96428899999592</v>
          </cell>
          <cell r="BJ421">
            <v>-432.65196049999213</v>
          </cell>
          <cell r="BK421">
            <v>-4.3898400000034599</v>
          </cell>
          <cell r="BL421">
            <v>-16.575454999998328</v>
          </cell>
          <cell r="BM421">
            <v>-40.317276000001584</v>
          </cell>
          <cell r="BN421">
            <v>-63.142697000002954</v>
          </cell>
          <cell r="BO421">
            <v>0</v>
          </cell>
          <cell r="BP421">
            <v>0</v>
          </cell>
          <cell r="BQ421">
            <v>0</v>
          </cell>
          <cell r="BR421">
            <v>-487.31784439994954</v>
          </cell>
          <cell r="BS421">
            <v>0</v>
          </cell>
          <cell r="BT421">
            <v>0</v>
          </cell>
          <cell r="BU421">
            <v>0</v>
          </cell>
          <cell r="BV421">
            <v>-83.695370000001276</v>
          </cell>
          <cell r="BW421">
            <v>-55.78772160000517</v>
          </cell>
          <cell r="BX421">
            <v>-8.0558227999863448</v>
          </cell>
          <cell r="BY421">
            <v>-254.63487720000558</v>
          </cell>
          <cell r="BZ421">
            <v>0</v>
          </cell>
          <cell r="CA421">
            <v>-59.109685800009174</v>
          </cell>
          <cell r="CB421">
            <v>-26.034367000000202</v>
          </cell>
          <cell r="CC421">
            <v>0</v>
          </cell>
          <cell r="CD421">
            <v>0</v>
          </cell>
          <cell r="CE421">
            <v>-1154.0962492497638</v>
          </cell>
          <cell r="CF421">
            <v>0</v>
          </cell>
          <cell r="CG421">
            <v>0</v>
          </cell>
          <cell r="CH421">
            <v>0</v>
          </cell>
          <cell r="CI421">
            <v>-77.445019999984652</v>
          </cell>
          <cell r="CJ421">
            <v>-328.34179709998716</v>
          </cell>
          <cell r="CK421">
            <v>-59.100838199999998</v>
          </cell>
          <cell r="CL421">
            <v>-400.98191299999598</v>
          </cell>
          <cell r="CM421">
            <v>0</v>
          </cell>
          <cell r="CN421">
            <v>-237.60442094999598</v>
          </cell>
          <cell r="CO421">
            <v>-50.622260000003735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7">
          <cell r="F457">
            <v>-756.9028563000029</v>
          </cell>
          <cell r="G457">
            <v>-606.81558200001018</v>
          </cell>
          <cell r="H457">
            <v>-1721.063268500031</v>
          </cell>
          <cell r="I457">
            <v>-1828.8107322999858</v>
          </cell>
          <cell r="J457">
            <v>-1235.054523400031</v>
          </cell>
          <cell r="K457">
            <v>-668.17364749999251</v>
          </cell>
          <cell r="L457">
            <v>-70.152525000041351</v>
          </cell>
          <cell r="M457">
            <v>-523.46893299999647</v>
          </cell>
          <cell r="N457">
            <v>-545.20862425002269</v>
          </cell>
          <cell r="O457">
            <v>-1882.9162723000627</v>
          </cell>
          <cell r="P457">
            <v>-350.69863199995598</v>
          </cell>
          <cell r="Q457">
            <v>-392.21654299995862</v>
          </cell>
          <cell r="R457">
            <v>-11328.614382230677</v>
          </cell>
          <cell r="S457">
            <v>-471.52359799999977</v>
          </cell>
          <cell r="T457">
            <v>-855.26883399998769</v>
          </cell>
          <cell r="U457">
            <v>-1891.2036630600342</v>
          </cell>
          <cell r="V457">
            <v>-1842.7796308000106</v>
          </cell>
          <cell r="W457">
            <v>-1763.8499812999507</v>
          </cell>
          <cell r="X457">
            <v>-530.20714137004688</v>
          </cell>
          <cell r="Y457">
            <v>-222.67748479999136</v>
          </cell>
          <cell r="Z457">
            <v>-478.9358747000224</v>
          </cell>
          <cell r="AA457">
            <v>-875.94732169993222</v>
          </cell>
          <cell r="AB457">
            <v>-1489.4166434999788</v>
          </cell>
          <cell r="AC457">
            <v>-652.22156900004484</v>
          </cell>
          <cell r="AD457">
            <v>-254.58264000003692</v>
          </cell>
          <cell r="AE457">
            <v>-2330.3030891492963</v>
          </cell>
          <cell r="AF457">
            <v>0</v>
          </cell>
          <cell r="AG457">
            <v>-49.01206199999433</v>
          </cell>
          <cell r="AH457">
            <v>-117.95438399998238</v>
          </cell>
          <cell r="AI457">
            <v>-282.06239460001234</v>
          </cell>
          <cell r="AJ457">
            <v>-153.20543249999173</v>
          </cell>
          <cell r="AK457">
            <v>-251.87301324994769</v>
          </cell>
          <cell r="AL457">
            <v>-355.84674950002227</v>
          </cell>
          <cell r="AM457">
            <v>-115.63146000000415</v>
          </cell>
          <cell r="AN457">
            <v>-348.06778029992711</v>
          </cell>
          <cell r="AO457">
            <v>-656.64981299999636</v>
          </cell>
          <cell r="AP457">
            <v>0</v>
          </cell>
          <cell r="AQ457">
            <v>0</v>
          </cell>
          <cell r="AR457">
            <v>-1844.7725319918245</v>
          </cell>
          <cell r="AS457">
            <v>0</v>
          </cell>
          <cell r="AT457">
            <v>-2.1674752002581954E-2</v>
          </cell>
          <cell r="AU457">
            <v>-93.238522000028752</v>
          </cell>
          <cell r="AV457">
            <v>-533.7041065999656</v>
          </cell>
          <cell r="AW457">
            <v>-210.75555899995379</v>
          </cell>
          <cell r="AX457">
            <v>-132.9150819000788</v>
          </cell>
          <cell r="AY457">
            <v>-367.67568373994436</v>
          </cell>
          <cell r="AZ457">
            <v>-68.073080000001937</v>
          </cell>
          <cell r="BA457">
            <v>-331.80592800001614</v>
          </cell>
          <cell r="BB457">
            <v>-106.58289600000717</v>
          </cell>
          <cell r="BC457">
            <v>0</v>
          </cell>
          <cell r="BD457">
            <v>0</v>
          </cell>
          <cell r="BE457">
            <v>-832.28299150057137</v>
          </cell>
          <cell r="BF457">
            <v>0</v>
          </cell>
          <cell r="BG457">
            <v>0</v>
          </cell>
          <cell r="BH457">
            <v>-99.241473999980371</v>
          </cell>
          <cell r="BI457">
            <v>-175.96428899996681</v>
          </cell>
          <cell r="BJ457">
            <v>-432.65196049999213</v>
          </cell>
          <cell r="BK457">
            <v>-4.3898400000762194</v>
          </cell>
          <cell r="BL457">
            <v>-16.575454999925569</v>
          </cell>
          <cell r="BM457">
            <v>-40.317275999987032</v>
          </cell>
          <cell r="BN457">
            <v>-63.142697000061162</v>
          </cell>
          <cell r="BO457">
            <v>0</v>
          </cell>
          <cell r="BP457">
            <v>0</v>
          </cell>
          <cell r="BQ457">
            <v>0</v>
          </cell>
          <cell r="BR457">
            <v>-487.31784440018237</v>
          </cell>
          <cell r="BS457">
            <v>0</v>
          </cell>
          <cell r="BT457">
            <v>0</v>
          </cell>
          <cell r="BU457">
            <v>0</v>
          </cell>
          <cell r="BV457">
            <v>-83.695369999972172</v>
          </cell>
          <cell r="BW457">
            <v>-55.787721600034274</v>
          </cell>
          <cell r="BX457">
            <v>-8.0558228000300005</v>
          </cell>
          <cell r="BY457">
            <v>-254.63487720000558</v>
          </cell>
          <cell r="BZ457">
            <v>0</v>
          </cell>
          <cell r="CA457">
            <v>-59.109685799921863</v>
          </cell>
          <cell r="CB457">
            <v>-26.03436699998565</v>
          </cell>
          <cell r="CC457">
            <v>0</v>
          </cell>
          <cell r="CD457">
            <v>0</v>
          </cell>
          <cell r="CE457">
            <v>-1154.0962492506951</v>
          </cell>
          <cell r="CF457">
            <v>0</v>
          </cell>
          <cell r="CG457">
            <v>0</v>
          </cell>
          <cell r="CH457">
            <v>0</v>
          </cell>
          <cell r="CI457">
            <v>-77.445019999984652</v>
          </cell>
          <cell r="CJ457">
            <v>-328.34179710003082</v>
          </cell>
          <cell r="CK457">
            <v>-59.100838200072758</v>
          </cell>
          <cell r="CL457">
            <v>-400.98191299999598</v>
          </cell>
          <cell r="CM457">
            <v>0</v>
          </cell>
          <cell r="CN457">
            <v>-237.60442095005419</v>
          </cell>
          <cell r="CO457">
            <v>-50.622259999974631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60">
          <cell r="F460">
            <v>74400</v>
          </cell>
          <cell r="G460">
            <v>69600</v>
          </cell>
          <cell r="H460">
            <v>74400</v>
          </cell>
          <cell r="I460">
            <v>72000</v>
          </cell>
          <cell r="J460">
            <v>74400</v>
          </cell>
          <cell r="K460">
            <v>72000</v>
          </cell>
          <cell r="L460">
            <v>74400</v>
          </cell>
          <cell r="M460">
            <v>74400</v>
          </cell>
          <cell r="N460">
            <v>72000</v>
          </cell>
          <cell r="O460">
            <v>74400</v>
          </cell>
          <cell r="P460">
            <v>72000</v>
          </cell>
          <cell r="Q460">
            <v>74400</v>
          </cell>
          <cell r="R460">
            <v>876000</v>
          </cell>
          <cell r="S460">
            <v>74400</v>
          </cell>
          <cell r="T460">
            <v>67200</v>
          </cell>
          <cell r="U460">
            <v>74400</v>
          </cell>
          <cell r="V460">
            <v>72000</v>
          </cell>
          <cell r="W460">
            <v>74400</v>
          </cell>
          <cell r="X460">
            <v>72000</v>
          </cell>
          <cell r="Y460">
            <v>74400</v>
          </cell>
          <cell r="Z460">
            <v>74400</v>
          </cell>
          <cell r="AA460">
            <v>72000</v>
          </cell>
          <cell r="AB460">
            <v>74400</v>
          </cell>
          <cell r="AC460">
            <v>72000</v>
          </cell>
          <cell r="AD460">
            <v>74400</v>
          </cell>
          <cell r="AE460">
            <v>876000</v>
          </cell>
          <cell r="AF460">
            <v>74400</v>
          </cell>
          <cell r="AG460">
            <v>67200</v>
          </cell>
          <cell r="AH460">
            <v>74400</v>
          </cell>
          <cell r="AI460">
            <v>72000</v>
          </cell>
          <cell r="AJ460">
            <v>74400</v>
          </cell>
          <cell r="AK460">
            <v>72000</v>
          </cell>
          <cell r="AL460">
            <v>74400</v>
          </cell>
          <cell r="AM460">
            <v>74400</v>
          </cell>
          <cell r="AN460">
            <v>72000</v>
          </cell>
          <cell r="AO460">
            <v>74400</v>
          </cell>
          <cell r="AP460">
            <v>72000</v>
          </cell>
          <cell r="AQ460">
            <v>74400</v>
          </cell>
          <cell r="AR460">
            <v>876000</v>
          </cell>
          <cell r="AS460">
            <v>74400</v>
          </cell>
          <cell r="AT460">
            <v>67200</v>
          </cell>
          <cell r="AU460">
            <v>74400</v>
          </cell>
          <cell r="AV460">
            <v>72000</v>
          </cell>
          <cell r="AW460">
            <v>74400</v>
          </cell>
          <cell r="AX460">
            <v>72000</v>
          </cell>
          <cell r="AY460">
            <v>74400</v>
          </cell>
          <cell r="AZ460">
            <v>74400</v>
          </cell>
          <cell r="BA460">
            <v>72000</v>
          </cell>
          <cell r="BB460">
            <v>74400</v>
          </cell>
          <cell r="BC460">
            <v>72000</v>
          </cell>
          <cell r="BD460">
            <v>74400</v>
          </cell>
          <cell r="BE460">
            <v>878400</v>
          </cell>
          <cell r="BF460">
            <v>74400</v>
          </cell>
          <cell r="BG460">
            <v>69600</v>
          </cell>
          <cell r="BH460">
            <v>74400</v>
          </cell>
          <cell r="BI460">
            <v>72000</v>
          </cell>
          <cell r="BJ460">
            <v>74400</v>
          </cell>
          <cell r="BK460">
            <v>72000</v>
          </cell>
          <cell r="BL460">
            <v>74400</v>
          </cell>
          <cell r="BM460">
            <v>74400</v>
          </cell>
          <cell r="BN460">
            <v>72000</v>
          </cell>
          <cell r="BO460">
            <v>74400</v>
          </cell>
          <cell r="BP460">
            <v>72000</v>
          </cell>
          <cell r="BQ460">
            <v>74400</v>
          </cell>
          <cell r="BR460">
            <v>876000</v>
          </cell>
          <cell r="BS460">
            <v>74400</v>
          </cell>
          <cell r="BT460">
            <v>67200</v>
          </cell>
          <cell r="BU460">
            <v>74400</v>
          </cell>
          <cell r="BV460">
            <v>72000</v>
          </cell>
          <cell r="BW460">
            <v>74400</v>
          </cell>
          <cell r="BX460">
            <v>72000</v>
          </cell>
          <cell r="BY460">
            <v>74400</v>
          </cell>
          <cell r="BZ460">
            <v>74400</v>
          </cell>
          <cell r="CA460">
            <v>72000</v>
          </cell>
          <cell r="CB460">
            <v>74400</v>
          </cell>
          <cell r="CC460">
            <v>72000</v>
          </cell>
          <cell r="CD460">
            <v>74400</v>
          </cell>
          <cell r="CE460">
            <v>876000</v>
          </cell>
          <cell r="CF460">
            <v>74400</v>
          </cell>
          <cell r="CG460">
            <v>67200</v>
          </cell>
          <cell r="CH460">
            <v>74400</v>
          </cell>
          <cell r="CI460">
            <v>72000</v>
          </cell>
          <cell r="CJ460">
            <v>74400</v>
          </cell>
          <cell r="CK460">
            <v>72000</v>
          </cell>
          <cell r="CL460">
            <v>74400</v>
          </cell>
          <cell r="CM460">
            <v>74400</v>
          </cell>
          <cell r="CN460">
            <v>72000</v>
          </cell>
          <cell r="CO460">
            <v>74400</v>
          </cell>
          <cell r="CP460">
            <v>72000</v>
          </cell>
          <cell r="CQ460">
            <v>74400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74400</v>
          </cell>
          <cell r="G462">
            <v>69600</v>
          </cell>
          <cell r="H462">
            <v>74400</v>
          </cell>
          <cell r="I462">
            <v>72000</v>
          </cell>
          <cell r="J462">
            <v>74400</v>
          </cell>
          <cell r="K462">
            <v>72000</v>
          </cell>
          <cell r="L462">
            <v>74400</v>
          </cell>
          <cell r="M462">
            <v>74400</v>
          </cell>
          <cell r="N462">
            <v>72000</v>
          </cell>
          <cell r="O462">
            <v>74400</v>
          </cell>
          <cell r="P462">
            <v>72000</v>
          </cell>
          <cell r="Q462">
            <v>74400</v>
          </cell>
          <cell r="R462">
            <v>876000</v>
          </cell>
          <cell r="S462">
            <v>74400</v>
          </cell>
          <cell r="T462">
            <v>67200</v>
          </cell>
          <cell r="U462">
            <v>74400</v>
          </cell>
          <cell r="V462">
            <v>72000</v>
          </cell>
          <cell r="W462">
            <v>74400</v>
          </cell>
          <cell r="X462">
            <v>72000</v>
          </cell>
          <cell r="Y462">
            <v>74400</v>
          </cell>
          <cell r="Z462">
            <v>74400</v>
          </cell>
          <cell r="AA462">
            <v>72000</v>
          </cell>
          <cell r="AB462">
            <v>74400</v>
          </cell>
          <cell r="AC462">
            <v>72000</v>
          </cell>
          <cell r="AD462">
            <v>74400</v>
          </cell>
          <cell r="AE462">
            <v>876000</v>
          </cell>
          <cell r="AF462">
            <v>74400</v>
          </cell>
          <cell r="AG462">
            <v>67200</v>
          </cell>
          <cell r="AH462">
            <v>74400</v>
          </cell>
          <cell r="AI462">
            <v>72000</v>
          </cell>
          <cell r="AJ462">
            <v>74400</v>
          </cell>
          <cell r="AK462">
            <v>72000</v>
          </cell>
          <cell r="AL462">
            <v>74400</v>
          </cell>
          <cell r="AM462">
            <v>74400</v>
          </cell>
          <cell r="AN462">
            <v>72000</v>
          </cell>
          <cell r="AO462">
            <v>74400</v>
          </cell>
          <cell r="AP462">
            <v>72000</v>
          </cell>
          <cell r="AQ462">
            <v>74400</v>
          </cell>
          <cell r="AR462">
            <v>876000</v>
          </cell>
          <cell r="AS462">
            <v>74400</v>
          </cell>
          <cell r="AT462">
            <v>67200</v>
          </cell>
          <cell r="AU462">
            <v>74400</v>
          </cell>
          <cell r="AV462">
            <v>72000</v>
          </cell>
          <cell r="AW462">
            <v>74400</v>
          </cell>
          <cell r="AX462">
            <v>72000</v>
          </cell>
          <cell r="AY462">
            <v>74400</v>
          </cell>
          <cell r="AZ462">
            <v>74400</v>
          </cell>
          <cell r="BA462">
            <v>72000</v>
          </cell>
          <cell r="BB462">
            <v>74400</v>
          </cell>
          <cell r="BC462">
            <v>72000</v>
          </cell>
          <cell r="BD462">
            <v>74400</v>
          </cell>
          <cell r="BE462">
            <v>878400</v>
          </cell>
          <cell r="BF462">
            <v>74400</v>
          </cell>
          <cell r="BG462">
            <v>69600</v>
          </cell>
          <cell r="BH462">
            <v>74400</v>
          </cell>
          <cell r="BI462">
            <v>72000</v>
          </cell>
          <cell r="BJ462">
            <v>74400</v>
          </cell>
          <cell r="BK462">
            <v>72000</v>
          </cell>
          <cell r="BL462">
            <v>74400</v>
          </cell>
          <cell r="BM462">
            <v>74400</v>
          </cell>
          <cell r="BN462">
            <v>72000</v>
          </cell>
          <cell r="BO462">
            <v>74400</v>
          </cell>
          <cell r="BP462">
            <v>72000</v>
          </cell>
          <cell r="BQ462">
            <v>74400</v>
          </cell>
          <cell r="BR462">
            <v>876000</v>
          </cell>
          <cell r="BS462">
            <v>74400</v>
          </cell>
          <cell r="BT462">
            <v>67200</v>
          </cell>
          <cell r="BU462">
            <v>74400</v>
          </cell>
          <cell r="BV462">
            <v>72000</v>
          </cell>
          <cell r="BW462">
            <v>74400</v>
          </cell>
          <cell r="BX462">
            <v>72000</v>
          </cell>
          <cell r="BY462">
            <v>74400</v>
          </cell>
          <cell r="BZ462">
            <v>74400</v>
          </cell>
          <cell r="CA462">
            <v>72000</v>
          </cell>
          <cell r="CB462">
            <v>74400</v>
          </cell>
          <cell r="CC462">
            <v>72000</v>
          </cell>
          <cell r="CD462">
            <v>74400</v>
          </cell>
          <cell r="CE462">
            <v>876000</v>
          </cell>
          <cell r="CF462">
            <v>74400</v>
          </cell>
          <cell r="CG462">
            <v>67200</v>
          </cell>
          <cell r="CH462">
            <v>74400</v>
          </cell>
          <cell r="CI462">
            <v>72000</v>
          </cell>
          <cell r="CJ462">
            <v>74400</v>
          </cell>
          <cell r="CK462">
            <v>72000</v>
          </cell>
          <cell r="CL462">
            <v>74400</v>
          </cell>
          <cell r="CM462">
            <v>74400</v>
          </cell>
          <cell r="CN462">
            <v>72000</v>
          </cell>
          <cell r="CO462">
            <v>74400</v>
          </cell>
          <cell r="CP462">
            <v>72000</v>
          </cell>
          <cell r="CQ462">
            <v>74400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74400</v>
          </cell>
          <cell r="G527">
            <v>69599.999999999942</v>
          </cell>
          <cell r="H527">
            <v>74400</v>
          </cell>
          <cell r="I527">
            <v>72000.000000000116</v>
          </cell>
          <cell r="J527">
            <v>74399.999999999884</v>
          </cell>
          <cell r="K527">
            <v>72000.000000000116</v>
          </cell>
          <cell r="L527">
            <v>74400</v>
          </cell>
          <cell r="M527">
            <v>74400</v>
          </cell>
          <cell r="N527">
            <v>72000</v>
          </cell>
          <cell r="O527">
            <v>74400</v>
          </cell>
          <cell r="P527">
            <v>72000</v>
          </cell>
          <cell r="Q527">
            <v>74399.999999999942</v>
          </cell>
          <cell r="R527">
            <v>876000.00000000093</v>
          </cell>
          <cell r="S527">
            <v>74400</v>
          </cell>
          <cell r="T527">
            <v>67199.999999999942</v>
          </cell>
          <cell r="U527">
            <v>74400</v>
          </cell>
          <cell r="V527">
            <v>71999.999999999942</v>
          </cell>
          <cell r="W527">
            <v>74400</v>
          </cell>
          <cell r="X527">
            <v>71999.999999999884</v>
          </cell>
          <cell r="Y527">
            <v>74400</v>
          </cell>
          <cell r="Z527">
            <v>74399.999999999942</v>
          </cell>
          <cell r="AA527">
            <v>72000</v>
          </cell>
          <cell r="AB527">
            <v>74400.000000000058</v>
          </cell>
          <cell r="AC527">
            <v>72000.000000000058</v>
          </cell>
          <cell r="AD527">
            <v>74399.999999999913</v>
          </cell>
          <cell r="AE527">
            <v>876000.00000000186</v>
          </cell>
          <cell r="AF527">
            <v>74400</v>
          </cell>
          <cell r="AG527">
            <v>67199.999999999942</v>
          </cell>
          <cell r="AH527">
            <v>74400</v>
          </cell>
          <cell r="AI527">
            <v>72000.000000000116</v>
          </cell>
          <cell r="AJ527">
            <v>74400</v>
          </cell>
          <cell r="AK527">
            <v>71999.999999999942</v>
          </cell>
          <cell r="AL527">
            <v>74400.000000000058</v>
          </cell>
          <cell r="AM527">
            <v>74400.000000000058</v>
          </cell>
          <cell r="AN527">
            <v>72000</v>
          </cell>
          <cell r="AO527">
            <v>74399.999999999942</v>
          </cell>
          <cell r="AP527">
            <v>72000</v>
          </cell>
          <cell r="AQ527">
            <v>74400</v>
          </cell>
          <cell r="AR527">
            <v>876000.00000000093</v>
          </cell>
          <cell r="AS527">
            <v>74400</v>
          </cell>
          <cell r="AT527">
            <v>67200.000000000058</v>
          </cell>
          <cell r="AU527">
            <v>74400.000000000058</v>
          </cell>
          <cell r="AV527">
            <v>72000</v>
          </cell>
          <cell r="AW527">
            <v>74400</v>
          </cell>
          <cell r="AX527">
            <v>71999.999999999884</v>
          </cell>
          <cell r="AY527">
            <v>74399.999999999942</v>
          </cell>
          <cell r="AZ527">
            <v>74400.000000000058</v>
          </cell>
          <cell r="BA527">
            <v>72000.000000000058</v>
          </cell>
          <cell r="BB527">
            <v>74400.000000000058</v>
          </cell>
          <cell r="BC527">
            <v>71999.999999999942</v>
          </cell>
          <cell r="BD527">
            <v>74399.999999999971</v>
          </cell>
          <cell r="BE527">
            <v>878400.00000000047</v>
          </cell>
          <cell r="BF527">
            <v>74399.999999999942</v>
          </cell>
          <cell r="BG527">
            <v>69600.000000000058</v>
          </cell>
          <cell r="BH527">
            <v>74400.000000000058</v>
          </cell>
          <cell r="BI527">
            <v>72000</v>
          </cell>
          <cell r="BJ527">
            <v>74400</v>
          </cell>
          <cell r="BK527">
            <v>72000</v>
          </cell>
          <cell r="BL527">
            <v>74400</v>
          </cell>
          <cell r="BM527">
            <v>74400</v>
          </cell>
          <cell r="BN527">
            <v>72000</v>
          </cell>
          <cell r="BO527">
            <v>74399.999999999971</v>
          </cell>
          <cell r="BP527">
            <v>71999.999999999985</v>
          </cell>
          <cell r="BQ527">
            <v>74399.999999999985</v>
          </cell>
          <cell r="BR527">
            <v>876000</v>
          </cell>
          <cell r="BS527">
            <v>74399.999999999927</v>
          </cell>
          <cell r="BT527">
            <v>67199.999999999956</v>
          </cell>
          <cell r="BU527">
            <v>74400.000000000029</v>
          </cell>
          <cell r="BV527">
            <v>72000.000000000058</v>
          </cell>
          <cell r="BW527">
            <v>74400</v>
          </cell>
          <cell r="BX527">
            <v>71999.999999999942</v>
          </cell>
          <cell r="BY527">
            <v>74400</v>
          </cell>
          <cell r="BZ527">
            <v>74399.999999999971</v>
          </cell>
          <cell r="CA527">
            <v>72000.000000000058</v>
          </cell>
          <cell r="CB527">
            <v>74399.999999999985</v>
          </cell>
          <cell r="CC527">
            <v>72000</v>
          </cell>
          <cell r="CD527">
            <v>74400.000000000015</v>
          </cell>
          <cell r="CE527">
            <v>876000</v>
          </cell>
          <cell r="CF527">
            <v>74400.000000000015</v>
          </cell>
          <cell r="CG527">
            <v>67199.999999999942</v>
          </cell>
          <cell r="CH527">
            <v>74400.000000000087</v>
          </cell>
          <cell r="CI527">
            <v>71999.999999999971</v>
          </cell>
          <cell r="CJ527">
            <v>74400</v>
          </cell>
          <cell r="CK527">
            <v>72000</v>
          </cell>
          <cell r="CL527">
            <v>74400</v>
          </cell>
          <cell r="CM527">
            <v>74400</v>
          </cell>
          <cell r="CN527">
            <v>72000</v>
          </cell>
          <cell r="CO527">
            <v>74399.999999999927</v>
          </cell>
          <cell r="CP527">
            <v>72000.000000000029</v>
          </cell>
          <cell r="CQ527">
            <v>74400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7">
          <cell r="F537">
            <v>73643.097143699997</v>
          </cell>
          <cell r="G537">
            <v>68993.184417999932</v>
          </cell>
          <cell r="H537">
            <v>72678.936731499969</v>
          </cell>
          <cell r="I537">
            <v>70171.189267700131</v>
          </cell>
          <cell r="J537">
            <v>73164.945476599853</v>
          </cell>
          <cell r="K537">
            <v>71331.826352500124</v>
          </cell>
          <cell r="L537">
            <v>74329.847474999959</v>
          </cell>
          <cell r="M537">
            <v>73876.531067000004</v>
          </cell>
          <cell r="N537">
            <v>71454.791375749977</v>
          </cell>
          <cell r="O537">
            <v>72517.083727699937</v>
          </cell>
          <cell r="P537">
            <v>71649.301368000044</v>
          </cell>
          <cell r="Q537">
            <v>74007.783456999983</v>
          </cell>
          <cell r="R537">
            <v>864671.38561777025</v>
          </cell>
          <cell r="S537">
            <v>73928.476402</v>
          </cell>
          <cell r="T537">
            <v>66344.731165999954</v>
          </cell>
          <cell r="U537">
            <v>72508.796336939966</v>
          </cell>
          <cell r="V537">
            <v>70157.220369199931</v>
          </cell>
          <cell r="W537">
            <v>72636.150018700049</v>
          </cell>
          <cell r="X537">
            <v>71469.792858629837</v>
          </cell>
          <cell r="Y537">
            <v>74177.322515200009</v>
          </cell>
          <cell r="Z537">
            <v>73921.064125299919</v>
          </cell>
          <cell r="AA537">
            <v>71124.052678300068</v>
          </cell>
          <cell r="AB537">
            <v>72910.583356500079</v>
          </cell>
          <cell r="AC537">
            <v>71347.778431000013</v>
          </cell>
          <cell r="AD537">
            <v>74145.417359999876</v>
          </cell>
          <cell r="AE537">
            <v>873669.69691085257</v>
          </cell>
          <cell r="AF537">
            <v>74400</v>
          </cell>
          <cell r="AG537">
            <v>67150.987937999947</v>
          </cell>
          <cell r="AH537">
            <v>74282.045616000018</v>
          </cell>
          <cell r="AI537">
            <v>71717.937605400104</v>
          </cell>
          <cell r="AJ537">
            <v>74246.794567500008</v>
          </cell>
          <cell r="AK537">
            <v>71748.126986749994</v>
          </cell>
          <cell r="AL537">
            <v>74044.153250500036</v>
          </cell>
          <cell r="AM537">
            <v>74284.368540000054</v>
          </cell>
          <cell r="AN537">
            <v>71651.932219700073</v>
          </cell>
          <cell r="AO537">
            <v>73743.350186999945</v>
          </cell>
          <cell r="AP537">
            <v>72000</v>
          </cell>
          <cell r="AQ537">
            <v>74400</v>
          </cell>
          <cell r="AR537">
            <v>874155.22746800911</v>
          </cell>
          <cell r="AS537">
            <v>74400</v>
          </cell>
          <cell r="AT537">
            <v>67199.978325248056</v>
          </cell>
          <cell r="AU537">
            <v>74306.761478000029</v>
          </cell>
          <cell r="AV537">
            <v>71466.295893400034</v>
          </cell>
          <cell r="AW537">
            <v>74189.244441000046</v>
          </cell>
          <cell r="AX537">
            <v>71867.084918099805</v>
          </cell>
          <cell r="AY537">
            <v>74032.324316259997</v>
          </cell>
          <cell r="AZ537">
            <v>74331.926920000056</v>
          </cell>
          <cell r="BA537">
            <v>71668.194072000042</v>
          </cell>
          <cell r="BB537">
            <v>74293.417104000051</v>
          </cell>
          <cell r="BC537">
            <v>71999.999999999942</v>
          </cell>
          <cell r="BD537">
            <v>74399.999999999971</v>
          </cell>
          <cell r="BE537">
            <v>877567.71700849989</v>
          </cell>
          <cell r="BF537">
            <v>74399.999999999942</v>
          </cell>
          <cell r="BG537">
            <v>69600.000000000058</v>
          </cell>
          <cell r="BH537">
            <v>74300.758526000078</v>
          </cell>
          <cell r="BI537">
            <v>71824.035711000033</v>
          </cell>
          <cell r="BJ537">
            <v>73967.348039500008</v>
          </cell>
          <cell r="BK537">
            <v>71995.610159999924</v>
          </cell>
          <cell r="BL537">
            <v>74383.424545000074</v>
          </cell>
          <cell r="BM537">
            <v>74359.682724000013</v>
          </cell>
          <cell r="BN537">
            <v>71936.857302999939</v>
          </cell>
          <cell r="BO537">
            <v>74399.999999999971</v>
          </cell>
          <cell r="BP537">
            <v>71999.999999999985</v>
          </cell>
          <cell r="BQ537">
            <v>74399.999999999985</v>
          </cell>
          <cell r="BR537">
            <v>875512.68215559982</v>
          </cell>
          <cell r="BS537">
            <v>74399.999999999927</v>
          </cell>
          <cell r="BT537">
            <v>67199.999999999956</v>
          </cell>
          <cell r="BU537">
            <v>74400.000000000029</v>
          </cell>
          <cell r="BV537">
            <v>71916.304630000086</v>
          </cell>
          <cell r="BW537">
            <v>74344.212278399966</v>
          </cell>
          <cell r="BX537">
            <v>71991.944177199912</v>
          </cell>
          <cell r="BY537">
            <v>74145.365122799994</v>
          </cell>
          <cell r="BZ537">
            <v>74399.999999999971</v>
          </cell>
          <cell r="CA537">
            <v>71940.890314200136</v>
          </cell>
          <cell r="CB537">
            <v>74373.965633</v>
          </cell>
          <cell r="CC537">
            <v>72000</v>
          </cell>
          <cell r="CD537">
            <v>74400.000000000015</v>
          </cell>
          <cell r="CE537">
            <v>874845.9037507493</v>
          </cell>
          <cell r="CF537">
            <v>74400.000000000015</v>
          </cell>
          <cell r="CG537">
            <v>67199.999999999942</v>
          </cell>
          <cell r="CH537">
            <v>74400.000000000087</v>
          </cell>
          <cell r="CI537">
            <v>71922.554979999986</v>
          </cell>
          <cell r="CJ537">
            <v>74071.658202899969</v>
          </cell>
          <cell r="CK537">
            <v>71940.899161799927</v>
          </cell>
          <cell r="CL537">
            <v>73999.018087000004</v>
          </cell>
          <cell r="CM537">
            <v>74400</v>
          </cell>
          <cell r="CN537">
            <v>71762.395579049946</v>
          </cell>
          <cell r="CO537">
            <v>74349.377739999953</v>
          </cell>
          <cell r="CP537">
            <v>72000.000000000029</v>
          </cell>
          <cell r="CQ537">
            <v>74400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6">
          <cell r="F566">
            <v>0</v>
          </cell>
          <cell r="G566">
            <v>-653.14140000000043</v>
          </cell>
          <cell r="H566">
            <v>-2401.839899999999</v>
          </cell>
          <cell r="I566">
            <v>-2337.9580999999998</v>
          </cell>
          <cell r="J566">
            <v>-2826.4780000000028</v>
          </cell>
          <cell r="K566">
            <v>-3902.1990000000005</v>
          </cell>
          <cell r="L566">
            <v>-3431.4330000000045</v>
          </cell>
          <cell r="M566">
            <v>-698.71699999999964</v>
          </cell>
          <cell r="N566">
            <v>3.9399999999999977</v>
          </cell>
          <cell r="O566">
            <v>-51.126232000000073</v>
          </cell>
          <cell r="P566">
            <v>-1635.4329300000027</v>
          </cell>
          <cell r="Q566">
            <v>0</v>
          </cell>
          <cell r="R566">
            <v>-17222.834500000026</v>
          </cell>
          <cell r="S566">
            <v>0</v>
          </cell>
          <cell r="T566">
            <v>-614.20034000000032</v>
          </cell>
          <cell r="U566">
            <v>-2215.1042499999994</v>
          </cell>
          <cell r="V566">
            <v>-1905.2357000000011</v>
          </cell>
          <cell r="W566">
            <v>-1941.2499999999927</v>
          </cell>
          <cell r="X566">
            <v>-1343.836000000003</v>
          </cell>
          <cell r="Y566">
            <v>-3640.0409999999974</v>
          </cell>
          <cell r="Z566">
            <v>-1636.0712999999996</v>
          </cell>
          <cell r="AA566">
            <v>2.8791899999999941</v>
          </cell>
          <cell r="AB566">
            <v>-67.680100000000039</v>
          </cell>
          <cell r="AC566">
            <v>-3862.2950000000019</v>
          </cell>
          <cell r="AD566">
            <v>0</v>
          </cell>
          <cell r="AE566">
            <v>-14956.764957000007</v>
          </cell>
          <cell r="AF566">
            <v>-341.13110000000052</v>
          </cell>
          <cell r="AG566">
            <v>-673.3148999999994</v>
          </cell>
          <cell r="AH566">
            <v>-1167.5617839999977</v>
          </cell>
          <cell r="AI566">
            <v>-2227.303700000004</v>
          </cell>
          <cell r="AJ566">
            <v>-1827.4619999999995</v>
          </cell>
          <cell r="AK566">
            <v>-2298.5169999999998</v>
          </cell>
          <cell r="AL566">
            <v>-1997.3400000000038</v>
          </cell>
          <cell r="AM566">
            <v>-1089.3233</v>
          </cell>
          <cell r="AN566">
            <v>0</v>
          </cell>
          <cell r="AO566">
            <v>-85.204172999999628</v>
          </cell>
          <cell r="AP566">
            <v>-3249.607</v>
          </cell>
          <cell r="AQ566">
            <v>0</v>
          </cell>
          <cell r="AR566">
            <v>-16452.852723999997</v>
          </cell>
          <cell r="AS566">
            <v>0</v>
          </cell>
          <cell r="AT566">
            <v>-123.87042000000019</v>
          </cell>
          <cell r="AU566">
            <v>-1486.6493700000001</v>
          </cell>
          <cell r="AV566">
            <v>-2365.5708000000013</v>
          </cell>
          <cell r="AW566">
            <v>-1401.9670000000042</v>
          </cell>
          <cell r="AX566">
            <v>-1469.150999999998</v>
          </cell>
          <cell r="AY566">
            <v>-5427.2964999999967</v>
          </cell>
          <cell r="AZ566">
            <v>-352.49061999999958</v>
          </cell>
          <cell r="BA566">
            <v>0</v>
          </cell>
          <cell r="BB566">
            <v>-823.01419999999962</v>
          </cell>
          <cell r="BC566">
            <v>-2966.2702999999965</v>
          </cell>
          <cell r="BD566">
            <v>-36.572513999999998</v>
          </cell>
          <cell r="BE566">
            <v>-19725.04384499992</v>
          </cell>
          <cell r="BF566">
            <v>-102.41389999999978</v>
          </cell>
          <cell r="BG566">
            <v>-786.38899999999921</v>
          </cell>
          <cell r="BH566">
            <v>-5103.4023000000016</v>
          </cell>
          <cell r="BI566">
            <v>-2477.3654999999999</v>
          </cell>
          <cell r="BJ566">
            <v>-1390.1990000000078</v>
          </cell>
          <cell r="BK566">
            <v>-1193.7820000000065</v>
          </cell>
          <cell r="BL566">
            <v>-3609.3630000000048</v>
          </cell>
          <cell r="BM566">
            <v>-1003.7263000000003</v>
          </cell>
          <cell r="BN566">
            <v>9.7968000000000757</v>
          </cell>
          <cell r="BO566">
            <v>-671.26699999999983</v>
          </cell>
          <cell r="BP566">
            <v>-3175.9850000000006</v>
          </cell>
          <cell r="BQ566">
            <v>-220.94764499999997</v>
          </cell>
          <cell r="BR566">
            <v>-27624.84798000002</v>
          </cell>
          <cell r="BS566">
            <v>-593.3756999999996</v>
          </cell>
          <cell r="BT566">
            <v>-3017.4667000000009</v>
          </cell>
          <cell r="BU566">
            <v>-5574.0659999999989</v>
          </cell>
          <cell r="BV566">
            <v>-3818.5247000000018</v>
          </cell>
          <cell r="BW566">
            <v>-1637.6479999999865</v>
          </cell>
          <cell r="BX566">
            <v>-1788.3279999999941</v>
          </cell>
          <cell r="BY566">
            <v>-4018.3730000000069</v>
          </cell>
          <cell r="BZ566">
            <v>-1324.2505000000019</v>
          </cell>
          <cell r="CA566">
            <v>1.9697199999999953</v>
          </cell>
          <cell r="CB566">
            <v>-1583.5300000000007</v>
          </cell>
          <cell r="CC566">
            <v>-4052.1239999999962</v>
          </cell>
          <cell r="CD566">
            <v>-219.13110000000006</v>
          </cell>
          <cell r="CE566">
            <v>-28459.1574599999</v>
          </cell>
          <cell r="CF566">
            <v>-1688.7181999999993</v>
          </cell>
          <cell r="CG566">
            <v>-2354.7545000000027</v>
          </cell>
          <cell r="CH566">
            <v>-3738.601999999999</v>
          </cell>
          <cell r="CI566">
            <v>-2905.6169999999984</v>
          </cell>
          <cell r="CJ566">
            <v>-1363.0059999999939</v>
          </cell>
          <cell r="CK566">
            <v>-2706.9839999999967</v>
          </cell>
          <cell r="CL566">
            <v>-3297.4220000000059</v>
          </cell>
          <cell r="CM566">
            <v>-2352.5970000000016</v>
          </cell>
          <cell r="CN566">
            <v>2.028790000000015</v>
          </cell>
          <cell r="CO566">
            <v>-1589.1115500000014</v>
          </cell>
          <cell r="CP566">
            <v>-2961.9369999999908</v>
          </cell>
          <cell r="CQ566">
            <v>-3502.4370000000017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-2533.2900000000009</v>
          </cell>
          <cell r="G567">
            <v>-5705.5599999999977</v>
          </cell>
          <cell r="H567">
            <v>-4682.7699999999895</v>
          </cell>
          <cell r="I567">
            <v>-8113.8899999999994</v>
          </cell>
          <cell r="J567">
            <v>-1293.3289999999997</v>
          </cell>
          <cell r="K567">
            <v>-281.36909999999989</v>
          </cell>
          <cell r="L567">
            <v>-3271.2129999999997</v>
          </cell>
          <cell r="M567">
            <v>-1828.2260000000024</v>
          </cell>
          <cell r="N567">
            <v>19.697400000000016</v>
          </cell>
          <cell r="O567">
            <v>-3427.226999999999</v>
          </cell>
          <cell r="P567">
            <v>-2728.6410000000033</v>
          </cell>
          <cell r="Q567">
            <v>-5633.8740000000107</v>
          </cell>
          <cell r="R567">
            <v>-44214.144199999981</v>
          </cell>
          <cell r="S567">
            <v>-2656.8159999999989</v>
          </cell>
          <cell r="T567">
            <v>-3125.9459999999963</v>
          </cell>
          <cell r="U567">
            <v>-6282.7799999999988</v>
          </cell>
          <cell r="V567">
            <v>-8181.3699999999953</v>
          </cell>
          <cell r="W567">
            <v>-2076.5399999999991</v>
          </cell>
          <cell r="X567">
            <v>-321.80459999999948</v>
          </cell>
          <cell r="Y567">
            <v>-4825.898000000001</v>
          </cell>
          <cell r="Z567">
            <v>-2725.1200000000026</v>
          </cell>
          <cell r="AA567">
            <v>-191.74860000000035</v>
          </cell>
          <cell r="AB567">
            <v>-5056.4250000000029</v>
          </cell>
          <cell r="AC567">
            <v>-2495.2560000000012</v>
          </cell>
          <cell r="AD567">
            <v>-6274.4400000000023</v>
          </cell>
          <cell r="AE567">
            <v>-45250.282400000142</v>
          </cell>
          <cell r="AF567">
            <v>-2786.3640000000014</v>
          </cell>
          <cell r="AG567">
            <v>-4286.1800000000076</v>
          </cell>
          <cell r="AH567">
            <v>-6875</v>
          </cell>
          <cell r="AI567">
            <v>-7841.75</v>
          </cell>
          <cell r="AJ567">
            <v>-1757.3380000000016</v>
          </cell>
          <cell r="AK567">
            <v>-650.57540000000063</v>
          </cell>
          <cell r="AL567">
            <v>-6416.7699999999968</v>
          </cell>
          <cell r="AM567">
            <v>-3337.9339999999938</v>
          </cell>
          <cell r="AN567">
            <v>-95.992000000000189</v>
          </cell>
          <cell r="AO567">
            <v>-5126.2400000000052</v>
          </cell>
          <cell r="AP567">
            <v>-2851.773000000001</v>
          </cell>
          <cell r="AQ567">
            <v>-3224.3660000000091</v>
          </cell>
          <cell r="AR567">
            <v>-51463.023199999938</v>
          </cell>
          <cell r="AS567">
            <v>-3824.7349999999933</v>
          </cell>
          <cell r="AT567">
            <v>-4078.5800000000163</v>
          </cell>
          <cell r="AU567">
            <v>-5260.8899999999994</v>
          </cell>
          <cell r="AV567">
            <v>-9702.6300000000047</v>
          </cell>
          <cell r="AW567">
            <v>-5082.851999999999</v>
          </cell>
          <cell r="AX567">
            <v>-2446.7189999999991</v>
          </cell>
          <cell r="AY567">
            <v>-5980.8800000000047</v>
          </cell>
          <cell r="AZ567">
            <v>-3994.0970000000016</v>
          </cell>
          <cell r="BA567">
            <v>37.424799999999777</v>
          </cell>
          <cell r="BB567">
            <v>-4159.0899999999965</v>
          </cell>
          <cell r="BC567">
            <v>-2268.7050000000017</v>
          </cell>
          <cell r="BD567">
            <v>-4701.2700000000041</v>
          </cell>
          <cell r="BE567">
            <v>-69995.743000000017</v>
          </cell>
          <cell r="BF567">
            <v>-3183.739999999998</v>
          </cell>
          <cell r="BG567">
            <v>-7120.6900000000023</v>
          </cell>
          <cell r="BH567">
            <v>-7511.351999999999</v>
          </cell>
          <cell r="BI567">
            <v>-11427.75</v>
          </cell>
          <cell r="BJ567">
            <v>-7228.7700000000041</v>
          </cell>
          <cell r="BK567">
            <v>-3903.885000000002</v>
          </cell>
          <cell r="BL567">
            <v>-7999.6199999999953</v>
          </cell>
          <cell r="BM567">
            <v>-5361.4630000000034</v>
          </cell>
          <cell r="BN567">
            <v>-488.32300000000032</v>
          </cell>
          <cell r="BO567">
            <v>-4623.8099999999977</v>
          </cell>
          <cell r="BP567">
            <v>-6278.8400000000111</v>
          </cell>
          <cell r="BQ567">
            <v>-4867.5</v>
          </cell>
          <cell r="BR567">
            <v>-71709.388000000268</v>
          </cell>
          <cell r="BS567">
            <v>-6161.0350000000035</v>
          </cell>
          <cell r="BT567">
            <v>-5993.820000000007</v>
          </cell>
          <cell r="BU567">
            <v>-8560.7799999999988</v>
          </cell>
          <cell r="BV567">
            <v>-9191.3300000000163</v>
          </cell>
          <cell r="BW567">
            <v>-10325.11</v>
          </cell>
          <cell r="BX567">
            <v>-5683.9330000000009</v>
          </cell>
          <cell r="BY567">
            <v>-6921.9799999999959</v>
          </cell>
          <cell r="BZ567">
            <v>-3732.4499999999971</v>
          </cell>
          <cell r="CA567">
            <v>25.605999999999767</v>
          </cell>
          <cell r="CB567">
            <v>-3785.0399999999936</v>
          </cell>
          <cell r="CC567">
            <v>-6307.7160000000003</v>
          </cell>
          <cell r="CD567">
            <v>-5071.7999999999884</v>
          </cell>
          <cell r="CE567">
            <v>-75116.231000000378</v>
          </cell>
          <cell r="CF567">
            <v>-5134.275999999998</v>
          </cell>
          <cell r="CG567">
            <v>-4346</v>
          </cell>
          <cell r="CH567">
            <v>-10906.220000000001</v>
          </cell>
          <cell r="CI567">
            <v>-10711.029999999999</v>
          </cell>
          <cell r="CJ567">
            <v>-12454.050000000003</v>
          </cell>
          <cell r="CK567">
            <v>-5570.8709999999992</v>
          </cell>
          <cell r="CL567">
            <v>-4528.2700000000186</v>
          </cell>
          <cell r="CM567">
            <v>-2562.0840000000026</v>
          </cell>
          <cell r="CN567">
            <v>31.635000000000218</v>
          </cell>
          <cell r="CO567">
            <v>-6515.6900000000023</v>
          </cell>
          <cell r="CP567">
            <v>-9035.9149999999936</v>
          </cell>
          <cell r="CQ567">
            <v>-3383.4599999999919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-3482.9899999999907</v>
          </cell>
          <cell r="G568">
            <v>-9092.0100000000093</v>
          </cell>
          <cell r="H568">
            <v>-12531.150000000023</v>
          </cell>
          <cell r="I568">
            <v>-13157</v>
          </cell>
          <cell r="J568">
            <v>-15461.139999999898</v>
          </cell>
          <cell r="K568">
            <v>-13841.439999999944</v>
          </cell>
          <cell r="L568">
            <v>-5070.0900000000256</v>
          </cell>
          <cell r="M568">
            <v>-12228.589999999997</v>
          </cell>
          <cell r="N568">
            <v>-699.59599999999773</v>
          </cell>
          <cell r="O568">
            <v>-9009.0699999999924</v>
          </cell>
          <cell r="P568">
            <v>-9065.4000000000233</v>
          </cell>
          <cell r="Q568">
            <v>-7382.1800000000076</v>
          </cell>
          <cell r="R568">
            <v>-111709.61199999973</v>
          </cell>
          <cell r="S568">
            <v>-4357.9570000000022</v>
          </cell>
          <cell r="T568">
            <v>-11183.040000000008</v>
          </cell>
          <cell r="U568">
            <v>-14399.369999999995</v>
          </cell>
          <cell r="V568">
            <v>-12329.919999999984</v>
          </cell>
          <cell r="W568">
            <v>-12377.349999999977</v>
          </cell>
          <cell r="X568">
            <v>-11426.859999999986</v>
          </cell>
          <cell r="Y568">
            <v>-3774.140000000014</v>
          </cell>
          <cell r="Z568">
            <v>-11564.430000000051</v>
          </cell>
          <cell r="AA568">
            <v>-3877.9149999999936</v>
          </cell>
          <cell r="AB568">
            <v>-10934.550000000003</v>
          </cell>
          <cell r="AC568">
            <v>-10592.280000000028</v>
          </cell>
          <cell r="AD568">
            <v>-4891.8000000000029</v>
          </cell>
          <cell r="AE568">
            <v>-116375.26099999947</v>
          </cell>
          <cell r="AF568">
            <v>-5092.8400000000111</v>
          </cell>
          <cell r="AG568">
            <v>-9083.7800000000279</v>
          </cell>
          <cell r="AH568">
            <v>-15732.219999999972</v>
          </cell>
          <cell r="AI568">
            <v>-12674</v>
          </cell>
          <cell r="AJ568">
            <v>-11023.959999999963</v>
          </cell>
          <cell r="AK568">
            <v>-9593.8300000000163</v>
          </cell>
          <cell r="AL568">
            <v>-4390.6800000000512</v>
          </cell>
          <cell r="AM568">
            <v>-11228.559999999998</v>
          </cell>
          <cell r="AN568">
            <v>-3066.7109999999957</v>
          </cell>
          <cell r="AO568">
            <v>-13061.779999999999</v>
          </cell>
          <cell r="AP568">
            <v>-11967.120000000054</v>
          </cell>
          <cell r="AQ568">
            <v>-9459.7799999999988</v>
          </cell>
          <cell r="AR568">
            <v>-107159.13400000008</v>
          </cell>
          <cell r="AS568">
            <v>-3890.7640000000101</v>
          </cell>
          <cell r="AT568">
            <v>-8424.9899999999907</v>
          </cell>
          <cell r="AU568">
            <v>-13972.090000000026</v>
          </cell>
          <cell r="AV568">
            <v>-11303.22000000003</v>
          </cell>
          <cell r="AW568">
            <v>-10736.539999999979</v>
          </cell>
          <cell r="AX568">
            <v>-12473.399999999965</v>
          </cell>
          <cell r="AY568">
            <v>-4294.5999999999767</v>
          </cell>
          <cell r="AZ568">
            <v>-6147.2200000000012</v>
          </cell>
          <cell r="BA568">
            <v>157.26999999998952</v>
          </cell>
          <cell r="BB568">
            <v>-12750.099999999977</v>
          </cell>
          <cell r="BC568">
            <v>-14467.72000000003</v>
          </cell>
          <cell r="BD568">
            <v>-8855.7599999999802</v>
          </cell>
          <cell r="BE568">
            <v>-109227.33999999985</v>
          </cell>
          <cell r="BF568">
            <v>-5949.9400000000023</v>
          </cell>
          <cell r="BG568">
            <v>-9329.9599999999919</v>
          </cell>
          <cell r="BH568">
            <v>-13305.5</v>
          </cell>
          <cell r="BI568">
            <v>-9896.2199999999721</v>
          </cell>
          <cell r="BJ568">
            <v>-13481.219999999972</v>
          </cell>
          <cell r="BK568">
            <v>-7287.1999999999534</v>
          </cell>
          <cell r="BL568">
            <v>-4362.9599999999627</v>
          </cell>
          <cell r="BM568">
            <v>-7190.460000000021</v>
          </cell>
          <cell r="BN568">
            <v>-922.22000000000116</v>
          </cell>
          <cell r="BO568">
            <v>-14116.260000000009</v>
          </cell>
          <cell r="BP568">
            <v>-13995.469999999972</v>
          </cell>
          <cell r="BQ568">
            <v>-9389.929999999993</v>
          </cell>
          <cell r="BR568">
            <v>-107811.68500000052</v>
          </cell>
          <cell r="BS568">
            <v>-7242.6500000000233</v>
          </cell>
          <cell r="BT568">
            <v>-7889.6199999999953</v>
          </cell>
          <cell r="BU568">
            <v>-11697.040000000037</v>
          </cell>
          <cell r="BV568">
            <v>-8856.2799999999697</v>
          </cell>
          <cell r="BW568">
            <v>-13140.51999999996</v>
          </cell>
          <cell r="BX568">
            <v>-8814.0399999999208</v>
          </cell>
          <cell r="BY568">
            <v>-3371.7600000000093</v>
          </cell>
          <cell r="BZ568">
            <v>-6019.0400000000081</v>
          </cell>
          <cell r="CA568">
            <v>-523.0049999999901</v>
          </cell>
          <cell r="CB568">
            <v>-15055.899999999994</v>
          </cell>
          <cell r="CC568">
            <v>-17342.830000000075</v>
          </cell>
          <cell r="CD568">
            <v>-7859</v>
          </cell>
          <cell r="CE568">
            <v>-104818.43999999948</v>
          </cell>
          <cell r="CF568">
            <v>-8758.4399999999441</v>
          </cell>
          <cell r="CG568">
            <v>-8479.2800000000279</v>
          </cell>
          <cell r="CH568">
            <v>-12520.680000000051</v>
          </cell>
          <cell r="CI568">
            <v>-7735.2999999999884</v>
          </cell>
          <cell r="CJ568">
            <v>-12740</v>
          </cell>
          <cell r="CK568">
            <v>-9011.5000000000582</v>
          </cell>
          <cell r="CL568">
            <v>-4555.1199999999953</v>
          </cell>
          <cell r="CM568">
            <v>-4484.4199999999837</v>
          </cell>
          <cell r="CN568">
            <v>-45.39000000001397</v>
          </cell>
          <cell r="CO568">
            <v>-10670.680000000051</v>
          </cell>
          <cell r="CP568">
            <v>-15455.939999999944</v>
          </cell>
          <cell r="CQ568">
            <v>-10361.690000000002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-153.03740000000016</v>
          </cell>
          <cell r="G569">
            <v>-274.16700000000037</v>
          </cell>
          <cell r="H569">
            <v>-341.86939999999959</v>
          </cell>
          <cell r="I569">
            <v>-849.23199999999997</v>
          </cell>
          <cell r="J569">
            <v>-305.08699999999999</v>
          </cell>
          <cell r="K569">
            <v>1.5824900000000071</v>
          </cell>
          <cell r="L569">
            <v>0.33510999999998603</v>
          </cell>
          <cell r="M569">
            <v>-235.14869999999974</v>
          </cell>
          <cell r="N569">
            <v>-16.57999000000018</v>
          </cell>
          <cell r="O569">
            <v>-111.71240000000034</v>
          </cell>
          <cell r="P569">
            <v>-107.34670000000006</v>
          </cell>
          <cell r="Q569">
            <v>-285.03800000000001</v>
          </cell>
          <cell r="R569">
            <v>-3184.9306459999934</v>
          </cell>
          <cell r="S569">
            <v>-163.02469999999994</v>
          </cell>
          <cell r="T569">
            <v>-185.7489999999998</v>
          </cell>
          <cell r="U569">
            <v>-168.51459999999952</v>
          </cell>
          <cell r="V569">
            <v>-726.46543600000041</v>
          </cell>
          <cell r="W569">
            <v>-350.44200000000001</v>
          </cell>
          <cell r="X569">
            <v>-78.83735999999999</v>
          </cell>
          <cell r="Y569">
            <v>-39.164459999999963</v>
          </cell>
          <cell r="Z569">
            <v>-405.066499999999</v>
          </cell>
          <cell r="AA569">
            <v>-16.57999000000018</v>
          </cell>
          <cell r="AB569">
            <v>-388.8127999999997</v>
          </cell>
          <cell r="AC569">
            <v>-47.1550000000002</v>
          </cell>
          <cell r="AD569">
            <v>-615.11880000000019</v>
          </cell>
          <cell r="AE569">
            <v>-3095.9817899999907</v>
          </cell>
          <cell r="AF569">
            <v>-71.511499999999614</v>
          </cell>
          <cell r="AG569">
            <v>-208.94900000000052</v>
          </cell>
          <cell r="AH569">
            <v>-479.24099999999999</v>
          </cell>
          <cell r="AI569">
            <v>-562.60900000000038</v>
          </cell>
          <cell r="AJ569">
            <v>-367.8907999999999</v>
          </cell>
          <cell r="AK569">
            <v>0</v>
          </cell>
          <cell r="AL569">
            <v>-118.16463000000022</v>
          </cell>
          <cell r="AM569">
            <v>-275.98679999999877</v>
          </cell>
          <cell r="AN569">
            <v>-14.045360000000073</v>
          </cell>
          <cell r="AO569">
            <v>-396.71860000000015</v>
          </cell>
          <cell r="AP569">
            <v>-158.29660000000013</v>
          </cell>
          <cell r="AQ569">
            <v>-442.56850000000031</v>
          </cell>
          <cell r="AR569">
            <v>-3600.5850379999902</v>
          </cell>
          <cell r="AS569">
            <v>-87.817000000000007</v>
          </cell>
          <cell r="AT569">
            <v>-276.62900000000081</v>
          </cell>
          <cell r="AU569">
            <v>-306.44969999999921</v>
          </cell>
          <cell r="AV569">
            <v>-737.72008800000003</v>
          </cell>
          <cell r="AW569">
            <v>-793.69789999999966</v>
          </cell>
          <cell r="AX569">
            <v>-108.59294999999992</v>
          </cell>
          <cell r="AY569">
            <v>-310.49600000000009</v>
          </cell>
          <cell r="AZ569">
            <v>-359.59460000000036</v>
          </cell>
          <cell r="BA569">
            <v>-31.190099999999802</v>
          </cell>
          <cell r="BB569">
            <v>-396.63150000000041</v>
          </cell>
          <cell r="BC569">
            <v>-66.965799999999945</v>
          </cell>
          <cell r="BD569">
            <v>-124.80040000000008</v>
          </cell>
          <cell r="BE569">
            <v>-4565.8253520000289</v>
          </cell>
          <cell r="BF569">
            <v>-303.98700000000008</v>
          </cell>
          <cell r="BG569">
            <v>-356.41900000000169</v>
          </cell>
          <cell r="BH569">
            <v>-328.72749999999905</v>
          </cell>
          <cell r="BI569">
            <v>-814.08540200000061</v>
          </cell>
          <cell r="BJ569">
            <v>-466.4994999999999</v>
          </cell>
          <cell r="BK569">
            <v>-236.24260000000004</v>
          </cell>
          <cell r="BL569">
            <v>-550.89900000000034</v>
          </cell>
          <cell r="BM569">
            <v>-478.14230000000134</v>
          </cell>
          <cell r="BN569">
            <v>1.7893499999991036</v>
          </cell>
          <cell r="BO569">
            <v>-424.66899999999987</v>
          </cell>
          <cell r="BP569">
            <v>-233.27539999999999</v>
          </cell>
          <cell r="BQ569">
            <v>-374.66800000000057</v>
          </cell>
          <cell r="BR569">
            <v>-3802.9160560000018</v>
          </cell>
          <cell r="BS569">
            <v>-350.92839999999978</v>
          </cell>
          <cell r="BT569">
            <v>-68.422265999999581</v>
          </cell>
          <cell r="BU569">
            <v>-412.11649000000034</v>
          </cell>
          <cell r="BV569">
            <v>-617.0510000000013</v>
          </cell>
          <cell r="BW569">
            <v>-604.34230000000025</v>
          </cell>
          <cell r="BX569">
            <v>-246.62819999999965</v>
          </cell>
          <cell r="BY569">
            <v>-408.93529999999919</v>
          </cell>
          <cell r="BZ569">
            <v>-348.94480000000112</v>
          </cell>
          <cell r="CA569">
            <v>0</v>
          </cell>
          <cell r="CB569">
            <v>-118.33170000000064</v>
          </cell>
          <cell r="CC569">
            <v>-449.17759999999998</v>
          </cell>
          <cell r="CD569">
            <v>-178.03799999999865</v>
          </cell>
          <cell r="CE569">
            <v>-5198.5889500000048</v>
          </cell>
          <cell r="CF569">
            <v>-534.02932000000055</v>
          </cell>
          <cell r="CG569">
            <v>-507.06899999999951</v>
          </cell>
          <cell r="CH569">
            <v>-607.27300000000105</v>
          </cell>
          <cell r="CI569">
            <v>-448.99499999999898</v>
          </cell>
          <cell r="CJ569">
            <v>-768.375</v>
          </cell>
          <cell r="CK569">
            <v>-373.7208999999998</v>
          </cell>
          <cell r="CL569">
            <v>-386.57500000000073</v>
          </cell>
          <cell r="CM569">
            <v>-266.54540000000088</v>
          </cell>
          <cell r="CN569">
            <v>-15.906329999999798</v>
          </cell>
          <cell r="CO569">
            <v>-407.3650000000016</v>
          </cell>
          <cell r="CP569">
            <v>-539.04</v>
          </cell>
          <cell r="CQ569">
            <v>-343.69499999999971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-43.600099999999657</v>
          </cell>
          <cell r="S570">
            <v>0</v>
          </cell>
          <cell r="T570">
            <v>-43.600100000000111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-14.946199999998498</v>
          </cell>
          <cell r="AF570">
            <v>0</v>
          </cell>
          <cell r="AG570">
            <v>-14.946200000000317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-54.792699999998149</v>
          </cell>
          <cell r="AS570">
            <v>-3.7999999999992724</v>
          </cell>
          <cell r="AT570">
            <v>-50.992699999999786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-47.400099999998929</v>
          </cell>
          <cell r="BF570">
            <v>-3.7999999999992724</v>
          </cell>
          <cell r="BG570">
            <v>-43.600099999999657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-121.90179999999964</v>
          </cell>
          <cell r="BS570">
            <v>-3.7989999999990687</v>
          </cell>
          <cell r="BT570">
            <v>-118.10280000000012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-225.06040000000212</v>
          </cell>
          <cell r="CF570">
            <v>-22.798000000000684</v>
          </cell>
          <cell r="CG570">
            <v>-109.86239999999998</v>
          </cell>
          <cell r="CH570">
            <v>0</v>
          </cell>
          <cell r="CI570">
            <v>0</v>
          </cell>
          <cell r="CJ570">
            <v>0</v>
          </cell>
          <cell r="CK570">
            <v>-92.399999999999977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4">
          <cell r="F574">
            <v>-6169.3173999999999</v>
          </cell>
          <cell r="G574">
            <v>-15724.878400000045</v>
          </cell>
          <cell r="H574">
            <v>-19957.629299999971</v>
          </cell>
          <cell r="I574">
            <v>-24458.080100000021</v>
          </cell>
          <cell r="J574">
            <v>-19886.033999999752</v>
          </cell>
          <cell r="K574">
            <v>-18023.425609999918</v>
          </cell>
          <cell r="L574">
            <v>-11772.400890000048</v>
          </cell>
          <cell r="M574">
            <v>-14990.681700000016</v>
          </cell>
          <cell r="N574">
            <v>-692.53859000001103</v>
          </cell>
          <cell r="O574">
            <v>-12599.13563199999</v>
          </cell>
          <cell r="P574">
            <v>-13536.820630000031</v>
          </cell>
          <cell r="Q574">
            <v>-13301.092000000004</v>
          </cell>
          <cell r="R574">
            <v>-176375.12144599995</v>
          </cell>
          <cell r="S574">
            <v>-7177.7976999999955</v>
          </cell>
          <cell r="T574">
            <v>-15152.535439999949</v>
          </cell>
          <cell r="U574">
            <v>-23065.768849999993</v>
          </cell>
          <cell r="V574">
            <v>-23142.991136000026</v>
          </cell>
          <cell r="W574">
            <v>-16745.582000000053</v>
          </cell>
          <cell r="X574">
            <v>-13171.337959999975</v>
          </cell>
          <cell r="Y574">
            <v>-12279.243460000027</v>
          </cell>
          <cell r="Z574">
            <v>-16330.687800000072</v>
          </cell>
          <cell r="AA574">
            <v>-4083.3643999999913</v>
          </cell>
          <cell r="AB574">
            <v>-16447.467900000018</v>
          </cell>
          <cell r="AC574">
            <v>-16996.986000000092</v>
          </cell>
          <cell r="AD574">
            <v>-11781.358799999987</v>
          </cell>
          <cell r="AE574">
            <v>-179693.23634700011</v>
          </cell>
          <cell r="AF574">
            <v>-8291.8466000000481</v>
          </cell>
          <cell r="AG574">
            <v>-14267.170100000047</v>
          </cell>
          <cell r="AH574">
            <v>-24254.022783999972</v>
          </cell>
          <cell r="AI574">
            <v>-23305.662700000044</v>
          </cell>
          <cell r="AJ574">
            <v>-14976.650799999945</v>
          </cell>
          <cell r="AK574">
            <v>-12542.922399999981</v>
          </cell>
          <cell r="AL574">
            <v>-12922.954630000051</v>
          </cell>
          <cell r="AM574">
            <v>-15931.804100000008</v>
          </cell>
          <cell r="AN574">
            <v>-3176.7483599999978</v>
          </cell>
          <cell r="AO574">
            <v>-18669.942772999988</v>
          </cell>
          <cell r="AP574">
            <v>-18226.79660000006</v>
          </cell>
          <cell r="AQ574">
            <v>-13126.714500000002</v>
          </cell>
          <cell r="AR574">
            <v>-178730.38766200095</v>
          </cell>
          <cell r="AS574">
            <v>-7807.1159999999509</v>
          </cell>
          <cell r="AT574">
            <v>-12955.062120000017</v>
          </cell>
          <cell r="AU574">
            <v>-21026.079070000036</v>
          </cell>
          <cell r="AV574">
            <v>-24109.140888000024</v>
          </cell>
          <cell r="AW574">
            <v>-18015.056900000083</v>
          </cell>
          <cell r="AX574">
            <v>-16497.862949999981</v>
          </cell>
          <cell r="AY574">
            <v>-16013.272499999963</v>
          </cell>
          <cell r="AZ574">
            <v>-10853.402219999989</v>
          </cell>
          <cell r="BA574">
            <v>163.50469999999041</v>
          </cell>
          <cell r="BB574">
            <v>-18128.835699999967</v>
          </cell>
          <cell r="BC574">
            <v>-19769.661100000027</v>
          </cell>
          <cell r="BD574">
            <v>-13718.402913999977</v>
          </cell>
          <cell r="BE574">
            <v>-203561.35229700059</v>
          </cell>
          <cell r="BF574">
            <v>-9543.8809000000183</v>
          </cell>
          <cell r="BG574">
            <v>-17637.058100000024</v>
          </cell>
          <cell r="BH574">
            <v>-26248.98179999995</v>
          </cell>
          <cell r="BI574">
            <v>-24615.420901999925</v>
          </cell>
          <cell r="BJ574">
            <v>-22566.688500000047</v>
          </cell>
          <cell r="BK574">
            <v>-12621.109599999967</v>
          </cell>
          <cell r="BL574">
            <v>-16522.841999999946</v>
          </cell>
          <cell r="BM574">
            <v>-14033.791599999997</v>
          </cell>
          <cell r="BN574">
            <v>-1398.9568500000169</v>
          </cell>
          <cell r="BO574">
            <v>-19836.005999999994</v>
          </cell>
          <cell r="BP574">
            <v>-23683.570400000084</v>
          </cell>
          <cell r="BQ574">
            <v>-14853.045645000006</v>
          </cell>
          <cell r="BR574">
            <v>-211070.73883600067</v>
          </cell>
          <cell r="BS574">
            <v>-14351.788100000005</v>
          </cell>
          <cell r="BT574">
            <v>-17087.431765999994</v>
          </cell>
          <cell r="BU574">
            <v>-26244.002489999984</v>
          </cell>
          <cell r="BV574">
            <v>-22483.185699999915</v>
          </cell>
          <cell r="BW574">
            <v>-25707.620299999951</v>
          </cell>
          <cell r="BX574">
            <v>-16532.929200000013</v>
          </cell>
          <cell r="BY574">
            <v>-14721.048300000024</v>
          </cell>
          <cell r="BZ574">
            <v>-11424.685299999954</v>
          </cell>
          <cell r="CA574">
            <v>-495.4292799999821</v>
          </cell>
          <cell r="CB574">
            <v>-20542.801700000011</v>
          </cell>
          <cell r="CC574">
            <v>-28151.847600000096</v>
          </cell>
          <cell r="CD574">
            <v>-13327.969099999929</v>
          </cell>
          <cell r="CE574">
            <v>-213817.47780999914</v>
          </cell>
          <cell r="CF574">
            <v>-16138.26152</v>
          </cell>
          <cell r="CG574">
            <v>-15796.965900000068</v>
          </cell>
          <cell r="CH574">
            <v>-27772.775000000023</v>
          </cell>
          <cell r="CI574">
            <v>-21800.941999999923</v>
          </cell>
          <cell r="CJ574">
            <v>-27325.430999999982</v>
          </cell>
          <cell r="CK574">
            <v>-17755.475899999845</v>
          </cell>
          <cell r="CL574">
            <v>-12767.386999999988</v>
          </cell>
          <cell r="CM574">
            <v>-9665.6463999999687</v>
          </cell>
          <cell r="CN574">
            <v>-27.632540000005974</v>
          </cell>
          <cell r="CO574">
            <v>-19182.846550000017</v>
          </cell>
          <cell r="CP574">
            <v>-27992.831999999937</v>
          </cell>
          <cell r="CQ574">
            <v>-17591.282000000065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6">
          <cell r="F576">
            <v>67473.779743700055</v>
          </cell>
          <cell r="G576">
            <v>53268.306018000003</v>
          </cell>
          <cell r="H576">
            <v>52721.307431499939</v>
          </cell>
          <cell r="I576">
            <v>45713.109167700168</v>
          </cell>
          <cell r="J576">
            <v>53278.911476599984</v>
          </cell>
          <cell r="K576">
            <v>53308.400742500322</v>
          </cell>
          <cell r="L576">
            <v>62557.446584999794</v>
          </cell>
          <cell r="M576">
            <v>58885.84936699993</v>
          </cell>
          <cell r="N576">
            <v>70762.252785749966</v>
          </cell>
          <cell r="O576">
            <v>59917.948095700005</v>
          </cell>
          <cell r="P576">
            <v>58112.480738000013</v>
          </cell>
          <cell r="Q576">
            <v>60706.691456999979</v>
          </cell>
          <cell r="R576">
            <v>688296.26417176984</v>
          </cell>
          <cell r="S576">
            <v>66750.678701999946</v>
          </cell>
          <cell r="T576">
            <v>51192.195726000122</v>
          </cell>
          <cell r="U576">
            <v>49443.027486939915</v>
          </cell>
          <cell r="V576">
            <v>47014.229233199731</v>
          </cell>
          <cell r="W576">
            <v>55890.568018700229</v>
          </cell>
          <cell r="X576">
            <v>58298.454898629803</v>
          </cell>
          <cell r="Y576">
            <v>61898.079055200098</v>
          </cell>
          <cell r="Z576">
            <v>57590.376325299731</v>
          </cell>
          <cell r="AA576">
            <v>67040.688278300106</v>
          </cell>
          <cell r="AB576">
            <v>56463.115456500091</v>
          </cell>
          <cell r="AC576">
            <v>54350.792431000038</v>
          </cell>
          <cell r="AD576">
            <v>62364.058559999918</v>
          </cell>
          <cell r="AE576">
            <v>693976.46056385338</v>
          </cell>
          <cell r="AF576">
            <v>66108.153399999952</v>
          </cell>
          <cell r="AG576">
            <v>52883.817837999901</v>
          </cell>
          <cell r="AH576">
            <v>50028.022832000162</v>
          </cell>
          <cell r="AI576">
            <v>48412.274905399885</v>
          </cell>
          <cell r="AJ576">
            <v>59270.143767499831</v>
          </cell>
          <cell r="AK576">
            <v>59205.204586750129</v>
          </cell>
          <cell r="AL576">
            <v>61121.198620500043</v>
          </cell>
          <cell r="AM576">
            <v>58352.564439999871</v>
          </cell>
          <cell r="AN576">
            <v>68475.183859699988</v>
          </cell>
          <cell r="AO576">
            <v>55073.407413999899</v>
          </cell>
          <cell r="AP576">
            <v>53773.203399999999</v>
          </cell>
          <cell r="AQ576">
            <v>61273.285499999998</v>
          </cell>
          <cell r="AR576">
            <v>695424.83980600908</v>
          </cell>
          <cell r="AS576">
            <v>66592.884000000078</v>
          </cell>
          <cell r="AT576">
            <v>54244.916205248097</v>
          </cell>
          <cell r="AU576">
            <v>53280.682407999877</v>
          </cell>
          <cell r="AV576">
            <v>47357.155005400069</v>
          </cell>
          <cell r="AW576">
            <v>56174.187541000079</v>
          </cell>
          <cell r="AX576">
            <v>55369.221968099941</v>
          </cell>
          <cell r="AY576">
            <v>58019.051816259976</v>
          </cell>
          <cell r="AZ576">
            <v>63478.524700000184</v>
          </cell>
          <cell r="BA576">
            <v>71831.698772000149</v>
          </cell>
          <cell r="BB576">
            <v>56164.581404000055</v>
          </cell>
          <cell r="BC576">
            <v>52230.33890000009</v>
          </cell>
          <cell r="BD576">
            <v>60681.597085999907</v>
          </cell>
          <cell r="BE576">
            <v>674006.36471149884</v>
          </cell>
          <cell r="BF576">
            <v>64856.119099999894</v>
          </cell>
          <cell r="BG576">
            <v>51962.941899999976</v>
          </cell>
          <cell r="BH576">
            <v>48051.776726000011</v>
          </cell>
          <cell r="BI576">
            <v>47208.614808999933</v>
          </cell>
          <cell r="BJ576">
            <v>51400.659539500019</v>
          </cell>
          <cell r="BK576">
            <v>59374.50055999984</v>
          </cell>
          <cell r="BL576">
            <v>57860.582545000128</v>
          </cell>
          <cell r="BM576">
            <v>60325.891123999842</v>
          </cell>
          <cell r="BN576">
            <v>70537.900452999864</v>
          </cell>
          <cell r="BO576">
            <v>54563.993999999948</v>
          </cell>
          <cell r="BP576">
            <v>48316.429599999916</v>
          </cell>
          <cell r="BQ576">
            <v>59546.954355000053</v>
          </cell>
          <cell r="BR576">
            <v>664441.94331960194</v>
          </cell>
          <cell r="BS576">
            <v>60048.211899999995</v>
          </cell>
          <cell r="BT576">
            <v>50112.568234000006</v>
          </cell>
          <cell r="BU576">
            <v>48155.997510000132</v>
          </cell>
          <cell r="BV576">
            <v>49433.118930000346</v>
          </cell>
          <cell r="BW576">
            <v>48636.591978400014</v>
          </cell>
          <cell r="BX576">
            <v>55459.014977199957</v>
          </cell>
          <cell r="BY576">
            <v>59424.316822799854</v>
          </cell>
          <cell r="BZ576">
            <v>62975.314699999988</v>
          </cell>
          <cell r="CA576">
            <v>71445.461034200038</v>
          </cell>
          <cell r="CB576">
            <v>53831.163933000062</v>
          </cell>
          <cell r="CC576">
            <v>43848.152400000021</v>
          </cell>
          <cell r="CD576">
            <v>61072.030900000012</v>
          </cell>
          <cell r="CE576">
            <v>661028.42594075017</v>
          </cell>
          <cell r="CF576">
            <v>58261.738480000058</v>
          </cell>
          <cell r="CG576">
            <v>51403.034099999815</v>
          </cell>
          <cell r="CH576">
            <v>46627.22499999986</v>
          </cell>
          <cell r="CI576">
            <v>50121.612979999976</v>
          </cell>
          <cell r="CJ576">
            <v>46746.227202899754</v>
          </cell>
          <cell r="CK576">
            <v>54185.423261800315</v>
          </cell>
          <cell r="CL576">
            <v>61231.631087000016</v>
          </cell>
          <cell r="CM576">
            <v>64734.353600000031</v>
          </cell>
          <cell r="CN576">
            <v>71734.763039049925</v>
          </cell>
          <cell r="CO576">
            <v>55166.531189999776</v>
          </cell>
          <cell r="CP576">
            <v>44007.168000000063</v>
          </cell>
          <cell r="CQ576">
            <v>56808.717999999877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-14400.445236</v>
          </cell>
          <cell r="G584">
            <v>-13236.661117999989</v>
          </cell>
          <cell r="H584">
            <v>-7554.0811390000163</v>
          </cell>
          <cell r="I584">
            <v>-5316.7130489999545</v>
          </cell>
          <cell r="J584">
            <v>-16468.375019000028</v>
          </cell>
          <cell r="K584">
            <v>-9006.3571849999717</v>
          </cell>
          <cell r="L584">
            <v>-7814.3602540000575</v>
          </cell>
          <cell r="M584">
            <v>-6531.366257000016</v>
          </cell>
          <cell r="N584">
            <v>-8069.1621779999696</v>
          </cell>
          <cell r="O584">
            <v>-10223.939651999972</v>
          </cell>
          <cell r="P584">
            <v>-14903.172739999834</v>
          </cell>
          <cell r="Q584">
            <v>-14058.198335999972</v>
          </cell>
          <cell r="R584">
            <v>-130205.50031299982</v>
          </cell>
          <cell r="S584">
            <v>-16759.988016999909</v>
          </cell>
          <cell r="T584">
            <v>-11686.835117999988</v>
          </cell>
          <cell r="U584">
            <v>-7148.1770369999576</v>
          </cell>
          <cell r="V584">
            <v>-5431.4530079999822</v>
          </cell>
          <cell r="W584">
            <v>-18565.556578000018</v>
          </cell>
          <cell r="X584">
            <v>-8455.7176289999625</v>
          </cell>
          <cell r="Y584">
            <v>-11242.472276999848</v>
          </cell>
          <cell r="Z584">
            <v>-7449.2624129999895</v>
          </cell>
          <cell r="AA584">
            <v>-7400.4860730000073</v>
          </cell>
          <cell r="AB584">
            <v>-9989.6311729999725</v>
          </cell>
          <cell r="AC584">
            <v>-12938.345631999895</v>
          </cell>
          <cell r="AD584">
            <v>-13137.575358000118</v>
          </cell>
          <cell r="AE584">
            <v>-123686.88968899846</v>
          </cell>
          <cell r="AF584">
            <v>-16414.052722999942</v>
          </cell>
          <cell r="AG584">
            <v>-13866.942309999955</v>
          </cell>
          <cell r="AH584">
            <v>-5310.3285990000004</v>
          </cell>
          <cell r="AI584">
            <v>-5148.8858909999835</v>
          </cell>
          <cell r="AJ584">
            <v>-17975.576085999957</v>
          </cell>
          <cell r="AK584">
            <v>-6611.1655310001224</v>
          </cell>
          <cell r="AL584">
            <v>-9581.7066829999676</v>
          </cell>
          <cell r="AM584">
            <v>-7653.5408540000208</v>
          </cell>
          <cell r="AN584">
            <v>-5764.024019000004</v>
          </cell>
          <cell r="AO584">
            <v>-10253.637093999889</v>
          </cell>
          <cell r="AP584">
            <v>-12527.270481000072</v>
          </cell>
          <cell r="AQ584">
            <v>-12579.759418000001</v>
          </cell>
          <cell r="AR584">
            <v>-116222.31080399919</v>
          </cell>
          <cell r="AS584">
            <v>-15582.268329999875</v>
          </cell>
          <cell r="AT584">
            <v>-11922.788449000043</v>
          </cell>
          <cell r="AU584">
            <v>-8585.1554500000784</v>
          </cell>
          <cell r="AV584">
            <v>-6364.7406579999952</v>
          </cell>
          <cell r="AW584">
            <v>-14269.990129999991</v>
          </cell>
          <cell r="AX584">
            <v>-7805.4121829999494</v>
          </cell>
          <cell r="AY584">
            <v>-7544.88125700003</v>
          </cell>
          <cell r="AZ584">
            <v>-5601.1270550000481</v>
          </cell>
          <cell r="BA584">
            <v>-5905.3123050000286</v>
          </cell>
          <cell r="BB584">
            <v>-9486.5541959999828</v>
          </cell>
          <cell r="BC584">
            <v>-11995.255573999952</v>
          </cell>
          <cell r="BD584">
            <v>-11158.825216999976</v>
          </cell>
          <cell r="BE584">
            <v>-121609.24678100087</v>
          </cell>
          <cell r="BF584">
            <v>-16056.346605000086</v>
          </cell>
          <cell r="BG584">
            <v>-15137.224485999905</v>
          </cell>
          <cell r="BH584">
            <v>-9138.0563410000177</v>
          </cell>
          <cell r="BI584">
            <v>-5854.2474459999939</v>
          </cell>
          <cell r="BJ584">
            <v>-13281.691509000026</v>
          </cell>
          <cell r="BK584">
            <v>-10936.192781000049</v>
          </cell>
          <cell r="BL584">
            <v>-7260.8598320001038</v>
          </cell>
          <cell r="BM584">
            <v>-4907.6964259999804</v>
          </cell>
          <cell r="BN584">
            <v>-5688.2350150001002</v>
          </cell>
          <cell r="BO584">
            <v>-10847.532140000025</v>
          </cell>
          <cell r="BP584">
            <v>-12081.675254999893</v>
          </cell>
          <cell r="BQ584">
            <v>-10419.488945000106</v>
          </cell>
          <cell r="BR584">
            <v>-84893.683908000588</v>
          </cell>
          <cell r="BS584">
            <v>-7095.9122750000097</v>
          </cell>
          <cell r="BT584">
            <v>-7900.0783009999432</v>
          </cell>
          <cell r="BU584">
            <v>-8865.2697160000098</v>
          </cell>
          <cell r="BV584">
            <v>-6615.7759150000056</v>
          </cell>
          <cell r="BW584">
            <v>-6885.5907359999837</v>
          </cell>
          <cell r="BX584">
            <v>-10355.954424000054</v>
          </cell>
          <cell r="BY584">
            <v>-4950.2954729999183</v>
          </cell>
          <cell r="BZ584">
            <v>-4712.77060300007</v>
          </cell>
          <cell r="CA584">
            <v>-6809.8329019999364</v>
          </cell>
          <cell r="CB584">
            <v>-8911.3244000000414</v>
          </cell>
          <cell r="CC584">
            <v>-5993.4511930000735</v>
          </cell>
          <cell r="CD584">
            <v>-5797.427970000077</v>
          </cell>
          <cell r="CE584">
            <v>-91543.833749999292</v>
          </cell>
          <cell r="CF584">
            <v>-9155.3542699998943</v>
          </cell>
          <cell r="CG584">
            <v>-6295.0980160000036</v>
          </cell>
          <cell r="CH584">
            <v>-10715.224960000021</v>
          </cell>
          <cell r="CI584">
            <v>-7870.7903739999747</v>
          </cell>
          <cell r="CJ584">
            <v>-6852.7963599999202</v>
          </cell>
          <cell r="CK584">
            <v>-10352.815261000011</v>
          </cell>
          <cell r="CL584">
            <v>-5687.084363999893</v>
          </cell>
          <cell r="CM584">
            <v>-6231.2961830000859</v>
          </cell>
          <cell r="CN584">
            <v>-7225.804468999966</v>
          </cell>
          <cell r="CO584">
            <v>-7970.985904000001</v>
          </cell>
          <cell r="CP584">
            <v>-7252.1320599999744</v>
          </cell>
          <cell r="CQ584">
            <v>-5934.4515289999545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-8876.1459340000292</v>
          </cell>
          <cell r="G585">
            <v>-6902.9978959999862</v>
          </cell>
          <cell r="H585">
            <v>-8303.2688510000007</v>
          </cell>
          <cell r="I585">
            <v>-3740.1842969999416</v>
          </cell>
          <cell r="J585">
            <v>-4675.8679259999772</v>
          </cell>
          <cell r="K585">
            <v>-7174.0043010000372</v>
          </cell>
          <cell r="L585">
            <v>-2179.4586999999592</v>
          </cell>
          <cell r="M585">
            <v>-1163.5261959999334</v>
          </cell>
          <cell r="N585">
            <v>-3364.6400330000324</v>
          </cell>
          <cell r="O585">
            <v>-4388.6051719999523</v>
          </cell>
          <cell r="P585">
            <v>-6743.6969060000265</v>
          </cell>
          <cell r="Q585">
            <v>-6009.2057519999798</v>
          </cell>
          <cell r="R585">
            <v>-60859.873101999983</v>
          </cell>
          <cell r="S585">
            <v>-7966.7493099999847</v>
          </cell>
          <cell r="T585">
            <v>-5439.2611970000435</v>
          </cell>
          <cell r="U585">
            <v>-8105.424561999971</v>
          </cell>
          <cell r="V585">
            <v>-3878.7992749999976</v>
          </cell>
          <cell r="W585">
            <v>-3908.9801340000122</v>
          </cell>
          <cell r="X585">
            <v>-7914.0371250000317</v>
          </cell>
          <cell r="Y585">
            <v>-2471.4026460000314</v>
          </cell>
          <cell r="Z585">
            <v>-1673.5476589999162</v>
          </cell>
          <cell r="AA585">
            <v>-3924.7543679999653</v>
          </cell>
          <cell r="AB585">
            <v>-5740.9177339999587</v>
          </cell>
          <cell r="AC585">
            <v>-4227.8922069999971</v>
          </cell>
          <cell r="AD585">
            <v>-5608.1068849998992</v>
          </cell>
          <cell r="AE585">
            <v>-60275.993897000328</v>
          </cell>
          <cell r="AF585">
            <v>-6850.3982430000324</v>
          </cell>
          <cell r="AG585">
            <v>-4998.9803539999994</v>
          </cell>
          <cell r="AH585">
            <v>-10226.38001600001</v>
          </cell>
          <cell r="AI585">
            <v>-2813.0262090000324</v>
          </cell>
          <cell r="AJ585">
            <v>-3718.1022510000039</v>
          </cell>
          <cell r="AK585">
            <v>-9436.4289620000054</v>
          </cell>
          <cell r="AL585">
            <v>-2806.1045060000615</v>
          </cell>
          <cell r="AM585">
            <v>-1220.8748400000622</v>
          </cell>
          <cell r="AN585">
            <v>-4610.493058000051</v>
          </cell>
          <cell r="AO585">
            <v>-4279.2352669999236</v>
          </cell>
          <cell r="AP585">
            <v>-5212.2552460000152</v>
          </cell>
          <cell r="AQ585">
            <v>-4103.7149450000143</v>
          </cell>
          <cell r="AR585">
            <v>-57328.518050000072</v>
          </cell>
          <cell r="AS585">
            <v>-5939.1403320000973</v>
          </cell>
          <cell r="AT585">
            <v>-5281.2987900000298</v>
          </cell>
          <cell r="AU585">
            <v>-7718.5674749999889</v>
          </cell>
          <cell r="AV585">
            <v>-3958.8974720000406</v>
          </cell>
          <cell r="AW585">
            <v>-3423.132593999966</v>
          </cell>
          <cell r="AX585">
            <v>-7663.4284570000018</v>
          </cell>
          <cell r="AY585">
            <v>-2161.9116640000138</v>
          </cell>
          <cell r="AZ585">
            <v>-2348.4030989999883</v>
          </cell>
          <cell r="BA585">
            <v>-2917.1708159999689</v>
          </cell>
          <cell r="BB585">
            <v>-4628.4960490000667</v>
          </cell>
          <cell r="BC585">
            <v>-7027.1776519999839</v>
          </cell>
          <cell r="BD585">
            <v>-4260.8936499999836</v>
          </cell>
          <cell r="BE585">
            <v>-48894.175403999165</v>
          </cell>
          <cell r="BF585">
            <v>-5708.2032399999443</v>
          </cell>
          <cell r="BG585">
            <v>-4933.5139699999709</v>
          </cell>
          <cell r="BH585">
            <v>-6489.9914209999843</v>
          </cell>
          <cell r="BI585">
            <v>-5350.9399010000052</v>
          </cell>
          <cell r="BJ585">
            <v>-2842.8406099999556</v>
          </cell>
          <cell r="BK585">
            <v>-9504.3225760000059</v>
          </cell>
          <cell r="BL585">
            <v>-1670.2701449999586</v>
          </cell>
          <cell r="BM585">
            <v>-1045.2717709999997</v>
          </cell>
          <cell r="BN585">
            <v>-2287.4709149999544</v>
          </cell>
          <cell r="BO585">
            <v>-2682.2378000000026</v>
          </cell>
          <cell r="BP585">
            <v>-2839.8999799999874</v>
          </cell>
          <cell r="BQ585">
            <v>-3539.2130750000942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-6368.2039890000015</v>
          </cell>
          <cell r="G586">
            <v>-2266.9959950000048</v>
          </cell>
          <cell r="H586">
            <v>-4834.5193959999888</v>
          </cell>
          <cell r="I586">
            <v>-6403.4348250000039</v>
          </cell>
          <cell r="J586">
            <v>-2306.5316989999992</v>
          </cell>
          <cell r="K586">
            <v>-1975.9832769999921</v>
          </cell>
          <cell r="L586">
            <v>-7808.1877770000137</v>
          </cell>
          <cell r="M586">
            <v>-8678.9879840000067</v>
          </cell>
          <cell r="N586">
            <v>-4847.8767640000151</v>
          </cell>
          <cell r="O586">
            <v>-4729.8112580000306</v>
          </cell>
          <cell r="P586">
            <v>-6239.2877520000329</v>
          </cell>
          <cell r="Q586">
            <v>-5427.3876699999673</v>
          </cell>
          <cell r="R586">
            <v>-56456.395868999884</v>
          </cell>
          <cell r="S586">
            <v>-5510.454058000003</v>
          </cell>
          <cell r="T586">
            <v>-3035.4842530000024</v>
          </cell>
          <cell r="U586">
            <v>-7446.9809699999751</v>
          </cell>
          <cell r="V586">
            <v>-4981.9477629999747</v>
          </cell>
          <cell r="W586">
            <v>-1998.5676019999955</v>
          </cell>
          <cell r="X586">
            <v>-2850.3167199999734</v>
          </cell>
          <cell r="Y586">
            <v>-6094.7715929999831</v>
          </cell>
          <cell r="Z586">
            <v>-6442.2614130000002</v>
          </cell>
          <cell r="AA586">
            <v>-1797.8995050000085</v>
          </cell>
          <cell r="AB586">
            <v>-3825.8915320000378</v>
          </cell>
          <cell r="AC586">
            <v>-5072.1751789999835</v>
          </cell>
          <cell r="AD586">
            <v>-7399.6452809999464</v>
          </cell>
          <cell r="AE586">
            <v>-59805.14804700017</v>
          </cell>
          <cell r="AF586">
            <v>-8035.1252780000214</v>
          </cell>
          <cell r="AG586">
            <v>-1856.1748139999982</v>
          </cell>
          <cell r="AH586">
            <v>-7372.4507900000026</v>
          </cell>
          <cell r="AI586">
            <v>-5555.1090529999929</v>
          </cell>
          <cell r="AJ586">
            <v>-3297.681316999995</v>
          </cell>
          <cell r="AK586">
            <v>-3365.3642159999581</v>
          </cell>
          <cell r="AL586">
            <v>-6898.6584099999745</v>
          </cell>
          <cell r="AM586">
            <v>-5944.4141590000363</v>
          </cell>
          <cell r="AN586">
            <v>-2041.6915370000352</v>
          </cell>
          <cell r="AO586">
            <v>-4537.339484999975</v>
          </cell>
          <cell r="AP586">
            <v>-3218.4928279999876</v>
          </cell>
          <cell r="AQ586">
            <v>-7682.6461600000039</v>
          </cell>
          <cell r="AR586">
            <v>-64038.526489999145</v>
          </cell>
          <cell r="AS586">
            <v>-7724.3892879999476</v>
          </cell>
          <cell r="AT586">
            <v>-3176.8764709999668</v>
          </cell>
          <cell r="AU586">
            <v>-5896.7015090000059</v>
          </cell>
          <cell r="AV586">
            <v>-5298.9353740000224</v>
          </cell>
          <cell r="AW586">
            <v>-5794.1848230000178</v>
          </cell>
          <cell r="AX586">
            <v>-5770.4751170000236</v>
          </cell>
          <cell r="AY586">
            <v>-6746.2236730000004</v>
          </cell>
          <cell r="AZ586">
            <v>-6174.3948399999645</v>
          </cell>
          <cell r="BA586">
            <v>-2163.5066749999824</v>
          </cell>
          <cell r="BB586">
            <v>-4296.4330569999875</v>
          </cell>
          <cell r="BC586">
            <v>-3090.9598630000255</v>
          </cell>
          <cell r="BD586">
            <v>-7905.445800000045</v>
          </cell>
          <cell r="BE586">
            <v>-58065.9922899995</v>
          </cell>
          <cell r="BF586">
            <v>-7040.9447199999122</v>
          </cell>
          <cell r="BG586">
            <v>-2304.6288110000023</v>
          </cell>
          <cell r="BH586">
            <v>-5871.5450340000098</v>
          </cell>
          <cell r="BI586">
            <v>-4678.7620919999899</v>
          </cell>
          <cell r="BJ586">
            <v>-5334.3674630000023</v>
          </cell>
          <cell r="BK586">
            <v>-5406.9117850000039</v>
          </cell>
          <cell r="BL586">
            <v>-5724.6140030000242</v>
          </cell>
          <cell r="BM586">
            <v>-6575.5901099999901</v>
          </cell>
          <cell r="BN586">
            <v>-1414.221286999993</v>
          </cell>
          <cell r="BO586">
            <v>-2739.0961740000057</v>
          </cell>
          <cell r="BP586">
            <v>-3653.1489349999756</v>
          </cell>
          <cell r="BQ586">
            <v>-7322.1618759999983</v>
          </cell>
          <cell r="BR586">
            <v>-75939.085584999528</v>
          </cell>
          <cell r="BS586">
            <v>-10080.524241000065</v>
          </cell>
          <cell r="BT586">
            <v>-4912.4556980000343</v>
          </cell>
          <cell r="BU586">
            <v>-5635.7233110000379</v>
          </cell>
          <cell r="BV586">
            <v>-4518.7979330000235</v>
          </cell>
          <cell r="BW586">
            <v>-5590.681339999981</v>
          </cell>
          <cell r="BX586">
            <v>-5254.9006819999777</v>
          </cell>
          <cell r="BY586">
            <v>-9175.247153000033</v>
          </cell>
          <cell r="BZ586">
            <v>-8808.0897669999395</v>
          </cell>
          <cell r="CA586">
            <v>-3342.1370179999794</v>
          </cell>
          <cell r="CB586">
            <v>-3495.0614719999721</v>
          </cell>
          <cell r="CC586">
            <v>-6034.4089559999993</v>
          </cell>
          <cell r="CD586">
            <v>-9091.0580140000675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-1708.8058160000073</v>
          </cell>
          <cell r="G588">
            <v>-1648.2036099999968</v>
          </cell>
          <cell r="H588">
            <v>-317.44656000001123</v>
          </cell>
          <cell r="I588">
            <v>-1040.0922449999925</v>
          </cell>
          <cell r="J588">
            <v>-1895.231689999986</v>
          </cell>
          <cell r="K588">
            <v>-1071.7345599999971</v>
          </cell>
          <cell r="L588">
            <v>-394.29894599999534</v>
          </cell>
          <cell r="M588">
            <v>-126.89756000001216</v>
          </cell>
          <cell r="N588">
            <v>-809.46945999999298</v>
          </cell>
          <cell r="O588">
            <v>-688.58608000000822</v>
          </cell>
          <cell r="P588">
            <v>-705.46291999999085</v>
          </cell>
          <cell r="Q588">
            <v>-265.05822000000626</v>
          </cell>
          <cell r="R588">
            <v>-10990.877820999827</v>
          </cell>
          <cell r="S588">
            <v>-1879.490294999996</v>
          </cell>
          <cell r="T588">
            <v>-1955.0564860000159</v>
          </cell>
          <cell r="U588">
            <v>-242.90800999999919</v>
          </cell>
          <cell r="V588">
            <v>-594.33475999999791</v>
          </cell>
          <cell r="W588">
            <v>-1694.188599999994</v>
          </cell>
          <cell r="X588">
            <v>-1319.7398700000049</v>
          </cell>
          <cell r="Y588">
            <v>-397.75177000000258</v>
          </cell>
          <cell r="Z588">
            <v>-594.08275999999023</v>
          </cell>
          <cell r="AA588">
            <v>-334.39116999998805</v>
          </cell>
          <cell r="AB588">
            <v>-1130.1446199999918</v>
          </cell>
          <cell r="AC588">
            <v>-641.00194000000192</v>
          </cell>
          <cell r="AD588">
            <v>-207.78754000000481</v>
          </cell>
          <cell r="AE588">
            <v>-10510.774778999854</v>
          </cell>
          <cell r="AF588">
            <v>-779.98376999999164</v>
          </cell>
          <cell r="AG588">
            <v>-1768.6908739999926</v>
          </cell>
          <cell r="AH588">
            <v>-663.87841600000684</v>
          </cell>
          <cell r="AI588">
            <v>-436.65314999999828</v>
          </cell>
          <cell r="AJ588">
            <v>-1455.0402710000053</v>
          </cell>
          <cell r="AK588">
            <v>-1595.7790999999997</v>
          </cell>
          <cell r="AL588">
            <v>-750.36334999999963</v>
          </cell>
          <cell r="AM588">
            <v>-379.01435599999968</v>
          </cell>
          <cell r="AN588">
            <v>-596.66756999999052</v>
          </cell>
          <cell r="AO588">
            <v>-1263.2696360000118</v>
          </cell>
          <cell r="AP588">
            <v>-670.69681600001059</v>
          </cell>
          <cell r="AQ588">
            <v>-150.73746999999275</v>
          </cell>
          <cell r="AR588">
            <v>-8180.0417449995875</v>
          </cell>
          <cell r="AS588">
            <v>-1337.2340590000094</v>
          </cell>
          <cell r="AT588">
            <v>-1014.3191860000079</v>
          </cell>
          <cell r="AU588">
            <v>-259.72002999999677</v>
          </cell>
          <cell r="AV588">
            <v>-505.53139400000509</v>
          </cell>
          <cell r="AW588">
            <v>-1273.5642359999765</v>
          </cell>
          <cell r="AX588">
            <v>-839.36515000001236</v>
          </cell>
          <cell r="AY588">
            <v>-721.68233600002714</v>
          </cell>
          <cell r="AZ588">
            <v>-494.42158500000369</v>
          </cell>
          <cell r="BA588">
            <v>-527.31096400000388</v>
          </cell>
          <cell r="BB588">
            <v>-624.73551500000758</v>
          </cell>
          <cell r="BC588">
            <v>-425.75805999999284</v>
          </cell>
          <cell r="BD588">
            <v>-156.39922999999544</v>
          </cell>
          <cell r="BE588">
            <v>-7872.5586200000253</v>
          </cell>
          <cell r="BF588">
            <v>-852.63727400000789</v>
          </cell>
          <cell r="BG588">
            <v>-807.51665999999386</v>
          </cell>
          <cell r="BH588">
            <v>-552.50499000000127</v>
          </cell>
          <cell r="BI588">
            <v>-742.80503000000317</v>
          </cell>
          <cell r="BJ588">
            <v>-932.91174000001047</v>
          </cell>
          <cell r="BK588">
            <v>-812.25342000000819</v>
          </cell>
          <cell r="BL588">
            <v>-371.31752000001143</v>
          </cell>
          <cell r="BM588">
            <v>-158.66190999999526</v>
          </cell>
          <cell r="BN588">
            <v>-784.38044599999557</v>
          </cell>
          <cell r="BO588">
            <v>-679.85405999998329</v>
          </cell>
          <cell r="BP588">
            <v>-893.05224999999336</v>
          </cell>
          <cell r="BQ588">
            <v>-284.66332000000693</v>
          </cell>
          <cell r="BR588">
            <v>-5536.1027669999748</v>
          </cell>
          <cell r="BS588">
            <v>-689.83317499997793</v>
          </cell>
          <cell r="BT588">
            <v>-476.39607999997679</v>
          </cell>
          <cell r="BU588">
            <v>-184.56523500000185</v>
          </cell>
          <cell r="BV588">
            <v>-604.66765999999188</v>
          </cell>
          <cell r="BW588">
            <v>-531.09519999998156</v>
          </cell>
          <cell r="BX588">
            <v>-1222.6188350000011</v>
          </cell>
          <cell r="BY588">
            <v>-163.62498999998206</v>
          </cell>
          <cell r="BZ588">
            <v>-125.98381599999266</v>
          </cell>
          <cell r="CA588">
            <v>-396.65630599998985</v>
          </cell>
          <cell r="CB588">
            <v>-515.65174999998999</v>
          </cell>
          <cell r="CC588">
            <v>-461.95280999998795</v>
          </cell>
          <cell r="CD588">
            <v>-163.05690999999933</v>
          </cell>
          <cell r="CE588">
            <v>-5382.5163049995899</v>
          </cell>
          <cell r="CF588">
            <v>-429.59819600000628</v>
          </cell>
          <cell r="CG588">
            <v>-422.8432829999947</v>
          </cell>
          <cell r="CH588">
            <v>-293.1258300000045</v>
          </cell>
          <cell r="CI588">
            <v>-1514.522696</v>
          </cell>
          <cell r="CJ588">
            <v>-321.1391500000027</v>
          </cell>
          <cell r="CK588">
            <v>-1157.7787300000055</v>
          </cell>
          <cell r="CL588">
            <v>-35.735329999995884</v>
          </cell>
          <cell r="CM588">
            <v>-29.398499999981141</v>
          </cell>
          <cell r="CN588">
            <v>-434.64392999999109</v>
          </cell>
          <cell r="CO588">
            <v>-425.25477500000852</v>
          </cell>
          <cell r="CP588">
            <v>-270.62445499998285</v>
          </cell>
          <cell r="CQ588">
            <v>-47.851429999995162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1">
          <cell r="F591">
            <v>-31353.600975000067</v>
          </cell>
          <cell r="G591">
            <v>-24054.858619000297</v>
          </cell>
          <cell r="H591">
            <v>-21009.31594599993</v>
          </cell>
          <cell r="I591">
            <v>-16500.424415999791</v>
          </cell>
          <cell r="J591">
            <v>-25346.006334000151</v>
          </cell>
          <cell r="K591">
            <v>-19228.079323000042</v>
          </cell>
          <cell r="L591">
            <v>-18196.3056770002</v>
          </cell>
          <cell r="M591">
            <v>-16500.777997000143</v>
          </cell>
          <cell r="N591">
            <v>-17091.148435000097</v>
          </cell>
          <cell r="O591">
            <v>-20030.942162000109</v>
          </cell>
          <cell r="P591">
            <v>-28591.620317999739</v>
          </cell>
          <cell r="Q591">
            <v>-25759.849977999926</v>
          </cell>
          <cell r="R591">
            <v>-258512.64710500091</v>
          </cell>
          <cell r="S591">
            <v>-32116.681680000154</v>
          </cell>
          <cell r="T591">
            <v>-22116.63705400005</v>
          </cell>
          <cell r="U591">
            <v>-22943.490578999976</v>
          </cell>
          <cell r="V591">
            <v>-14886.534805999952</v>
          </cell>
          <cell r="W591">
            <v>-26167.292913999991</v>
          </cell>
          <cell r="X591">
            <v>-20539.811344000045</v>
          </cell>
          <cell r="Y591">
            <v>-20206.398285999894</v>
          </cell>
          <cell r="Z591">
            <v>-16159.1542450001</v>
          </cell>
          <cell r="AA591">
            <v>-13457.531115999911</v>
          </cell>
          <cell r="AB591">
            <v>-20686.585058999714</v>
          </cell>
          <cell r="AC591">
            <v>-22879.41495799995</v>
          </cell>
          <cell r="AD591">
            <v>-26353.115064000012</v>
          </cell>
          <cell r="AE591">
            <v>-254278.80641200393</v>
          </cell>
          <cell r="AF591">
            <v>-32079.560014000162</v>
          </cell>
          <cell r="AG591">
            <v>-22490.788352000061</v>
          </cell>
          <cell r="AH591">
            <v>-23573.037821000209</v>
          </cell>
          <cell r="AI591">
            <v>-13953.674302999862</v>
          </cell>
          <cell r="AJ591">
            <v>-26446.399924999801</v>
          </cell>
          <cell r="AK591">
            <v>-21008.737809000071</v>
          </cell>
          <cell r="AL591">
            <v>-20036.832949000178</v>
          </cell>
          <cell r="AM591">
            <v>-15197.844209000003</v>
          </cell>
          <cell r="AN591">
            <v>-13012.876184000168</v>
          </cell>
          <cell r="AO591">
            <v>-20333.481481999857</v>
          </cell>
          <cell r="AP591">
            <v>-21628.715371000115</v>
          </cell>
          <cell r="AQ591">
            <v>-24516.857992999721</v>
          </cell>
          <cell r="AR591">
            <v>-245769.39708900265</v>
          </cell>
          <cell r="AS591">
            <v>-30583.032008999726</v>
          </cell>
          <cell r="AT591">
            <v>-21395.282895999961</v>
          </cell>
          <cell r="AU591">
            <v>-22460.144463999895</v>
          </cell>
          <cell r="AV591">
            <v>-16128.104898000136</v>
          </cell>
          <cell r="AW591">
            <v>-24760.871783000068</v>
          </cell>
          <cell r="AX591">
            <v>-22078.680906999856</v>
          </cell>
          <cell r="AY591">
            <v>-17174.698930000188</v>
          </cell>
          <cell r="AZ591">
            <v>-14618.346579000121</v>
          </cell>
          <cell r="BA591">
            <v>-11513.30075999978</v>
          </cell>
          <cell r="BB591">
            <v>-19036.218817000045</v>
          </cell>
          <cell r="BC591">
            <v>-22539.151148999808</v>
          </cell>
          <cell r="BD591">
            <v>-23481.563896999694</v>
          </cell>
          <cell r="BE591">
            <v>-236441.97309499606</v>
          </cell>
          <cell r="BF591">
            <v>-29658.131838999921</v>
          </cell>
          <cell r="BG591">
            <v>-23182.883926999988</v>
          </cell>
          <cell r="BH591">
            <v>-22052.097785999998</v>
          </cell>
          <cell r="BI591">
            <v>-16626.754469000152</v>
          </cell>
          <cell r="BJ591">
            <v>-22391.811321999994</v>
          </cell>
          <cell r="BK591">
            <v>-26659.680562000023</v>
          </cell>
          <cell r="BL591">
            <v>-15027.061500000302</v>
          </cell>
          <cell r="BM591">
            <v>-12687.220216999995</v>
          </cell>
          <cell r="BN591">
            <v>-10174.307662999956</v>
          </cell>
          <cell r="BO591">
            <v>-16948.720174000133</v>
          </cell>
          <cell r="BP591">
            <v>-19467.776419999776</v>
          </cell>
          <cell r="BQ591">
            <v>-21565.52721600025</v>
          </cell>
          <cell r="BR591">
            <v>-166368.87225999869</v>
          </cell>
          <cell r="BS591">
            <v>-17866.269690999994</v>
          </cell>
          <cell r="BT591">
            <v>-13288.930078999954</v>
          </cell>
          <cell r="BU591">
            <v>-14685.558261999977</v>
          </cell>
          <cell r="BV591">
            <v>-11739.241507999948</v>
          </cell>
          <cell r="BW591">
            <v>-13007.367275999975</v>
          </cell>
          <cell r="BX591">
            <v>-16833.473940999946</v>
          </cell>
          <cell r="BY591">
            <v>-14289.167615999933</v>
          </cell>
          <cell r="BZ591">
            <v>-13646.844185999827</v>
          </cell>
          <cell r="CA591">
            <v>-10548.626225999906</v>
          </cell>
          <cell r="CB591">
            <v>-12922.037621999974</v>
          </cell>
          <cell r="CC591">
            <v>-12489.812959000119</v>
          </cell>
          <cell r="CD591">
            <v>-15051.542893999955</v>
          </cell>
          <cell r="CE591">
            <v>-96926.350054997951</v>
          </cell>
          <cell r="CF591">
            <v>-9584.9524659998715</v>
          </cell>
          <cell r="CG591">
            <v>-6717.9412990000565</v>
          </cell>
          <cell r="CH591">
            <v>-11008.350789999939</v>
          </cell>
          <cell r="CI591">
            <v>-9385.3130699999747</v>
          </cell>
          <cell r="CJ591">
            <v>-7173.9355099998647</v>
          </cell>
          <cell r="CK591">
            <v>-11510.593990999972</v>
          </cell>
          <cell r="CL591">
            <v>-5722.8196939998306</v>
          </cell>
          <cell r="CM591">
            <v>-6260.6946830000961</v>
          </cell>
          <cell r="CN591">
            <v>-7660.4483989999862</v>
          </cell>
          <cell r="CO591">
            <v>-8396.2406790000387</v>
          </cell>
          <cell r="CP591">
            <v>-7522.7565149998991</v>
          </cell>
          <cell r="CQ591">
            <v>-5982.3029589999933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4">
          <cell r="F594">
            <v>-1230.1103599999915</v>
          </cell>
          <cell r="G594">
            <v>-378.70853999999235</v>
          </cell>
          <cell r="H594">
            <v>-526.68392999999924</v>
          </cell>
          <cell r="I594">
            <v>0</v>
          </cell>
          <cell r="J594">
            <v>0</v>
          </cell>
          <cell r="K594">
            <v>0</v>
          </cell>
          <cell r="L594">
            <v>-2213.3277700000035</v>
          </cell>
          <cell r="M594">
            <v>-1749.4438700000173</v>
          </cell>
          <cell r="N594">
            <v>-1592.9774800000014</v>
          </cell>
          <cell r="O594">
            <v>-1568.2550300000003</v>
          </cell>
          <cell r="P594">
            <v>0</v>
          </cell>
          <cell r="Q594">
            <v>-427.02776000002632</v>
          </cell>
          <cell r="R594">
            <v>-8346.1762500002515</v>
          </cell>
          <cell r="S594">
            <v>-1475.0239599999622</v>
          </cell>
          <cell r="T594">
            <v>-364.81190000000061</v>
          </cell>
          <cell r="U594">
            <v>-183.67426000000341</v>
          </cell>
          <cell r="V594">
            <v>0</v>
          </cell>
          <cell r="W594">
            <v>0</v>
          </cell>
          <cell r="X594">
            <v>0</v>
          </cell>
          <cell r="Y594">
            <v>-1797.3259499999986</v>
          </cell>
          <cell r="Z594">
            <v>-948.88375999999698</v>
          </cell>
          <cell r="AA594">
            <v>-663.94599999999627</v>
          </cell>
          <cell r="AB594">
            <v>-2233.6596100000315</v>
          </cell>
          <cell r="AC594">
            <v>0</v>
          </cell>
          <cell r="AD594">
            <v>-678.85081000003265</v>
          </cell>
          <cell r="AE594">
            <v>-10338.15494999988</v>
          </cell>
          <cell r="AF594">
            <v>-1173.8851699999941</v>
          </cell>
          <cell r="AG594">
            <v>-105.75215000000026</v>
          </cell>
          <cell r="AH594">
            <v>-142.13404000000446</v>
          </cell>
          <cell r="AI594">
            <v>0</v>
          </cell>
          <cell r="AJ594">
            <v>0</v>
          </cell>
          <cell r="AK594">
            <v>0</v>
          </cell>
          <cell r="AL594">
            <v>-2086.2734799999744</v>
          </cell>
          <cell r="AM594">
            <v>-2739.4824299999746</v>
          </cell>
          <cell r="AN594">
            <v>-1168.5353400000022</v>
          </cell>
          <cell r="AO594">
            <v>-2489.8346999999485</v>
          </cell>
          <cell r="AP594">
            <v>0</v>
          </cell>
          <cell r="AQ594">
            <v>-432.25763999996707</v>
          </cell>
          <cell r="AR594">
            <v>-7420.0969099998474</v>
          </cell>
          <cell r="AS594">
            <v>-1760.5547900000238</v>
          </cell>
          <cell r="AT594">
            <v>-418.65529999999853</v>
          </cell>
          <cell r="AU594">
            <v>-140.65327000000252</v>
          </cell>
          <cell r="AV594">
            <v>0</v>
          </cell>
          <cell r="AW594">
            <v>0</v>
          </cell>
          <cell r="AX594">
            <v>0</v>
          </cell>
          <cell r="AY594">
            <v>-846.49597999999241</v>
          </cell>
          <cell r="AZ594">
            <v>-1477.4014699999825</v>
          </cell>
          <cell r="BA594">
            <v>-344.28383999998914</v>
          </cell>
          <cell r="BB594">
            <v>-1832.8608700000332</v>
          </cell>
          <cell r="BC594">
            <v>0</v>
          </cell>
          <cell r="BD594">
            <v>-599.19138999999268</v>
          </cell>
          <cell r="BE594">
            <v>-5936.0028099999763</v>
          </cell>
          <cell r="BF594">
            <v>-494.78783000004478</v>
          </cell>
          <cell r="BG594">
            <v>-108.03151000000071</v>
          </cell>
          <cell r="BH594">
            <v>-201.14240000000063</v>
          </cell>
          <cell r="BI594">
            <v>0</v>
          </cell>
          <cell r="BJ594">
            <v>0</v>
          </cell>
          <cell r="BK594">
            <v>0</v>
          </cell>
          <cell r="BL594">
            <v>-859.51170999999158</v>
          </cell>
          <cell r="BM594">
            <v>-1166.9695899999933</v>
          </cell>
          <cell r="BN594">
            <v>-972.27211999997962</v>
          </cell>
          <cell r="BO594">
            <v>-1514.2380700000213</v>
          </cell>
          <cell r="BP594">
            <v>0</v>
          </cell>
          <cell r="BQ594">
            <v>-619.04957999999169</v>
          </cell>
          <cell r="BR594">
            <v>-8028.5722099998966</v>
          </cell>
          <cell r="BS594">
            <v>-909.66388000000734</v>
          </cell>
          <cell r="BT594">
            <v>-179.3893800000078</v>
          </cell>
          <cell r="BU594">
            <v>-491.83415999999852</v>
          </cell>
          <cell r="BV594">
            <v>0</v>
          </cell>
          <cell r="BW594">
            <v>0</v>
          </cell>
          <cell r="BX594">
            <v>0</v>
          </cell>
          <cell r="BY594">
            <v>-483.47539000000688</v>
          </cell>
          <cell r="BZ594">
            <v>-1570.5182500000228</v>
          </cell>
          <cell r="CA594">
            <v>-1641.6000800000038</v>
          </cell>
          <cell r="CB594">
            <v>-1331.4371999999858</v>
          </cell>
          <cell r="CC594">
            <v>-37.166870000000017</v>
          </cell>
          <cell r="CD594">
            <v>-1383.4870000000228</v>
          </cell>
          <cell r="CE594">
            <v>-10712.042409999995</v>
          </cell>
          <cell r="CF594">
            <v>-1758.262229999993</v>
          </cell>
          <cell r="CG594">
            <v>-2198.9536399999924</v>
          </cell>
          <cell r="CH594">
            <v>-559.41251999999804</v>
          </cell>
          <cell r="CI594">
            <v>0</v>
          </cell>
          <cell r="CJ594">
            <v>0</v>
          </cell>
          <cell r="CK594">
            <v>0</v>
          </cell>
          <cell r="CL594">
            <v>-711.04469999999856</v>
          </cell>
          <cell r="CM594">
            <v>-721.86593999998877</v>
          </cell>
          <cell r="CN594">
            <v>-1215.3990399999893</v>
          </cell>
          <cell r="CO594">
            <v>-1549.8271700000041</v>
          </cell>
          <cell r="CP594">
            <v>0</v>
          </cell>
          <cell r="CQ594">
            <v>-1997.2771700000158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-2510.7798340000154</v>
          </cell>
          <cell r="G596">
            <v>-708.57404000000679</v>
          </cell>
          <cell r="H596">
            <v>-1101.9970150000008</v>
          </cell>
          <cell r="I596">
            <v>-453.50071000000025</v>
          </cell>
          <cell r="J596">
            <v>0</v>
          </cell>
          <cell r="K596">
            <v>-2885.2862050000113</v>
          </cell>
          <cell r="L596">
            <v>-3352.3770799999475</v>
          </cell>
          <cell r="M596">
            <v>-2259.4426779999922</v>
          </cell>
          <cell r="N596">
            <v>-1986.8352439999871</v>
          </cell>
          <cell r="O596">
            <v>-1998.075675</v>
          </cell>
          <cell r="P596">
            <v>-3267.7011759999732</v>
          </cell>
          <cell r="Q596">
            <v>-2014.926410999964</v>
          </cell>
          <cell r="R596">
            <v>-31446.337299999781</v>
          </cell>
          <cell r="S596">
            <v>-3646.4762219999975</v>
          </cell>
          <cell r="T596">
            <v>-1401.2051720000163</v>
          </cell>
          <cell r="U596">
            <v>-1153.2322600000043</v>
          </cell>
          <cell r="V596">
            <v>-205.00206000000071</v>
          </cell>
          <cell r="W596">
            <v>-209.38851000000068</v>
          </cell>
          <cell r="X596">
            <v>-3607.4929600000032</v>
          </cell>
          <cell r="Y596">
            <v>-5643.2409299999999</v>
          </cell>
          <cell r="Z596">
            <v>-3611.0114900000044</v>
          </cell>
          <cell r="AA596">
            <v>-3200.4834799999953</v>
          </cell>
          <cell r="AB596">
            <v>-1857.1300440000196</v>
          </cell>
          <cell r="AC596">
            <v>-3272.3784079999896</v>
          </cell>
          <cell r="AD596">
            <v>-3639.2957640000095</v>
          </cell>
          <cell r="AE596">
            <v>-31626.386114000343</v>
          </cell>
          <cell r="AF596">
            <v>-2592.4417559999856</v>
          </cell>
          <cell r="AG596">
            <v>-1167.4097459999903</v>
          </cell>
          <cell r="AH596">
            <v>-1447.8238719999936</v>
          </cell>
          <cell r="AI596">
            <v>-313.67253000000164</v>
          </cell>
          <cell r="AJ596">
            <v>-87.522919999999431</v>
          </cell>
          <cell r="AK596">
            <v>-3932.5924799999921</v>
          </cell>
          <cell r="AL596">
            <v>-6077.0400220000301</v>
          </cell>
          <cell r="AM596">
            <v>-3432.2182430000103</v>
          </cell>
          <cell r="AN596">
            <v>-3138.3203839999915</v>
          </cell>
          <cell r="AO596">
            <v>-1891.6164740000095</v>
          </cell>
          <cell r="AP596">
            <v>-4176.4557270000223</v>
          </cell>
          <cell r="AQ596">
            <v>-3369.2719600000128</v>
          </cell>
          <cell r="AR596">
            <v>-34064.882997999899</v>
          </cell>
          <cell r="AS596">
            <v>-3332.0482499999925</v>
          </cell>
          <cell r="AT596">
            <v>-1510.7895529999805</v>
          </cell>
          <cell r="AU596">
            <v>-1924.0849149999995</v>
          </cell>
          <cell r="AV596">
            <v>0</v>
          </cell>
          <cell r="AW596">
            <v>-245.96755999999914</v>
          </cell>
          <cell r="AX596">
            <v>-3220.0219879999931</v>
          </cell>
          <cell r="AY596">
            <v>-6218.1268700000073</v>
          </cell>
          <cell r="AZ596">
            <v>-4113.8498830000171</v>
          </cell>
          <cell r="BA596">
            <v>-3543.8925000000163</v>
          </cell>
          <cell r="BB596">
            <v>-3154.6757440000074</v>
          </cell>
          <cell r="BC596">
            <v>-3618.4969620000047</v>
          </cell>
          <cell r="BD596">
            <v>-3182.9287729999633</v>
          </cell>
          <cell r="BE596">
            <v>-32241.461383000482</v>
          </cell>
          <cell r="BF596">
            <v>-3388.4478920000256</v>
          </cell>
          <cell r="BG596">
            <v>-1184.6094540000195</v>
          </cell>
          <cell r="BH596">
            <v>-583.53898400001344</v>
          </cell>
          <cell r="BI596">
            <v>3.0229909999998199</v>
          </cell>
          <cell r="BJ596">
            <v>0</v>
          </cell>
          <cell r="BK596">
            <v>-2553.5036599999876</v>
          </cell>
          <cell r="BL596">
            <v>-6123.2508090000192</v>
          </cell>
          <cell r="BM596">
            <v>-3610.0833820000116</v>
          </cell>
          <cell r="BN596">
            <v>-4260.3700799999642</v>
          </cell>
          <cell r="BO596">
            <v>-1788.3614899999811</v>
          </cell>
          <cell r="BP596">
            <v>-3511.0138269999879</v>
          </cell>
          <cell r="BQ596">
            <v>-5241.3047960000113</v>
          </cell>
          <cell r="BR596">
            <v>-26398.341118000448</v>
          </cell>
          <cell r="BS596">
            <v>-3963.9798859999864</v>
          </cell>
          <cell r="BT596">
            <v>-3834.9529630000179</v>
          </cell>
          <cell r="BU596">
            <v>-1566.3829049999913</v>
          </cell>
          <cell r="BV596">
            <v>0</v>
          </cell>
          <cell r="BW596">
            <v>-567.98708000000079</v>
          </cell>
          <cell r="BX596">
            <v>-2200.4684749999724</v>
          </cell>
          <cell r="BY596">
            <v>-1904.9315220000572</v>
          </cell>
          <cell r="BZ596">
            <v>-1671.4362300000212</v>
          </cell>
          <cell r="CA596">
            <v>-1741.3312180000357</v>
          </cell>
          <cell r="CB596">
            <v>-2398.1968750000233</v>
          </cell>
          <cell r="CC596">
            <v>-2790.4588559999829</v>
          </cell>
          <cell r="CD596">
            <v>-3758.2151080000331</v>
          </cell>
          <cell r="CE596">
            <v>-25587.484395999927</v>
          </cell>
          <cell r="CF596">
            <v>-3940.1322689999943</v>
          </cell>
          <cell r="CG596">
            <v>-3462.4065699999919</v>
          </cell>
          <cell r="CH596">
            <v>-799.65348800001084</v>
          </cell>
          <cell r="CI596">
            <v>0</v>
          </cell>
          <cell r="CJ596">
            <v>-46.374569999999949</v>
          </cell>
          <cell r="CK596">
            <v>-2980.1057959999889</v>
          </cell>
          <cell r="CL596">
            <v>-2178.0971380000701</v>
          </cell>
          <cell r="CM596">
            <v>-2015.7352180000162</v>
          </cell>
          <cell r="CN596">
            <v>-2365.4891599999974</v>
          </cell>
          <cell r="CO596">
            <v>-2381.8679550000234</v>
          </cell>
          <cell r="CP596">
            <v>-2915.6681329999701</v>
          </cell>
          <cell r="CQ596">
            <v>-2501.9540990000241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1.0272910000003321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3.2959999998638523E-2</v>
          </cell>
          <cell r="N597">
            <v>0</v>
          </cell>
          <cell r="O597">
            <v>0</v>
          </cell>
          <cell r="P597">
            <v>0</v>
          </cell>
          <cell r="Q597">
            <v>0.22189000000071246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-5.5902859999987413</v>
          </cell>
          <cell r="G598">
            <v>-3.3550919999997859</v>
          </cell>
          <cell r="H598">
            <v>-46.179896000001463</v>
          </cell>
          <cell r="I598">
            <v>8.5028999999849475E-2</v>
          </cell>
          <cell r="J598">
            <v>0</v>
          </cell>
          <cell r="K598">
            <v>0.11847600000146485</v>
          </cell>
          <cell r="L598">
            <v>-132.38369649999913</v>
          </cell>
          <cell r="M598">
            <v>-4.7366980000006151</v>
          </cell>
          <cell r="N598">
            <v>7.562394000000495</v>
          </cell>
          <cell r="O598">
            <v>-0.66333149999991292</v>
          </cell>
          <cell r="P598">
            <v>-18.157591000001048</v>
          </cell>
          <cell r="Q598">
            <v>-22.639823000001343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-800.78922000000603</v>
          </cell>
          <cell r="G599">
            <v>-405.78110999999626</v>
          </cell>
          <cell r="H599">
            <v>-82</v>
          </cell>
          <cell r="I599">
            <v>-226.75620000000345</v>
          </cell>
          <cell r="J599">
            <v>0</v>
          </cell>
          <cell r="K599">
            <v>-172.10306000000855</v>
          </cell>
          <cell r="L599">
            <v>-148.65994000000501</v>
          </cell>
          <cell r="M599">
            <v>-162.93148999998812</v>
          </cell>
          <cell r="N599">
            <v>-486.94821999999112</v>
          </cell>
          <cell r="O599">
            <v>0</v>
          </cell>
          <cell r="P599">
            <v>0</v>
          </cell>
          <cell r="Q599">
            <v>0</v>
          </cell>
          <cell r="R599">
            <v>-2462.1253300000681</v>
          </cell>
          <cell r="S599">
            <v>-458.31865000000107</v>
          </cell>
          <cell r="T599">
            <v>-154.91328000000794</v>
          </cell>
          <cell r="U599">
            <v>-151.94585999999981</v>
          </cell>
          <cell r="V599">
            <v>-67.455549999998766</v>
          </cell>
          <cell r="W599">
            <v>0</v>
          </cell>
          <cell r="X599">
            <v>-199.28485000001092</v>
          </cell>
          <cell r="Y599">
            <v>-90.445350000001781</v>
          </cell>
          <cell r="Z599">
            <v>-480.30588999998872</v>
          </cell>
          <cell r="AA599">
            <v>-859.45590000000084</v>
          </cell>
          <cell r="AB599">
            <v>0</v>
          </cell>
          <cell r="AC599">
            <v>0</v>
          </cell>
          <cell r="AD599">
            <v>0</v>
          </cell>
          <cell r="AE599">
            <v>-3001.0181899999734</v>
          </cell>
          <cell r="AF599">
            <v>-626.75818999999319</v>
          </cell>
          <cell r="AG599">
            <v>-109.29991000000155</v>
          </cell>
          <cell r="AH599">
            <v>-81.431060000002617</v>
          </cell>
          <cell r="AI599">
            <v>-268.41098000000056</v>
          </cell>
          <cell r="AJ599">
            <v>0</v>
          </cell>
          <cell r="AK599">
            <v>-127.85297000000719</v>
          </cell>
          <cell r="AL599">
            <v>-219.92958999999973</v>
          </cell>
          <cell r="AM599">
            <v>-455.27681999999913</v>
          </cell>
          <cell r="AN599">
            <v>-1042.8819700000167</v>
          </cell>
          <cell r="AO599">
            <v>-69.176699999999983</v>
          </cell>
          <cell r="AP599">
            <v>0</v>
          </cell>
          <cell r="AQ599">
            <v>0</v>
          </cell>
          <cell r="AR599">
            <v>-2577.5781099998858</v>
          </cell>
          <cell r="AS599">
            <v>-1225.9076300000015</v>
          </cell>
          <cell r="AT599">
            <v>-214.57706999999937</v>
          </cell>
          <cell r="AU599">
            <v>-131.24162000000069</v>
          </cell>
          <cell r="AV599">
            <v>0</v>
          </cell>
          <cell r="AW599">
            <v>0</v>
          </cell>
          <cell r="AX599">
            <v>-61.44539999999688</v>
          </cell>
          <cell r="AY599">
            <v>0</v>
          </cell>
          <cell r="AZ599">
            <v>-129.40363000001526</v>
          </cell>
          <cell r="BA599">
            <v>-815.00276000000304</v>
          </cell>
          <cell r="BB599">
            <v>0</v>
          </cell>
          <cell r="BC599">
            <v>0</v>
          </cell>
          <cell r="BD599">
            <v>0</v>
          </cell>
          <cell r="BE599">
            <v>-1867.8843100001104</v>
          </cell>
          <cell r="BF599">
            <v>-557.79473999998299</v>
          </cell>
          <cell r="BG599">
            <v>-210.90692000000854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-21.774169999996957</v>
          </cell>
          <cell r="BM599">
            <v>-212.65653000000748</v>
          </cell>
          <cell r="BN599">
            <v>-864.75195000000531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-2847.4011699999683</v>
          </cell>
          <cell r="G600">
            <v>-1338.1719600000069</v>
          </cell>
          <cell r="H600">
            <v>-2559.3981199999689</v>
          </cell>
          <cell r="I600">
            <v>-918.55476999998791</v>
          </cell>
          <cell r="J600">
            <v>-4804.9999600000447</v>
          </cell>
          <cell r="K600">
            <v>-2784.5104900000151</v>
          </cell>
          <cell r="L600">
            <v>-4273.805800000031</v>
          </cell>
          <cell r="M600">
            <v>-3017.3939300000202</v>
          </cell>
          <cell r="N600">
            <v>-1531.1308299999801</v>
          </cell>
          <cell r="O600">
            <v>-1537.9619999999995</v>
          </cell>
          <cell r="P600">
            <v>-2926.7386600000318</v>
          </cell>
          <cell r="Q600">
            <v>-2622.7852100000018</v>
          </cell>
          <cell r="R600">
            <v>-36264.046270000283</v>
          </cell>
          <cell r="S600">
            <v>-3381.3171399999992</v>
          </cell>
          <cell r="T600">
            <v>-1680.6441500000074</v>
          </cell>
          <cell r="U600">
            <v>-2088.5081200000132</v>
          </cell>
          <cell r="V600">
            <v>-815.05981000000611</v>
          </cell>
          <cell r="W600">
            <v>-4062.6616199999989</v>
          </cell>
          <cell r="X600">
            <v>-3383.7584999999963</v>
          </cell>
          <cell r="Y600">
            <v>-5661.3719600000186</v>
          </cell>
          <cell r="Z600">
            <v>-4037.4011400000309</v>
          </cell>
          <cell r="AA600">
            <v>-2038.5662000000011</v>
          </cell>
          <cell r="AB600">
            <v>-2717.8819699999876</v>
          </cell>
          <cell r="AC600">
            <v>-3638.6983500000206</v>
          </cell>
          <cell r="AD600">
            <v>-2758.1773099999991</v>
          </cell>
          <cell r="AE600">
            <v>-36777.724739999976</v>
          </cell>
          <cell r="AF600">
            <v>-3280.82024000003</v>
          </cell>
          <cell r="AG600">
            <v>-1945.1049599999678</v>
          </cell>
          <cell r="AH600">
            <v>-1051.7834900000016</v>
          </cell>
          <cell r="AI600">
            <v>-1638.1918000000005</v>
          </cell>
          <cell r="AJ600">
            <v>-3233.8816299999889</v>
          </cell>
          <cell r="AK600">
            <v>-3814.7446399999899</v>
          </cell>
          <cell r="AL600">
            <v>-5102.1782300000195</v>
          </cell>
          <cell r="AM600">
            <v>-4108.0774499999825</v>
          </cell>
          <cell r="AN600">
            <v>-2365.421640000015</v>
          </cell>
          <cell r="AO600">
            <v>-2852.0290900000255</v>
          </cell>
          <cell r="AP600">
            <v>-4222.0095399999991</v>
          </cell>
          <cell r="AQ600">
            <v>-3163.4820300000138</v>
          </cell>
          <cell r="AR600">
            <v>-33822.258950000163</v>
          </cell>
          <cell r="AS600">
            <v>-4002.8703600000008</v>
          </cell>
          <cell r="AT600">
            <v>-1852.6957599999732</v>
          </cell>
          <cell r="AU600">
            <v>-1873.8056599999545</v>
          </cell>
          <cell r="AV600">
            <v>-706.81424999999581</v>
          </cell>
          <cell r="AW600">
            <v>-2181.994720000017</v>
          </cell>
          <cell r="AX600">
            <v>-2933.5936399999773</v>
          </cell>
          <cell r="AY600">
            <v>-5205.9254699999583</v>
          </cell>
          <cell r="AZ600">
            <v>-3739.4964000000036</v>
          </cell>
          <cell r="BA600">
            <v>-1691.9122300000163</v>
          </cell>
          <cell r="BB600">
            <v>-2921.3211899999878</v>
          </cell>
          <cell r="BC600">
            <v>-2709.8002299999935</v>
          </cell>
          <cell r="BD600">
            <v>-4002.029039999994</v>
          </cell>
          <cell r="BE600">
            <v>-33682.571999999695</v>
          </cell>
          <cell r="BF600">
            <v>-3598.3310899999924</v>
          </cell>
          <cell r="BG600">
            <v>-2113.7824200000032</v>
          </cell>
          <cell r="BH600">
            <v>-1627.1081299999496</v>
          </cell>
          <cell r="BI600">
            <v>-728.27506000001449</v>
          </cell>
          <cell r="BJ600">
            <v>-3899.9510800000571</v>
          </cell>
          <cell r="BK600">
            <v>-2646.3313799999887</v>
          </cell>
          <cell r="BL600">
            <v>-5093.8660500000115</v>
          </cell>
          <cell r="BM600">
            <v>-3120.0925000000279</v>
          </cell>
          <cell r="BN600">
            <v>-2106.9649600000121</v>
          </cell>
          <cell r="BO600">
            <v>-1394.8491499999654</v>
          </cell>
          <cell r="BP600">
            <v>-3152.8177000000142</v>
          </cell>
          <cell r="BQ600">
            <v>-4200.2024800000363</v>
          </cell>
          <cell r="BR600">
            <v>-30361.437400000636</v>
          </cell>
          <cell r="BS600">
            <v>-5503.7092899999698</v>
          </cell>
          <cell r="BT600">
            <v>-4636.8464500000118</v>
          </cell>
          <cell r="BU600">
            <v>-2500.6652800000156</v>
          </cell>
          <cell r="BV600">
            <v>-1162.331920000026</v>
          </cell>
          <cell r="BW600">
            <v>-2568.4533700000029</v>
          </cell>
          <cell r="BX600">
            <v>-2349.8930899999687</v>
          </cell>
          <cell r="BY600">
            <v>-1640.9516799999983</v>
          </cell>
          <cell r="BZ600">
            <v>-1940.908609999984</v>
          </cell>
          <cell r="CA600">
            <v>-1422.1787899999763</v>
          </cell>
          <cell r="CB600">
            <v>-1850.3143399999826</v>
          </cell>
          <cell r="CC600">
            <v>-2136.8560200000065</v>
          </cell>
          <cell r="CD600">
            <v>-2648.3285599999945</v>
          </cell>
          <cell r="CE600">
            <v>-29147.083360000513</v>
          </cell>
          <cell r="CF600">
            <v>-2807.2483200000133</v>
          </cell>
          <cell r="CG600">
            <v>-4764.4030800000182</v>
          </cell>
          <cell r="CH600">
            <v>-2439.6638199999579</v>
          </cell>
          <cell r="CI600">
            <v>-1541.6460999999545</v>
          </cell>
          <cell r="CJ600">
            <v>-2373.1539300000295</v>
          </cell>
          <cell r="CK600">
            <v>-2066.64929999999</v>
          </cell>
          <cell r="CL600">
            <v>-2374.7079600000288</v>
          </cell>
          <cell r="CM600">
            <v>-2276.5804399999906</v>
          </cell>
          <cell r="CN600">
            <v>-1564.0229799999506</v>
          </cell>
          <cell r="CO600">
            <v>-1836.2000899999985</v>
          </cell>
          <cell r="CP600">
            <v>-3034.1100200000219</v>
          </cell>
          <cell r="CQ600">
            <v>-2068.6973200000357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-1797.1576840000052</v>
          </cell>
          <cell r="G601">
            <v>-712.84556499999599</v>
          </cell>
          <cell r="H601">
            <v>-1720.1851339999994</v>
          </cell>
          <cell r="I601">
            <v>-454.87931499999831</v>
          </cell>
          <cell r="J601">
            <v>-672.69852999999421</v>
          </cell>
          <cell r="K601">
            <v>-3220.6968369999959</v>
          </cell>
          <cell r="L601">
            <v>-5855.4241810000385</v>
          </cell>
          <cell r="M601">
            <v>-3874.9602419999428</v>
          </cell>
          <cell r="N601">
            <v>-3446.7377349999733</v>
          </cell>
          <cell r="O601">
            <v>-1029.9915810000093</v>
          </cell>
          <cell r="P601">
            <v>-1551.634653999994</v>
          </cell>
          <cell r="Q601">
            <v>-1388.7390719999967</v>
          </cell>
          <cell r="R601">
            <v>-28804.061859999783</v>
          </cell>
          <cell r="S601">
            <v>-1093.8150690000039</v>
          </cell>
          <cell r="T601">
            <v>-1610.2996559999883</v>
          </cell>
          <cell r="U601">
            <v>-1187.55674</v>
          </cell>
          <cell r="V601">
            <v>-44.647140000000945</v>
          </cell>
          <cell r="W601">
            <v>-681.31737999999314</v>
          </cell>
          <cell r="X601">
            <v>-3648.1486799999839</v>
          </cell>
          <cell r="Y601">
            <v>-4409.3854430000065</v>
          </cell>
          <cell r="Z601">
            <v>-5282.5067460000282</v>
          </cell>
          <cell r="AA601">
            <v>-5281.7335559999919</v>
          </cell>
          <cell r="AB601">
            <v>-1706.1409820000117</v>
          </cell>
          <cell r="AC601">
            <v>-1442.5415859999775</v>
          </cell>
          <cell r="AD601">
            <v>-2415.9688820000156</v>
          </cell>
          <cell r="AE601">
            <v>-34548.721692000981</v>
          </cell>
          <cell r="AF601">
            <v>-2386.0665919999883</v>
          </cell>
          <cell r="AG601">
            <v>-1598.3276520000072</v>
          </cell>
          <cell r="AH601">
            <v>-1665.8388759999943</v>
          </cell>
          <cell r="AI601">
            <v>-950.90924000000086</v>
          </cell>
          <cell r="AJ601">
            <v>-1455.0429399999994</v>
          </cell>
          <cell r="AK601">
            <v>-3321.636370000022</v>
          </cell>
          <cell r="AL601">
            <v>-4894.3999750000658</v>
          </cell>
          <cell r="AM601">
            <v>-5287.3359739999869</v>
          </cell>
          <cell r="AN601">
            <v>-5282.8616059999913</v>
          </cell>
          <cell r="AO601">
            <v>-1659.6835610000126</v>
          </cell>
          <cell r="AP601">
            <v>-2173.1580200000026</v>
          </cell>
          <cell r="AQ601">
            <v>-3873.4608860000153</v>
          </cell>
          <cell r="AR601">
            <v>-34073.942414999474</v>
          </cell>
          <cell r="AS601">
            <v>-1220.1928790000093</v>
          </cell>
          <cell r="AT601">
            <v>-1624.5110859999841</v>
          </cell>
          <cell r="AU601">
            <v>-3671.704686000041</v>
          </cell>
          <cell r="AV601">
            <v>-1175.7700299999997</v>
          </cell>
          <cell r="AW601">
            <v>-57.130049999999756</v>
          </cell>
          <cell r="AX601">
            <v>-3153.4422800000175</v>
          </cell>
          <cell r="AY601">
            <v>-4630.8845779999974</v>
          </cell>
          <cell r="AZ601">
            <v>-5976.0701560000307</v>
          </cell>
          <cell r="BA601">
            <v>-4475.3757259999402</v>
          </cell>
          <cell r="BB601">
            <v>-2198.2120820000127</v>
          </cell>
          <cell r="BC601">
            <v>-1922.9571220000216</v>
          </cell>
          <cell r="BD601">
            <v>-3967.6917400000093</v>
          </cell>
          <cell r="BE601">
            <v>-33239.169937000144</v>
          </cell>
          <cell r="BF601">
            <v>-2102.5329009999987</v>
          </cell>
          <cell r="BG601">
            <v>-1395.6421880000271</v>
          </cell>
          <cell r="BH601">
            <v>-1213.2609400000074</v>
          </cell>
          <cell r="BI601">
            <v>-299.72315600000002</v>
          </cell>
          <cell r="BJ601">
            <v>0</v>
          </cell>
          <cell r="BK601">
            <v>-3203.8933499999985</v>
          </cell>
          <cell r="BL601">
            <v>-4651.6461799999815</v>
          </cell>
          <cell r="BM601">
            <v>-6032.7879129999783</v>
          </cell>
          <cell r="BN601">
            <v>-5128.3910649999743</v>
          </cell>
          <cell r="BO601">
            <v>-2510.3727240000153</v>
          </cell>
          <cell r="BP601">
            <v>-2754.8175680000277</v>
          </cell>
          <cell r="BQ601">
            <v>-3946.1019519999973</v>
          </cell>
          <cell r="BR601">
            <v>-23381.493137999903</v>
          </cell>
          <cell r="BS601">
            <v>-1668.1445180000155</v>
          </cell>
          <cell r="BT601">
            <v>-877.2015610000235</v>
          </cell>
          <cell r="BU601">
            <v>-1223.9177689999633</v>
          </cell>
          <cell r="BV601">
            <v>-636.81046800000331</v>
          </cell>
          <cell r="BW601">
            <v>-1184.5359280000048</v>
          </cell>
          <cell r="BX601">
            <v>-2375.2635840000003</v>
          </cell>
          <cell r="BY601">
            <v>-4581.5928390000481</v>
          </cell>
          <cell r="BZ601">
            <v>-2401.5775029999786</v>
          </cell>
          <cell r="CA601">
            <v>-2711.736275000032</v>
          </cell>
          <cell r="CB601">
            <v>-2137.8842020000156</v>
          </cell>
          <cell r="CC601">
            <v>-1203.2184909999778</v>
          </cell>
          <cell r="CD601">
            <v>-2379.609999999986</v>
          </cell>
          <cell r="CE601">
            <v>-29120.795611000154</v>
          </cell>
          <cell r="CF601">
            <v>-3792.3157360000187</v>
          </cell>
          <cell r="CG601">
            <v>-1880.9994590000133</v>
          </cell>
          <cell r="CH601">
            <v>-2052.364063999994</v>
          </cell>
          <cell r="CI601">
            <v>-413.51977499999703</v>
          </cell>
          <cell r="CJ601">
            <v>-567.42487000000074</v>
          </cell>
          <cell r="CK601">
            <v>-2258.5212600000086</v>
          </cell>
          <cell r="CL601">
            <v>-2741.3756799999974</v>
          </cell>
          <cell r="CM601">
            <v>-3862.5737990000052</v>
          </cell>
          <cell r="CN601">
            <v>-2105.4836200000718</v>
          </cell>
          <cell r="CO601">
            <v>-1805.6677360000031</v>
          </cell>
          <cell r="CP601">
            <v>-2135.1245389999822</v>
          </cell>
          <cell r="CQ601">
            <v>-5505.4250729999621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-9191.828554000007</v>
          </cell>
          <cell r="G604">
            <v>-3546.4090159999905</v>
          </cell>
          <cell r="H604">
            <v>-6036.4440949999262</v>
          </cell>
          <cell r="I604">
            <v>-2053.6059659999446</v>
          </cell>
          <cell r="J604">
            <v>-5477.6984900000389</v>
          </cell>
          <cell r="K604">
            <v>-9062.4781159999548</v>
          </cell>
          <cell r="L604">
            <v>-15975.97846750007</v>
          </cell>
          <cell r="M604">
            <v>-11068.875947999768</v>
          </cell>
          <cell r="N604">
            <v>-9037.0671149999835</v>
          </cell>
          <cell r="O604">
            <v>-6134.9476175000891</v>
          </cell>
          <cell r="P604">
            <v>-7764.2320810001111</v>
          </cell>
          <cell r="Q604">
            <v>-6475.8963859998621</v>
          </cell>
          <cell r="R604">
            <v>-107322.74701000005</v>
          </cell>
          <cell r="S604">
            <v>-10054.951040999964</v>
          </cell>
          <cell r="T604">
            <v>-5211.8741579999914</v>
          </cell>
          <cell r="U604">
            <v>-4764.9172399999807</v>
          </cell>
          <cell r="V604">
            <v>-1132.1645600000047</v>
          </cell>
          <cell r="W604">
            <v>-4953.367510000011</v>
          </cell>
          <cell r="X604">
            <v>-10838.68498999998</v>
          </cell>
          <cell r="Y604">
            <v>-17601.769633000018</v>
          </cell>
          <cell r="Z604">
            <v>-14360.109025999904</v>
          </cell>
          <cell r="AA604">
            <v>-12044.18513600016</v>
          </cell>
          <cell r="AB604">
            <v>-8514.8126060002251</v>
          </cell>
          <cell r="AC604">
            <v>-8353.618344000075</v>
          </cell>
          <cell r="AD604">
            <v>-9492.2927660000278</v>
          </cell>
          <cell r="AE604">
            <v>-116292.00568599999</v>
          </cell>
          <cell r="AF604">
            <v>-10059.97194800037</v>
          </cell>
          <cell r="AG604">
            <v>-4925.8944180000108</v>
          </cell>
          <cell r="AH604">
            <v>-4389.011337999953</v>
          </cell>
          <cell r="AI604">
            <v>-3171.1845500000054</v>
          </cell>
          <cell r="AJ604">
            <v>-4776.4474899999914</v>
          </cell>
          <cell r="AK604">
            <v>-11196.826459999895</v>
          </cell>
          <cell r="AL604">
            <v>-18379.821297000162</v>
          </cell>
          <cell r="AM604">
            <v>-16022.390916999895</v>
          </cell>
          <cell r="AN604">
            <v>-12998.020940000191</v>
          </cell>
          <cell r="AO604">
            <v>-8962.3405249998905</v>
          </cell>
          <cell r="AP604">
            <v>-10571.623286999995</v>
          </cell>
          <cell r="AQ604">
            <v>-10838.472516000038</v>
          </cell>
          <cell r="AR604">
            <v>-111958.75938299857</v>
          </cell>
          <cell r="AS604">
            <v>-11541.573909000028</v>
          </cell>
          <cell r="AT604">
            <v>-5621.2287689999212</v>
          </cell>
          <cell r="AU604">
            <v>-7741.4901509999763</v>
          </cell>
          <cell r="AV604">
            <v>-1882.5842799999518</v>
          </cell>
          <cell r="AW604">
            <v>-2485.0923300000723</v>
          </cell>
          <cell r="AX604">
            <v>-9368.5033079999266</v>
          </cell>
          <cell r="AY604">
            <v>-16901.432897999883</v>
          </cell>
          <cell r="AZ604">
            <v>-15436.221539000049</v>
          </cell>
          <cell r="BA604">
            <v>-10870.467055999907</v>
          </cell>
          <cell r="BB604">
            <v>-10107.069885999896</v>
          </cell>
          <cell r="BC604">
            <v>-8251.2543140000198</v>
          </cell>
          <cell r="BD604">
            <v>-11751.840942999814</v>
          </cell>
          <cell r="BE604">
            <v>-106967.09044000134</v>
          </cell>
          <cell r="BF604">
            <v>-10141.894453000044</v>
          </cell>
          <cell r="BG604">
            <v>-5012.9724920000881</v>
          </cell>
          <cell r="BH604">
            <v>-3625.0504540000111</v>
          </cell>
          <cell r="BI604">
            <v>-1024.975225000002</v>
          </cell>
          <cell r="BJ604">
            <v>-3899.951080000028</v>
          </cell>
          <cell r="BK604">
            <v>-8403.7283900000621</v>
          </cell>
          <cell r="BL604">
            <v>-16750.048918999964</v>
          </cell>
          <cell r="BM604">
            <v>-14142.589915000135</v>
          </cell>
          <cell r="BN604">
            <v>-13332.750175000168</v>
          </cell>
          <cell r="BO604">
            <v>-7207.8214340000413</v>
          </cell>
          <cell r="BP604">
            <v>-9418.6490950001171</v>
          </cell>
          <cell r="BQ604">
            <v>-14006.65880799992</v>
          </cell>
          <cell r="BR604">
            <v>-88169.843865999952</v>
          </cell>
          <cell r="BS604">
            <v>-12045.497573999921</v>
          </cell>
          <cell r="BT604">
            <v>-9528.3903539999155</v>
          </cell>
          <cell r="BU604">
            <v>-5782.8001139999833</v>
          </cell>
          <cell r="BV604">
            <v>-1799.1423880000366</v>
          </cell>
          <cell r="BW604">
            <v>-4320.9763779999921</v>
          </cell>
          <cell r="BX604">
            <v>-6925.6251489999704</v>
          </cell>
          <cell r="BY604">
            <v>-8610.9514310001396</v>
          </cell>
          <cell r="BZ604">
            <v>-7584.4405930000357</v>
          </cell>
          <cell r="CA604">
            <v>-7516.8463630001061</v>
          </cell>
          <cell r="CB604">
            <v>-7717.8326169999782</v>
          </cell>
          <cell r="CC604">
            <v>-6167.7002370000118</v>
          </cell>
          <cell r="CD604">
            <v>-10169.640668000095</v>
          </cell>
          <cell r="CE604">
            <v>-94567.405777001753</v>
          </cell>
          <cell r="CF604">
            <v>-12297.958555000136</v>
          </cell>
          <cell r="CG604">
            <v>-12306.76274899987</v>
          </cell>
          <cell r="CH604">
            <v>-5851.0938920000335</v>
          </cell>
          <cell r="CI604">
            <v>-1955.1658749999478</v>
          </cell>
          <cell r="CJ604">
            <v>-2986.9533700000029</v>
          </cell>
          <cell r="CK604">
            <v>-7305.2763559999876</v>
          </cell>
          <cell r="CL604">
            <v>-8005.2254780000076</v>
          </cell>
          <cell r="CM604">
            <v>-8876.7553969998844</v>
          </cell>
          <cell r="CN604">
            <v>-7250.3947999998927</v>
          </cell>
          <cell r="CO604">
            <v>-7573.5629510001745</v>
          </cell>
          <cell r="CP604">
            <v>-8084.9026920000324</v>
          </cell>
          <cell r="CQ604">
            <v>-12073.353662000038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-372.72268999999505</v>
          </cell>
          <cell r="G616">
            <v>-242.35513500000525</v>
          </cell>
          <cell r="H616">
            <v>-749.87063000000489</v>
          </cell>
          <cell r="I616">
            <v>-1156.0974730000016</v>
          </cell>
          <cell r="J616">
            <v>-780.4474554000044</v>
          </cell>
          <cell r="K616">
            <v>-522.23718799999915</v>
          </cell>
          <cell r="L616">
            <v>0</v>
          </cell>
          <cell r="M616">
            <v>-245.27843399999983</v>
          </cell>
          <cell r="N616">
            <v>-417.69372080999892</v>
          </cell>
          <cell r="O616">
            <v>-1092.7310108999955</v>
          </cell>
          <cell r="P616">
            <v>-277.32471899999655</v>
          </cell>
          <cell r="Q616">
            <v>-207.78346000000602</v>
          </cell>
          <cell r="R616">
            <v>-6533.3299266920658</v>
          </cell>
          <cell r="S616">
            <v>-294.46297599999525</v>
          </cell>
          <cell r="T616">
            <v>-252.66247500000463</v>
          </cell>
          <cell r="U616">
            <v>-1053.1045449999947</v>
          </cell>
          <cell r="V616">
            <v>-896.46185400000104</v>
          </cell>
          <cell r="W616">
            <v>-936.43599669999821</v>
          </cell>
          <cell r="X616">
            <v>-500.19692149999901</v>
          </cell>
          <cell r="Y616">
            <v>0</v>
          </cell>
          <cell r="Z616">
            <v>-357.60577299999568</v>
          </cell>
          <cell r="AA616">
            <v>-696.62143209199712</v>
          </cell>
          <cell r="AB616">
            <v>-986.94197799998801</v>
          </cell>
          <cell r="AC616">
            <v>-458.83598040000652</v>
          </cell>
          <cell r="AD616">
            <v>-99.999994999991031</v>
          </cell>
          <cell r="AE616">
            <v>-1103.8345489999047</v>
          </cell>
          <cell r="AF616">
            <v>0</v>
          </cell>
          <cell r="AG616">
            <v>0</v>
          </cell>
          <cell r="AH616">
            <v>-5.0184169999993173</v>
          </cell>
          <cell r="AI616">
            <v>-581.80509700000403</v>
          </cell>
          <cell r="AJ616">
            <v>-4.7011140000031446</v>
          </cell>
          <cell r="AK616">
            <v>-67.988519999998971</v>
          </cell>
          <cell r="AL616">
            <v>-188.65951399999904</v>
          </cell>
          <cell r="AM616">
            <v>-114.86334499999793</v>
          </cell>
          <cell r="AN616">
            <v>-115.13596200000029</v>
          </cell>
          <cell r="AO616">
            <v>-25.662579999989248</v>
          </cell>
          <cell r="AP616">
            <v>0</v>
          </cell>
          <cell r="AQ616">
            <v>0</v>
          </cell>
          <cell r="AR616">
            <v>-783.91267400002107</v>
          </cell>
          <cell r="AS616">
            <v>0</v>
          </cell>
          <cell r="AT616">
            <v>0</v>
          </cell>
          <cell r="AU616">
            <v>-119.735886999988</v>
          </cell>
          <cell r="AV616">
            <v>-136.45619199999783</v>
          </cell>
          <cell r="AW616">
            <v>0</v>
          </cell>
          <cell r="AX616">
            <v>-68.245981000000029</v>
          </cell>
          <cell r="AY616">
            <v>-40.764254999994591</v>
          </cell>
          <cell r="AZ616">
            <v>47.158904000003531</v>
          </cell>
          <cell r="BA616">
            <v>-349.08279799999582</v>
          </cell>
          <cell r="BB616">
            <v>-116.78646499999741</v>
          </cell>
          <cell r="BC616">
            <v>0</v>
          </cell>
          <cell r="BD616">
            <v>0</v>
          </cell>
          <cell r="BE616">
            <v>-439.72768629994243</v>
          </cell>
          <cell r="BF616">
            <v>0</v>
          </cell>
          <cell r="BG616">
            <v>0</v>
          </cell>
          <cell r="BH616">
            <v>-154.91946530000132</v>
          </cell>
          <cell r="BI616">
            <v>-26.82601999999315</v>
          </cell>
          <cell r="BJ616">
            <v>-127.80965200000355</v>
          </cell>
          <cell r="BK616">
            <v>-38.327895999995235</v>
          </cell>
          <cell r="BL616">
            <v>-37.644516000000294</v>
          </cell>
          <cell r="BM616">
            <v>-13.902696000004653</v>
          </cell>
          <cell r="BN616">
            <v>-40.297441000002436</v>
          </cell>
          <cell r="BO616">
            <v>0</v>
          </cell>
          <cell r="BP616">
            <v>0</v>
          </cell>
          <cell r="BQ616">
            <v>0</v>
          </cell>
          <cell r="BR616">
            <v>-614.39862780005205</v>
          </cell>
          <cell r="BS616">
            <v>0</v>
          </cell>
          <cell r="BT616">
            <v>0</v>
          </cell>
          <cell r="BU616">
            <v>0</v>
          </cell>
          <cell r="BV616">
            <v>-16.304629999998724</v>
          </cell>
          <cell r="BW616">
            <v>36.34994920000463</v>
          </cell>
          <cell r="BX616">
            <v>-6.5611599999974715</v>
          </cell>
          <cell r="BY616">
            <v>-187.40095099999598</v>
          </cell>
          <cell r="BZ616">
            <v>0</v>
          </cell>
          <cell r="CA616">
            <v>-322.98233600000094</v>
          </cell>
          <cell r="CB616">
            <v>-117.4994999999908</v>
          </cell>
          <cell r="CC616">
            <v>0</v>
          </cell>
          <cell r="CD616">
            <v>0</v>
          </cell>
          <cell r="CE616">
            <v>-360.52124960010406</v>
          </cell>
          <cell r="CF616">
            <v>0</v>
          </cell>
          <cell r="CG616">
            <v>0</v>
          </cell>
          <cell r="CH616">
            <v>0</v>
          </cell>
          <cell r="CI616">
            <v>-197.13034899999911</v>
          </cell>
          <cell r="CJ616">
            <v>-17.888973000000988</v>
          </cell>
          <cell r="CK616">
            <v>-7.1425165999971796</v>
          </cell>
          <cell r="CL616">
            <v>-44.209829999999783</v>
          </cell>
          <cell r="CM616">
            <v>0</v>
          </cell>
          <cell r="CN616">
            <v>-54.219724000002316</v>
          </cell>
          <cell r="CO616">
            <v>-39.929856999995536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-1148.0406064999988</v>
          </cell>
          <cell r="G617">
            <v>-662.71612899999309</v>
          </cell>
          <cell r="H617">
            <v>-1244.4211780000041</v>
          </cell>
          <cell r="I617">
            <v>-1022.5479189999969</v>
          </cell>
          <cell r="J617">
            <v>-810.31606699999975</v>
          </cell>
          <cell r="K617">
            <v>-287.2909359999976</v>
          </cell>
          <cell r="L617">
            <v>-163.1967599999989</v>
          </cell>
          <cell r="M617">
            <v>-297.50296600000001</v>
          </cell>
          <cell r="N617">
            <v>-440.5804078000001</v>
          </cell>
          <cell r="O617">
            <v>-1229.2403821439948</v>
          </cell>
          <cell r="P617">
            <v>-751.57220300000336</v>
          </cell>
          <cell r="Q617">
            <v>-544.59652999999525</v>
          </cell>
          <cell r="R617">
            <v>-7190.2123754699714</v>
          </cell>
          <cell r="S617">
            <v>-252.49649499999941</v>
          </cell>
          <cell r="T617">
            <v>-846.44681000000855</v>
          </cell>
          <cell r="U617">
            <v>-735.10628646999976</v>
          </cell>
          <cell r="V617">
            <v>-1010.7489669999995</v>
          </cell>
          <cell r="W617">
            <v>-891.02508570000646</v>
          </cell>
          <cell r="X617">
            <v>-773.00316000000021</v>
          </cell>
          <cell r="Y617">
            <v>-78.063354300000356</v>
          </cell>
          <cell r="Z617">
            <v>-24.516624000003503</v>
          </cell>
          <cell r="AA617">
            <v>-702.17633500000011</v>
          </cell>
          <cell r="AB617">
            <v>-1064.883765000006</v>
          </cell>
          <cell r="AC617">
            <v>-546.81843699999445</v>
          </cell>
          <cell r="AD617">
            <v>-264.92705600000045</v>
          </cell>
          <cell r="AE617">
            <v>-2047.3768219997874</v>
          </cell>
          <cell r="AF617">
            <v>0</v>
          </cell>
          <cell r="AG617">
            <v>0</v>
          </cell>
          <cell r="AH617">
            <v>0</v>
          </cell>
          <cell r="AI617">
            <v>-678.28544099999999</v>
          </cell>
          <cell r="AJ617">
            <v>-203.46552599999995</v>
          </cell>
          <cell r="AK617">
            <v>-283.43084499999532</v>
          </cell>
          <cell r="AL617">
            <v>-267.90114500000345</v>
          </cell>
          <cell r="AM617">
            <v>0</v>
          </cell>
          <cell r="AN617">
            <v>-391.30272999999579</v>
          </cell>
          <cell r="AO617">
            <v>-222.99113500000385</v>
          </cell>
          <cell r="AP617">
            <v>0</v>
          </cell>
          <cell r="AQ617">
            <v>0</v>
          </cell>
          <cell r="AR617">
            <v>-1261.5303484997712</v>
          </cell>
          <cell r="AS617">
            <v>0</v>
          </cell>
          <cell r="AT617">
            <v>-178.28276000000187</v>
          </cell>
          <cell r="AU617">
            <v>-92.510763999991468</v>
          </cell>
          <cell r="AV617">
            <v>-240.13062649999483</v>
          </cell>
          <cell r="AW617">
            <v>-83.916260000005423</v>
          </cell>
          <cell r="AX617">
            <v>-282.52953600000183</v>
          </cell>
          <cell r="AY617">
            <v>0</v>
          </cell>
          <cell r="AZ617">
            <v>-80.974111999996239</v>
          </cell>
          <cell r="BA617">
            <v>-187.41052800000034</v>
          </cell>
          <cell r="BB617">
            <v>-115.77576199999021</v>
          </cell>
          <cell r="BC617">
            <v>0</v>
          </cell>
          <cell r="BD617">
            <v>0</v>
          </cell>
          <cell r="BE617">
            <v>-1643.8123990001623</v>
          </cell>
          <cell r="BF617">
            <v>0</v>
          </cell>
          <cell r="BG617">
            <v>0</v>
          </cell>
          <cell r="BH617">
            <v>-316.58154699999432</v>
          </cell>
          <cell r="BI617">
            <v>-450.47330399999919</v>
          </cell>
          <cell r="BJ617">
            <v>-228.19800200000464</v>
          </cell>
          <cell r="BK617">
            <v>-379.50388100000418</v>
          </cell>
          <cell r="BL617">
            <v>-108.43993799999589</v>
          </cell>
          <cell r="BM617">
            <v>0</v>
          </cell>
          <cell r="BN617">
            <v>-66.489959999998973</v>
          </cell>
          <cell r="BO617">
            <v>-94.125767000004998</v>
          </cell>
          <cell r="BP617">
            <v>0</v>
          </cell>
          <cell r="BQ617">
            <v>0</v>
          </cell>
          <cell r="BR617">
            <v>-893.32251999992877</v>
          </cell>
          <cell r="BS617">
            <v>0</v>
          </cell>
          <cell r="BT617">
            <v>0</v>
          </cell>
          <cell r="BU617">
            <v>0</v>
          </cell>
          <cell r="BV617">
            <v>-106.33236000000034</v>
          </cell>
          <cell r="BW617">
            <v>-99.999989999996615</v>
          </cell>
          <cell r="BX617">
            <v>0</v>
          </cell>
          <cell r="BY617">
            <v>-57.559879000000365</v>
          </cell>
          <cell r="BZ617">
            <v>0</v>
          </cell>
          <cell r="CA617">
            <v>-529.74377500000264</v>
          </cell>
          <cell r="CB617">
            <v>-99.686516000001575</v>
          </cell>
          <cell r="CC617">
            <v>0</v>
          </cell>
          <cell r="CD617">
            <v>0</v>
          </cell>
          <cell r="CE617">
            <v>-1429.2716568800388</v>
          </cell>
          <cell r="CF617">
            <v>0</v>
          </cell>
          <cell r="CG617">
            <v>0</v>
          </cell>
          <cell r="CH617">
            <v>0</v>
          </cell>
          <cell r="CI617">
            <v>-298.12323699999979</v>
          </cell>
          <cell r="CJ617">
            <v>-382.10702780000429</v>
          </cell>
          <cell r="CK617">
            <v>-161.53906000000279</v>
          </cell>
          <cell r="CL617">
            <v>-120.73741000000155</v>
          </cell>
          <cell r="CM617">
            <v>0</v>
          </cell>
          <cell r="CN617">
            <v>-366.76492208000127</v>
          </cell>
          <cell r="CO617">
            <v>-100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-2881.4507070000109</v>
          </cell>
          <cell r="G618">
            <v>-1856.0479250000062</v>
          </cell>
          <cell r="H618">
            <v>-2141.9465359999958</v>
          </cell>
          <cell r="I618">
            <v>-794.65461850000429</v>
          </cell>
          <cell r="J618">
            <v>-990.42303299999912</v>
          </cell>
          <cell r="K618">
            <v>-914.99993199999881</v>
          </cell>
          <cell r="L618">
            <v>-263.77524400000038</v>
          </cell>
          <cell r="M618">
            <v>-333.27363600000172</v>
          </cell>
          <cell r="N618">
            <v>-450.9780299999984</v>
          </cell>
          <cell r="O618">
            <v>-741.59383189999789</v>
          </cell>
          <cell r="P618">
            <v>-1782.2962725999969</v>
          </cell>
          <cell r="Q618">
            <v>-1545.2890443000069</v>
          </cell>
          <cell r="R618">
            <v>-14919.82822200004</v>
          </cell>
          <cell r="S618">
            <v>-3112.7166322999983</v>
          </cell>
          <cell r="T618">
            <v>-1036.0856731000022</v>
          </cell>
          <cell r="U618">
            <v>-2414.6768115000013</v>
          </cell>
          <cell r="V618">
            <v>-872.24189780000597</v>
          </cell>
          <cell r="W618">
            <v>-1338.2446640999988</v>
          </cell>
          <cell r="X618">
            <v>-1254.7669919999971</v>
          </cell>
          <cell r="Y618">
            <v>-254.23879879999731</v>
          </cell>
          <cell r="Z618">
            <v>-219.85930999999982</v>
          </cell>
          <cell r="AA618">
            <v>-499.78364599999986</v>
          </cell>
          <cell r="AB618">
            <v>-570.57282400000258</v>
          </cell>
          <cell r="AC618">
            <v>-2210.7101950999931</v>
          </cell>
          <cell r="AD618">
            <v>-1135.9307773000037</v>
          </cell>
          <cell r="AE618">
            <v>-12205.941266840091</v>
          </cell>
          <cell r="AF618">
            <v>-2940.2308554999909</v>
          </cell>
          <cell r="AG618">
            <v>-872.66971499999636</v>
          </cell>
          <cell r="AH618">
            <v>-1565.4581029999972</v>
          </cell>
          <cell r="AI618">
            <v>-1075.2540047000002</v>
          </cell>
          <cell r="AJ618">
            <v>-1354.3450660000017</v>
          </cell>
          <cell r="AK618">
            <v>-722.05241199999728</v>
          </cell>
          <cell r="AL618">
            <v>-113.84757399999944</v>
          </cell>
          <cell r="AM618">
            <v>-227.86595600000146</v>
          </cell>
          <cell r="AN618">
            <v>-364.63170660000105</v>
          </cell>
          <cell r="AO618">
            <v>-556.33410387999902</v>
          </cell>
          <cell r="AP618">
            <v>-1107.9790522999974</v>
          </cell>
          <cell r="AQ618">
            <v>-1305.2727178600035</v>
          </cell>
          <cell r="AR618">
            <v>-12208.192550299922</v>
          </cell>
          <cell r="AS618">
            <v>-2209.0902213999943</v>
          </cell>
          <cell r="AT618">
            <v>-1350.4307439999975</v>
          </cell>
          <cell r="AU618">
            <v>-2118.4859350000042</v>
          </cell>
          <cell r="AV618">
            <v>-661.24069400000008</v>
          </cell>
          <cell r="AW618">
            <v>-1121.213042000003</v>
          </cell>
          <cell r="AX618">
            <v>-548.13615399999981</v>
          </cell>
          <cell r="AY618">
            <v>-186.21362699999736</v>
          </cell>
          <cell r="AZ618">
            <v>-370.89211539999815</v>
          </cell>
          <cell r="BA618">
            <v>-381.76460439999937</v>
          </cell>
          <cell r="BB618">
            <v>-838.79641409999749</v>
          </cell>
          <cell r="BC618">
            <v>-943.11909399999422</v>
          </cell>
          <cell r="BD618">
            <v>-1478.8099050000019</v>
          </cell>
          <cell r="BE618">
            <v>-8989.0283776300494</v>
          </cell>
          <cell r="BF618">
            <v>-1441.9891067999997</v>
          </cell>
          <cell r="BG618">
            <v>-1171.3640552299912</v>
          </cell>
          <cell r="BH618">
            <v>-712.90452000000369</v>
          </cell>
          <cell r="BI618">
            <v>-616.43257599999924</v>
          </cell>
          <cell r="BJ618">
            <v>-927.50323519999802</v>
          </cell>
          <cell r="BK618">
            <v>-572.4359209999966</v>
          </cell>
          <cell r="BL618">
            <v>-154.36259900000005</v>
          </cell>
          <cell r="BM618">
            <v>-445.42876800000158</v>
          </cell>
          <cell r="BN618">
            <v>-359.16070899999977</v>
          </cell>
          <cell r="BO618">
            <v>-916.86456439999893</v>
          </cell>
          <cell r="BP618">
            <v>-889.10332399999606</v>
          </cell>
          <cell r="BQ618">
            <v>-781.47899899999902</v>
          </cell>
          <cell r="BR618">
            <v>-9239.699063839973</v>
          </cell>
          <cell r="BS618">
            <v>-1142.2079690000101</v>
          </cell>
          <cell r="BT618">
            <v>-1460.9903823000059</v>
          </cell>
          <cell r="BU618">
            <v>-607.22482860000309</v>
          </cell>
          <cell r="BV618">
            <v>-1179.6757156000021</v>
          </cell>
          <cell r="BW618">
            <v>-848.29153899999801</v>
          </cell>
          <cell r="BX618">
            <v>-575.60072574000515</v>
          </cell>
          <cell r="BY618">
            <v>-46.30312700000286</v>
          </cell>
          <cell r="BZ618">
            <v>-160.37390099999902</v>
          </cell>
          <cell r="CA618">
            <v>-282.15825029999905</v>
          </cell>
          <cell r="CB618">
            <v>-582.97106699999858</v>
          </cell>
          <cell r="CC618">
            <v>-1139.0058900000004</v>
          </cell>
          <cell r="CD618">
            <v>-1214.8956682999997</v>
          </cell>
          <cell r="CE618">
            <v>-9758.7861355880741</v>
          </cell>
          <cell r="CF618">
            <v>-1273.5076439999975</v>
          </cell>
          <cell r="CG618">
            <v>-622.90172899999015</v>
          </cell>
          <cell r="CH618">
            <v>-933.87676660000579</v>
          </cell>
          <cell r="CI618">
            <v>-1283.4469243999993</v>
          </cell>
          <cell r="CJ618">
            <v>-690.32443800000328</v>
          </cell>
          <cell r="CK618">
            <v>-1305.4256650479947</v>
          </cell>
          <cell r="CL618">
            <v>-84.189794999998412</v>
          </cell>
          <cell r="CM618">
            <v>-219.15330900000117</v>
          </cell>
          <cell r="CN618">
            <v>-720.19449384000109</v>
          </cell>
          <cell r="CO618">
            <v>-903.95879340000101</v>
          </cell>
          <cell r="CP618">
            <v>-975.87026969999715</v>
          </cell>
          <cell r="CQ618">
            <v>-745.93630760000087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-1692.7269419000077</v>
          </cell>
          <cell r="G619">
            <v>-1461.1174930000052</v>
          </cell>
          <cell r="H619">
            <v>-2659.6246105000027</v>
          </cell>
          <cell r="I619">
            <v>-860.82191872999829</v>
          </cell>
          <cell r="J619">
            <v>-1191.9683813000011</v>
          </cell>
          <cell r="K619">
            <v>-311.82145300000411</v>
          </cell>
          <cell r="L619">
            <v>-382.38857800000187</v>
          </cell>
          <cell r="M619">
            <v>-102.47262000000046</v>
          </cell>
          <cell r="N619">
            <v>-531.75672800000029</v>
          </cell>
          <cell r="O619">
            <v>-471.22760030000063</v>
          </cell>
          <cell r="P619">
            <v>-1462.3318730000028</v>
          </cell>
          <cell r="Q619">
            <v>-824.293239000006</v>
          </cell>
          <cell r="R619">
            <v>-11708.165013499907</v>
          </cell>
          <cell r="S619">
            <v>-1917.2110440000106</v>
          </cell>
          <cell r="T619">
            <v>-1533.9998508999997</v>
          </cell>
          <cell r="U619">
            <v>-1862.9969555999996</v>
          </cell>
          <cell r="V619">
            <v>-803.0032280000014</v>
          </cell>
          <cell r="W619">
            <v>-1086.3560303000049</v>
          </cell>
          <cell r="X619">
            <v>-683.73099749999528</v>
          </cell>
          <cell r="Y619">
            <v>-119.19180400000187</v>
          </cell>
          <cell r="Z619">
            <v>-80.426240000000689</v>
          </cell>
          <cell r="AA619">
            <v>-488.80809310000041</v>
          </cell>
          <cell r="AB619">
            <v>-511.50310349999927</v>
          </cell>
          <cell r="AC619">
            <v>-1351.5670870000031</v>
          </cell>
          <cell r="AD619">
            <v>-1269.3705795999995</v>
          </cell>
          <cell r="AE619">
            <v>-13064.304195999866</v>
          </cell>
          <cell r="AF619">
            <v>-2547.7164712000085</v>
          </cell>
          <cell r="AG619">
            <v>-1611.8814609999972</v>
          </cell>
          <cell r="AH619">
            <v>-1481.9611986000018</v>
          </cell>
          <cell r="AI619">
            <v>-1698.5824580000044</v>
          </cell>
          <cell r="AJ619">
            <v>-903.24671259999741</v>
          </cell>
          <cell r="AK619">
            <v>-356.45390860000043</v>
          </cell>
          <cell r="AL619">
            <v>-88.375220999998419</v>
          </cell>
          <cell r="AM619">
            <v>-245.44654900000023</v>
          </cell>
          <cell r="AN619">
            <v>-804.93661100000099</v>
          </cell>
          <cell r="AO619">
            <v>-765.73908899999515</v>
          </cell>
          <cell r="AP619">
            <v>-1632.7718825999909</v>
          </cell>
          <cell r="AQ619">
            <v>-927.1926334000018</v>
          </cell>
          <cell r="AR619">
            <v>-10433.719135900144</v>
          </cell>
          <cell r="AS619">
            <v>-1908.3940483000042</v>
          </cell>
          <cell r="AT619">
            <v>-782.62081700000272</v>
          </cell>
          <cell r="AU619">
            <v>-1458.0708602999948</v>
          </cell>
          <cell r="AV619">
            <v>-966.40062549999857</v>
          </cell>
          <cell r="AW619">
            <v>-1531.9641912000006</v>
          </cell>
          <cell r="AX619">
            <v>-367.78233299999556</v>
          </cell>
          <cell r="AY619">
            <v>-68.006349999999657</v>
          </cell>
          <cell r="AZ619">
            <v>-327.4737232999978</v>
          </cell>
          <cell r="BA619">
            <v>-588.96759569999995</v>
          </cell>
          <cell r="BB619">
            <v>-1267.8521695999952</v>
          </cell>
          <cell r="BC619">
            <v>-584.98527299999841</v>
          </cell>
          <cell r="BD619">
            <v>-581.20114900000044</v>
          </cell>
          <cell r="BE619">
            <v>-8750.1178988001775</v>
          </cell>
          <cell r="BF619">
            <v>-1141.4491659999912</v>
          </cell>
          <cell r="BG619">
            <v>-1154.3352970000124</v>
          </cell>
          <cell r="BH619">
            <v>-746.05577600000106</v>
          </cell>
          <cell r="BI619">
            <v>-516.98172480000358</v>
          </cell>
          <cell r="BJ619">
            <v>-653.63017119999859</v>
          </cell>
          <cell r="BK619">
            <v>-440.17167279999558</v>
          </cell>
          <cell r="BL619">
            <v>-63.880978000001051</v>
          </cell>
          <cell r="BM619">
            <v>-382.79714400000012</v>
          </cell>
          <cell r="BN619">
            <v>-575.16561899999942</v>
          </cell>
          <cell r="BO619">
            <v>-1458.1130005000014</v>
          </cell>
          <cell r="BP619">
            <v>-805.05915650000679</v>
          </cell>
          <cell r="BQ619">
            <v>-812.47819300000265</v>
          </cell>
          <cell r="BR619">
            <v>-10000.490215400117</v>
          </cell>
          <cell r="BS619">
            <v>-1012.9373940000078</v>
          </cell>
          <cell r="BT619">
            <v>-934.99484699999448</v>
          </cell>
          <cell r="BU619">
            <v>-1400.343317699997</v>
          </cell>
          <cell r="BV619">
            <v>-1403.5906600000017</v>
          </cell>
          <cell r="BW619">
            <v>-902.02393070000107</v>
          </cell>
          <cell r="BX619">
            <v>-546.92739699999947</v>
          </cell>
          <cell r="BY619">
            <v>-71.331655999998475</v>
          </cell>
          <cell r="BZ619">
            <v>-349.81322499999806</v>
          </cell>
          <cell r="CA619">
            <v>-312.53015700000105</v>
          </cell>
          <cell r="CB619">
            <v>-955.67077199999767</v>
          </cell>
          <cell r="CC619">
            <v>-1153.0612270000129</v>
          </cell>
          <cell r="CD619">
            <v>-957.26563199999509</v>
          </cell>
          <cell r="CE619">
            <v>-9117.7199222099734</v>
          </cell>
          <cell r="CF619">
            <v>-1166.5125285999966</v>
          </cell>
          <cell r="CG619">
            <v>-902.02580200000375</v>
          </cell>
          <cell r="CH619">
            <v>-963.32743299999856</v>
          </cell>
          <cell r="CI619">
            <v>-1261.2618469000008</v>
          </cell>
          <cell r="CJ619">
            <v>-974.12035390000528</v>
          </cell>
          <cell r="CK619">
            <v>-869.14659371000016</v>
          </cell>
          <cell r="CL619">
            <v>-191.49852000000101</v>
          </cell>
          <cell r="CM619">
            <v>-241.38211159999992</v>
          </cell>
          <cell r="CN619">
            <v>-385.66936050000004</v>
          </cell>
          <cell r="CO619">
            <v>-1166.4116589999976</v>
          </cell>
          <cell r="CP619">
            <v>-216.0312799999956</v>
          </cell>
          <cell r="CQ619">
            <v>-780.33243299998867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-284.46378120000008</v>
          </cell>
          <cell r="G621">
            <v>-470.49590200000239</v>
          </cell>
          <cell r="H621">
            <v>-642.54404000000068</v>
          </cell>
          <cell r="I621">
            <v>-881.00335420000192</v>
          </cell>
          <cell r="J621">
            <v>-528.06567799999902</v>
          </cell>
          <cell r="K621">
            <v>-65.126065000000381</v>
          </cell>
          <cell r="L621">
            <v>-137.61911959999998</v>
          </cell>
          <cell r="M621">
            <v>-285.12199999999939</v>
          </cell>
          <cell r="N621">
            <v>-164.13489269999991</v>
          </cell>
          <cell r="O621">
            <v>-591.60609670000122</v>
          </cell>
          <cell r="P621">
            <v>-145.42729599999439</v>
          </cell>
          <cell r="Q621">
            <v>-29.973790000003646</v>
          </cell>
          <cell r="R621">
            <v>-5397.2316921800375</v>
          </cell>
          <cell r="S621">
            <v>-225.31945399999677</v>
          </cell>
          <cell r="T621">
            <v>-308.274513999997</v>
          </cell>
          <cell r="U621">
            <v>-1036.0058731000026</v>
          </cell>
          <cell r="V621">
            <v>-1005.2813253999993</v>
          </cell>
          <cell r="W621">
            <v>-430.39156100000037</v>
          </cell>
          <cell r="X621">
            <v>-475.03830197999923</v>
          </cell>
          <cell r="Y621">
            <v>-35.444588000002113</v>
          </cell>
          <cell r="Z621">
            <v>-250.64344500000152</v>
          </cell>
          <cell r="AA621">
            <v>-670.6012738999998</v>
          </cell>
          <cell r="AB621">
            <v>-684.34991900000387</v>
          </cell>
          <cell r="AC621">
            <v>-95.392080800003896</v>
          </cell>
          <cell r="AD621">
            <v>-180.4893560000055</v>
          </cell>
          <cell r="AE621">
            <v>-750.16627945005894</v>
          </cell>
          <cell r="AF621">
            <v>0</v>
          </cell>
          <cell r="AG621">
            <v>-50.987937999998394</v>
          </cell>
          <cell r="AH621">
            <v>-77.027076999998826</v>
          </cell>
          <cell r="AI621">
            <v>-64.999992000004568</v>
          </cell>
          <cell r="AJ621">
            <v>-220.89355600000272</v>
          </cell>
          <cell r="AK621">
            <v>-46.555949950001377</v>
          </cell>
          <cell r="AL621">
            <v>-73.518230000001495</v>
          </cell>
          <cell r="AM621">
            <v>0</v>
          </cell>
          <cell r="AN621">
            <v>-130.5282025000015</v>
          </cell>
          <cell r="AO621">
            <v>-85.655334000002767</v>
          </cell>
          <cell r="AP621">
            <v>0</v>
          </cell>
          <cell r="AQ621">
            <v>0</v>
          </cell>
          <cell r="AR621">
            <v>-866.43487920006737</v>
          </cell>
          <cell r="AS621">
            <v>0</v>
          </cell>
          <cell r="AT621">
            <v>-85.42605999999796</v>
          </cell>
          <cell r="AU621">
            <v>0</v>
          </cell>
          <cell r="AV621">
            <v>-381.11505369999941</v>
          </cell>
          <cell r="AW621">
            <v>-163.25534999999945</v>
          </cell>
          <cell r="AX621">
            <v>-150.99207849999948</v>
          </cell>
          <cell r="AY621">
            <v>-4.0157660000004398</v>
          </cell>
          <cell r="AZ621">
            <v>0</v>
          </cell>
          <cell r="BA621">
            <v>-81.63057100000151</v>
          </cell>
          <cell r="BB621">
            <v>0</v>
          </cell>
          <cell r="BC621">
            <v>0</v>
          </cell>
          <cell r="BD621">
            <v>0</v>
          </cell>
          <cell r="BE621">
            <v>-314.07015399989905</v>
          </cell>
          <cell r="BF621">
            <v>0</v>
          </cell>
          <cell r="BG621">
            <v>0</v>
          </cell>
          <cell r="BH621">
            <v>-12.033975000005739</v>
          </cell>
          <cell r="BI621">
            <v>-206.65190900000016</v>
          </cell>
          <cell r="BJ621">
            <v>-15.525772999993933</v>
          </cell>
          <cell r="BK621">
            <v>0</v>
          </cell>
          <cell r="BL621">
            <v>0</v>
          </cell>
          <cell r="BM621">
            <v>5.4880400000001828</v>
          </cell>
          <cell r="BN621">
            <v>0</v>
          </cell>
          <cell r="BO621">
            <v>-85.346537000004901</v>
          </cell>
          <cell r="BP621">
            <v>0</v>
          </cell>
          <cell r="BQ621">
            <v>0</v>
          </cell>
          <cell r="BR621">
            <v>-303.40625699999509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-91.753489999995509</v>
          </cell>
          <cell r="BX621">
            <v>-13.180446999998821</v>
          </cell>
          <cell r="BY621">
            <v>-59.987440999997489</v>
          </cell>
          <cell r="BZ621">
            <v>-54.219977000000654</v>
          </cell>
          <cell r="CA621">
            <v>-83.951420000001235</v>
          </cell>
          <cell r="CB621">
            <v>-0.31348199999774806</v>
          </cell>
          <cell r="CC621">
            <v>0</v>
          </cell>
          <cell r="CD621">
            <v>0</v>
          </cell>
          <cell r="CE621">
            <v>-986.97067714994773</v>
          </cell>
          <cell r="CF621">
            <v>0</v>
          </cell>
          <cell r="CG621">
            <v>0</v>
          </cell>
          <cell r="CH621">
            <v>0</v>
          </cell>
          <cell r="CI621">
            <v>-218.95016369999939</v>
          </cell>
          <cell r="CJ621">
            <v>-336.2895439999993</v>
          </cell>
          <cell r="CK621">
            <v>-8.4916254499985371</v>
          </cell>
          <cell r="CL621">
            <v>-222.34878400000161</v>
          </cell>
          <cell r="CM621">
            <v>0</v>
          </cell>
          <cell r="CN621">
            <v>-200.89056000000346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-130.83273400000326</v>
          </cell>
          <cell r="G622">
            <v>-30.554702499997802</v>
          </cell>
          <cell r="H622">
            <v>-261.10904210000081</v>
          </cell>
          <cell r="I622">
            <v>-198.71069920000082</v>
          </cell>
          <cell r="J622">
            <v>-199.89834860000155</v>
          </cell>
          <cell r="K622">
            <v>-164.56013189999976</v>
          </cell>
          <cell r="L622">
            <v>-47.890462000000298</v>
          </cell>
          <cell r="M622">
            <v>-52.784278000000086</v>
          </cell>
          <cell r="N622">
            <v>-142.6480049999991</v>
          </cell>
          <cell r="O622">
            <v>-53.863386959999843</v>
          </cell>
          <cell r="P622">
            <v>-227.66200760000356</v>
          </cell>
          <cell r="Q622">
            <v>-65.02962800000023</v>
          </cell>
          <cell r="R622">
            <v>-1567.0137063500006</v>
          </cell>
          <cell r="S622">
            <v>-58.317904999999882</v>
          </cell>
          <cell r="T622">
            <v>-157.0049553000008</v>
          </cell>
          <cell r="U622">
            <v>-235.85214199999973</v>
          </cell>
          <cell r="V622">
            <v>-235.61546810000073</v>
          </cell>
          <cell r="W622">
            <v>-178.97747119999985</v>
          </cell>
          <cell r="X622">
            <v>-134.30666845000087</v>
          </cell>
          <cell r="Y622">
            <v>-84.3392130000002</v>
          </cell>
          <cell r="Z622">
            <v>0</v>
          </cell>
          <cell r="AA622">
            <v>-109.04554829999961</v>
          </cell>
          <cell r="AB622">
            <v>-219.56056200000057</v>
          </cell>
          <cell r="AC622">
            <v>-34.745921000001545</v>
          </cell>
          <cell r="AD622">
            <v>-119.24785199999678</v>
          </cell>
          <cell r="AE622">
            <v>-295.70245595998131</v>
          </cell>
          <cell r="AF622">
            <v>0</v>
          </cell>
          <cell r="AG622">
            <v>0</v>
          </cell>
          <cell r="AH622">
            <v>-0.30373599999802536</v>
          </cell>
          <cell r="AI622">
            <v>-175.73234299999967</v>
          </cell>
          <cell r="AJ622">
            <v>-48.759185000000798</v>
          </cell>
          <cell r="AK622">
            <v>-1.1655639999989944</v>
          </cell>
          <cell r="AL622">
            <v>6.0548959999996441</v>
          </cell>
          <cell r="AM622">
            <v>-20.779335000000174</v>
          </cell>
          <cell r="AN622">
            <v>-13.617188959999112</v>
          </cell>
          <cell r="AO622">
            <v>-41.399999999999636</v>
          </cell>
          <cell r="AP622">
            <v>0</v>
          </cell>
          <cell r="AQ622">
            <v>0</v>
          </cell>
          <cell r="AR622">
            <v>-471.64155296998797</v>
          </cell>
          <cell r="AS622">
            <v>0</v>
          </cell>
          <cell r="AT622">
            <v>-10.026412200000777</v>
          </cell>
          <cell r="AU622">
            <v>-73.710521999997582</v>
          </cell>
          <cell r="AV622">
            <v>-23.841754999999466</v>
          </cell>
          <cell r="AW622">
            <v>-70.755799000000479</v>
          </cell>
          <cell r="AX622">
            <v>-64.779035499999736</v>
          </cell>
          <cell r="AY622">
            <v>0</v>
          </cell>
          <cell r="AZ622">
            <v>-75.537059999999656</v>
          </cell>
          <cell r="BA622">
            <v>-95.528778269999748</v>
          </cell>
          <cell r="BB622">
            <v>-57.46219100000053</v>
          </cell>
          <cell r="BC622">
            <v>0</v>
          </cell>
          <cell r="BD622">
            <v>0</v>
          </cell>
          <cell r="BE622">
            <v>-441.40975359996082</v>
          </cell>
          <cell r="BF622">
            <v>0</v>
          </cell>
          <cell r="BG622">
            <v>0</v>
          </cell>
          <cell r="BH622">
            <v>-16.923732999999629</v>
          </cell>
          <cell r="BI622">
            <v>-141.15692200000012</v>
          </cell>
          <cell r="BJ622">
            <v>-108.8658190999995</v>
          </cell>
          <cell r="BK622">
            <v>-63.848031999999876</v>
          </cell>
          <cell r="BL622">
            <v>-19.522287000000688</v>
          </cell>
          <cell r="BM622">
            <v>-20.175340000000688</v>
          </cell>
          <cell r="BN622">
            <v>-41.949986499999795</v>
          </cell>
          <cell r="BO622">
            <v>-28.967634000000544</v>
          </cell>
          <cell r="BP622">
            <v>0</v>
          </cell>
          <cell r="BQ622">
            <v>0</v>
          </cell>
          <cell r="BR622">
            <v>-243.07859285999439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-12.35443529999975</v>
          </cell>
          <cell r="BY622">
            <v>-79.185252000000219</v>
          </cell>
          <cell r="BZ622">
            <v>0</v>
          </cell>
          <cell r="CA622">
            <v>-150.63057500000104</v>
          </cell>
          <cell r="CB622">
            <v>-0.90833055999974022</v>
          </cell>
          <cell r="CC622">
            <v>0</v>
          </cell>
          <cell r="CD622">
            <v>0</v>
          </cell>
          <cell r="CE622">
            <v>-398.91154060000554</v>
          </cell>
          <cell r="CF622">
            <v>0</v>
          </cell>
          <cell r="CG622">
            <v>0</v>
          </cell>
          <cell r="CH622">
            <v>0</v>
          </cell>
          <cell r="CI622">
            <v>-44.350744999999733</v>
          </cell>
          <cell r="CJ622">
            <v>-79.015602999999828</v>
          </cell>
          <cell r="CK622">
            <v>-146.75786510000034</v>
          </cell>
          <cell r="CL622">
            <v>0</v>
          </cell>
          <cell r="CM622">
            <v>0</v>
          </cell>
          <cell r="CN622">
            <v>-128.78732750000017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-351.35399679999682</v>
          </cell>
          <cell r="G623">
            <v>-497.46427609999955</v>
          </cell>
          <cell r="H623">
            <v>-425.73927697700128</v>
          </cell>
          <cell r="I623">
            <v>-204.3197739999996</v>
          </cell>
          <cell r="J623">
            <v>-234.40889639999659</v>
          </cell>
          <cell r="K623">
            <v>-244.3830272999985</v>
          </cell>
          <cell r="L623">
            <v>-100.62589550000121</v>
          </cell>
          <cell r="M623">
            <v>0</v>
          </cell>
          <cell r="N623">
            <v>-182.98565080000117</v>
          </cell>
          <cell r="O623">
            <v>-322.85530429999562</v>
          </cell>
          <cell r="P623">
            <v>-132.64125849999982</v>
          </cell>
          <cell r="Q623">
            <v>-466.87398860000394</v>
          </cell>
          <cell r="R623">
            <v>-3503.2286952579743</v>
          </cell>
          <cell r="S623">
            <v>-210.72956859999977</v>
          </cell>
          <cell r="T623">
            <v>-718.64334685999711</v>
          </cell>
          <cell r="U623">
            <v>-316.77767568800118</v>
          </cell>
          <cell r="V623">
            <v>-492.97744339999917</v>
          </cell>
          <cell r="W623">
            <v>-313.18085415999667</v>
          </cell>
          <cell r="X623">
            <v>-143.82959324999683</v>
          </cell>
          <cell r="Y623">
            <v>-126.41951490000065</v>
          </cell>
          <cell r="Z623">
            <v>0</v>
          </cell>
          <cell r="AA623">
            <v>-150.24589729999934</v>
          </cell>
          <cell r="AB623">
            <v>-501.35563110000294</v>
          </cell>
          <cell r="AC623">
            <v>-100.23866159999307</v>
          </cell>
          <cell r="AD623">
            <v>-428.83050840000215</v>
          </cell>
          <cell r="AE623">
            <v>-1119.499110099976</v>
          </cell>
          <cell r="AF623">
            <v>0</v>
          </cell>
          <cell r="AG623">
            <v>0</v>
          </cell>
          <cell r="AH623">
            <v>-67.993570999999065</v>
          </cell>
          <cell r="AI623">
            <v>-302.37587379999968</v>
          </cell>
          <cell r="AJ623">
            <v>-323.63153099999909</v>
          </cell>
          <cell r="AK623">
            <v>-263.42663619999803</v>
          </cell>
          <cell r="AL623">
            <v>14.152722700000595</v>
          </cell>
          <cell r="AM623">
            <v>-43.046166000000085</v>
          </cell>
          <cell r="AN623">
            <v>-181.80938709999828</v>
          </cell>
          <cell r="AO623">
            <v>48.631332299999485</v>
          </cell>
          <cell r="AP623">
            <v>0</v>
          </cell>
          <cell r="AQ623">
            <v>0</v>
          </cell>
          <cell r="AR623">
            <v>-1448.3731487400364</v>
          </cell>
          <cell r="AS623">
            <v>0</v>
          </cell>
          <cell r="AT623">
            <v>-60.550201999998535</v>
          </cell>
          <cell r="AU623">
            <v>-170.27023019999979</v>
          </cell>
          <cell r="AV623">
            <v>-279.4641734700017</v>
          </cell>
          <cell r="AW623">
            <v>-298.68589079999947</v>
          </cell>
          <cell r="AX623">
            <v>-60.269524300001649</v>
          </cell>
          <cell r="AY623">
            <v>0</v>
          </cell>
          <cell r="AZ623">
            <v>-150.57355679999819</v>
          </cell>
          <cell r="BA623">
            <v>-212.29752849999932</v>
          </cell>
          <cell r="BB623">
            <v>-216.26204267000139</v>
          </cell>
          <cell r="BC623">
            <v>0</v>
          </cell>
          <cell r="BD623">
            <v>0</v>
          </cell>
          <cell r="BE623">
            <v>-734.69888209999772</v>
          </cell>
          <cell r="BF623">
            <v>0</v>
          </cell>
          <cell r="BG623">
            <v>0</v>
          </cell>
          <cell r="BH623">
            <v>16.000191999999515</v>
          </cell>
          <cell r="BI623">
            <v>-296.36699700000099</v>
          </cell>
          <cell r="BJ623">
            <v>-234.63119339999685</v>
          </cell>
          <cell r="BK623">
            <v>-122.22066600000107</v>
          </cell>
          <cell r="BL623">
            <v>-5.2705700000005891</v>
          </cell>
          <cell r="BM623">
            <v>0</v>
          </cell>
          <cell r="BN623">
            <v>-92.209647700001369</v>
          </cell>
          <cell r="BO623">
            <v>0</v>
          </cell>
          <cell r="BP623">
            <v>0</v>
          </cell>
          <cell r="BQ623">
            <v>0</v>
          </cell>
          <cell r="BR623">
            <v>-685.19934839999769</v>
          </cell>
          <cell r="BS623">
            <v>0</v>
          </cell>
          <cell r="BT623">
            <v>0</v>
          </cell>
          <cell r="BU623">
            <v>0</v>
          </cell>
          <cell r="BV623">
            <v>-357.66678819999652</v>
          </cell>
          <cell r="BW623">
            <v>-100.72587600000406</v>
          </cell>
          <cell r="BX623">
            <v>-45.918650999999954</v>
          </cell>
          <cell r="BY623">
            <v>35.563718699999299</v>
          </cell>
          <cell r="BZ623">
            <v>0</v>
          </cell>
          <cell r="CA623">
            <v>-177.58163050000076</v>
          </cell>
          <cell r="CB623">
            <v>-38.870121399999334</v>
          </cell>
          <cell r="CC623">
            <v>0</v>
          </cell>
          <cell r="CD623">
            <v>0</v>
          </cell>
          <cell r="CE623">
            <v>-1004.2519421000034</v>
          </cell>
          <cell r="CF623">
            <v>0</v>
          </cell>
          <cell r="CG623">
            <v>0</v>
          </cell>
          <cell r="CH623">
            <v>0</v>
          </cell>
          <cell r="CI623">
            <v>-109.99477770000158</v>
          </cell>
          <cell r="CJ623">
            <v>-200.6064210700024</v>
          </cell>
          <cell r="CK623">
            <v>-147.10940133000258</v>
          </cell>
          <cell r="CL623">
            <v>-104.04182939999737</v>
          </cell>
          <cell r="CM623">
            <v>-62.433856600000581</v>
          </cell>
          <cell r="CN623">
            <v>-274.92837390000204</v>
          </cell>
          <cell r="CO623">
            <v>-105.13728210000045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-80.194108429997868</v>
          </cell>
          <cell r="G624">
            <v>-92.913113499998872</v>
          </cell>
          <cell r="H624">
            <v>-245.58593174000089</v>
          </cell>
          <cell r="I624">
            <v>-96.84252934000051</v>
          </cell>
          <cell r="J624">
            <v>-131.71005836999939</v>
          </cell>
          <cell r="K624">
            <v>-118.54786913200041</v>
          </cell>
          <cell r="L624">
            <v>-25.639486599999145</v>
          </cell>
          <cell r="M624">
            <v>0</v>
          </cell>
          <cell r="N624">
            <v>-77.961721200001193</v>
          </cell>
          <cell r="O624">
            <v>-134.95975290000024</v>
          </cell>
          <cell r="P624">
            <v>-74.221798640000998</v>
          </cell>
          <cell r="Q624">
            <v>-119.95912959999987</v>
          </cell>
          <cell r="R624">
            <v>-1405.1355006099911</v>
          </cell>
          <cell r="S624">
            <v>-59.429152099999556</v>
          </cell>
          <cell r="T624">
            <v>-292.48337379999975</v>
          </cell>
          <cell r="U624">
            <v>-162.08418110000093</v>
          </cell>
          <cell r="V624">
            <v>-184.11088074999861</v>
          </cell>
          <cell r="W624">
            <v>-109.63102279000032</v>
          </cell>
          <cell r="X624">
            <v>-134.91290733999995</v>
          </cell>
          <cell r="Y624">
            <v>-67.310992230000011</v>
          </cell>
          <cell r="Z624">
            <v>0</v>
          </cell>
          <cell r="AA624">
            <v>-85.88528419999966</v>
          </cell>
          <cell r="AB624">
            <v>-151.55081379999865</v>
          </cell>
          <cell r="AC624">
            <v>-6.2934525000000576</v>
          </cell>
          <cell r="AD624">
            <v>-151.44344000000092</v>
          </cell>
          <cell r="AE624">
            <v>-229.15933444999973</v>
          </cell>
          <cell r="AF624">
            <v>0</v>
          </cell>
          <cell r="AG624">
            <v>0</v>
          </cell>
          <cell r="AH624">
            <v>-17.193189799998436</v>
          </cell>
          <cell r="AI624">
            <v>-69.266687699997419</v>
          </cell>
          <cell r="AJ624">
            <v>-23.689829599999939</v>
          </cell>
          <cell r="AK624">
            <v>-26.471803200000068</v>
          </cell>
          <cell r="AL624">
            <v>5.914099300000089</v>
          </cell>
          <cell r="AM624">
            <v>-51.593297999999777</v>
          </cell>
          <cell r="AN624">
            <v>-38.982123599998886</v>
          </cell>
          <cell r="AO624">
            <v>-7.8765018499998405</v>
          </cell>
          <cell r="AP624">
            <v>0</v>
          </cell>
          <cell r="AQ624">
            <v>0</v>
          </cell>
          <cell r="AR624">
            <v>-401.5013728000049</v>
          </cell>
          <cell r="AS624">
            <v>0</v>
          </cell>
          <cell r="AT624">
            <v>-43.975651199998538</v>
          </cell>
          <cell r="AU624">
            <v>-56.597935000001598</v>
          </cell>
          <cell r="AV624">
            <v>-33.116763619998892</v>
          </cell>
          <cell r="AW624">
            <v>-70.098343400000886</v>
          </cell>
          <cell r="AX624">
            <v>-25.414887429998998</v>
          </cell>
          <cell r="AY624">
            <v>0</v>
          </cell>
          <cell r="AZ624">
            <v>-62.715685799999846</v>
          </cell>
          <cell r="BA624">
            <v>-50.844042400000035</v>
          </cell>
          <cell r="BB624">
            <v>-58.73806395000247</v>
          </cell>
          <cell r="BC624">
            <v>0</v>
          </cell>
          <cell r="BD624">
            <v>0</v>
          </cell>
          <cell r="BE624">
            <v>-337.24779880003189</v>
          </cell>
          <cell r="BF624">
            <v>0</v>
          </cell>
          <cell r="BG624">
            <v>0</v>
          </cell>
          <cell r="BH624">
            <v>0</v>
          </cell>
          <cell r="BI624">
            <v>-99.713288099997953</v>
          </cell>
          <cell r="BJ624">
            <v>-116.92032900000049</v>
          </cell>
          <cell r="BK624">
            <v>-88.734559700000318</v>
          </cell>
          <cell r="BL624">
            <v>-29.427114999999503</v>
          </cell>
          <cell r="BM624">
            <v>0</v>
          </cell>
          <cell r="BN624">
            <v>-2.4525069999999687</v>
          </cell>
          <cell r="BO624">
            <v>0</v>
          </cell>
          <cell r="BP624">
            <v>0</v>
          </cell>
          <cell r="BQ624">
            <v>0</v>
          </cell>
          <cell r="BR624">
            <v>-171.81855409999844</v>
          </cell>
          <cell r="BS624">
            <v>0</v>
          </cell>
          <cell r="BT624">
            <v>0</v>
          </cell>
          <cell r="BU624">
            <v>0</v>
          </cell>
          <cell r="BV624">
            <v>-41.844694299998082</v>
          </cell>
          <cell r="BW624">
            <v>0</v>
          </cell>
          <cell r="BX624">
            <v>0</v>
          </cell>
          <cell r="BY624">
            <v>-47.434727900000325</v>
          </cell>
          <cell r="BZ624">
            <v>0</v>
          </cell>
          <cell r="CA624">
            <v>-67.154972899999848</v>
          </cell>
          <cell r="CB624">
            <v>-15.384159000001091</v>
          </cell>
          <cell r="CC624">
            <v>0</v>
          </cell>
          <cell r="CD624">
            <v>0</v>
          </cell>
          <cell r="CE624">
            <v>-302.12020880001364</v>
          </cell>
          <cell r="CF624">
            <v>0</v>
          </cell>
          <cell r="CG624">
            <v>0</v>
          </cell>
          <cell r="CH624">
            <v>0</v>
          </cell>
          <cell r="CI624">
            <v>-96.626033600001392</v>
          </cell>
          <cell r="CJ624">
            <v>-3.2015594000004057</v>
          </cell>
          <cell r="CK624">
            <v>-47.950571200000923</v>
          </cell>
          <cell r="CL624">
            <v>-15.872698499999387</v>
          </cell>
          <cell r="CM624">
            <v>0</v>
          </cell>
          <cell r="CN624">
            <v>-138.46934610000062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38.982939999998052</v>
          </cell>
          <cell r="N625">
            <v>3.0945639999990817</v>
          </cell>
          <cell r="O625">
            <v>24.803382999998576</v>
          </cell>
          <cell r="P625">
            <v>0</v>
          </cell>
          <cell r="Q625">
            <v>0</v>
          </cell>
          <cell r="R625">
            <v>-143.99511230003554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-52.549353000002156</v>
          </cell>
          <cell r="AA625">
            <v>0</v>
          </cell>
          <cell r="AB625">
            <v>-91.445759300000645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-544.46721249999973</v>
          </cell>
          <cell r="G626">
            <v>-707.20580419999897</v>
          </cell>
          <cell r="H626">
            <v>-692.43097000000125</v>
          </cell>
          <cell r="I626">
            <v>-381.42971600000237</v>
          </cell>
          <cell r="J626">
            <v>-337.67620739999984</v>
          </cell>
          <cell r="K626">
            <v>-345.48813000000155</v>
          </cell>
          <cell r="L626">
            <v>-64.492174000002706</v>
          </cell>
          <cell r="M626">
            <v>-11.069374999999127</v>
          </cell>
          <cell r="N626">
            <v>-290.52732500000275</v>
          </cell>
          <cell r="O626">
            <v>-375.10705210000015</v>
          </cell>
          <cell r="P626">
            <v>-434.82301499999448</v>
          </cell>
          <cell r="Q626">
            <v>-604.23081699999602</v>
          </cell>
          <cell r="R626">
            <v>-5356.4955103999819</v>
          </cell>
          <cell r="S626">
            <v>-314.17997100000503</v>
          </cell>
          <cell r="T626">
            <v>-894.52702900000077</v>
          </cell>
          <cell r="U626">
            <v>-612.98338899999726</v>
          </cell>
          <cell r="V626">
            <v>-897.74071090000143</v>
          </cell>
          <cell r="W626">
            <v>-457.085395099999</v>
          </cell>
          <cell r="X626">
            <v>-86.520598200000677</v>
          </cell>
          <cell r="Y626">
            <v>-85.162137400002393</v>
          </cell>
          <cell r="Z626">
            <v>-54.219971499998792</v>
          </cell>
          <cell r="AA626">
            <v>-262.0436735000003</v>
          </cell>
          <cell r="AB626">
            <v>-505.60576600000059</v>
          </cell>
          <cell r="AC626">
            <v>-825.59522819999984</v>
          </cell>
          <cell r="AD626">
            <v>-360.83164060000126</v>
          </cell>
          <cell r="AE626">
            <v>-1881.9225545000518</v>
          </cell>
          <cell r="AF626">
            <v>0</v>
          </cell>
          <cell r="AG626">
            <v>0</v>
          </cell>
          <cell r="AH626">
            <v>-124.36458499999571</v>
          </cell>
          <cell r="AI626">
            <v>-643.33696750000308</v>
          </cell>
          <cell r="AJ626">
            <v>-457.67870399999811</v>
          </cell>
          <cell r="AK626">
            <v>-293.83976800000164</v>
          </cell>
          <cell r="AL626">
            <v>-28.592028999999457</v>
          </cell>
          <cell r="AM626">
            <v>-91.480018000002019</v>
          </cell>
          <cell r="AN626">
            <v>-104.58899799999926</v>
          </cell>
          <cell r="AO626">
            <v>-138.04148500000156</v>
          </cell>
          <cell r="AP626">
            <v>0</v>
          </cell>
          <cell r="AQ626">
            <v>0</v>
          </cell>
          <cell r="AR626">
            <v>-1572.0927100999979</v>
          </cell>
          <cell r="AS626">
            <v>0</v>
          </cell>
          <cell r="AT626">
            <v>-21.717242999999144</v>
          </cell>
          <cell r="AU626">
            <v>-112.02513799999724</v>
          </cell>
          <cell r="AV626">
            <v>-300.96110799999951</v>
          </cell>
          <cell r="AW626">
            <v>-485.93985849999444</v>
          </cell>
          <cell r="AX626">
            <v>-192.03025200000047</v>
          </cell>
          <cell r="AY626">
            <v>-5.0570599999991828</v>
          </cell>
          <cell r="AZ626">
            <v>-97.095179999996617</v>
          </cell>
          <cell r="BA626">
            <v>-207.83930459999829</v>
          </cell>
          <cell r="BB626">
            <v>-149.42756599999848</v>
          </cell>
          <cell r="BC626">
            <v>0</v>
          </cell>
          <cell r="BD626">
            <v>0</v>
          </cell>
          <cell r="BE626">
            <v>-654.8326389999711</v>
          </cell>
          <cell r="BF626">
            <v>0</v>
          </cell>
          <cell r="BG626">
            <v>0</v>
          </cell>
          <cell r="BH626">
            <v>83.700109999997949</v>
          </cell>
          <cell r="BI626">
            <v>-416.65122799999881</v>
          </cell>
          <cell r="BJ626">
            <v>-35.417107000001124</v>
          </cell>
          <cell r="BK626">
            <v>-154.60128699999768</v>
          </cell>
          <cell r="BL626">
            <v>0</v>
          </cell>
          <cell r="BM626">
            <v>-10.010884999999689</v>
          </cell>
          <cell r="BN626">
            <v>-67.997509000000719</v>
          </cell>
          <cell r="BO626">
            <v>-53.854733000000124</v>
          </cell>
          <cell r="BP626">
            <v>0</v>
          </cell>
          <cell r="BQ626">
            <v>0</v>
          </cell>
          <cell r="BR626">
            <v>-799.5337894000113</v>
          </cell>
          <cell r="BS626">
            <v>0</v>
          </cell>
          <cell r="BT626">
            <v>0</v>
          </cell>
          <cell r="BU626">
            <v>0</v>
          </cell>
          <cell r="BV626">
            <v>-416.43975199999841</v>
          </cell>
          <cell r="BW626">
            <v>-10.676662999998371</v>
          </cell>
          <cell r="BX626">
            <v>-54.081350000000384</v>
          </cell>
          <cell r="BY626">
            <v>-108.4399439000008</v>
          </cell>
          <cell r="BZ626">
            <v>-14.652358999999706</v>
          </cell>
          <cell r="CA626">
            <v>-135.78673899999922</v>
          </cell>
          <cell r="CB626">
            <v>-59.456982499999867</v>
          </cell>
          <cell r="CC626">
            <v>0</v>
          </cell>
          <cell r="CD626">
            <v>0</v>
          </cell>
          <cell r="CE626">
            <v>-944.99297249998199</v>
          </cell>
          <cell r="CF626">
            <v>0</v>
          </cell>
          <cell r="CG626">
            <v>0</v>
          </cell>
          <cell r="CH626">
            <v>0</v>
          </cell>
          <cell r="CI626">
            <v>-109.79552100000001</v>
          </cell>
          <cell r="CJ626">
            <v>-104.39844900000026</v>
          </cell>
          <cell r="CK626">
            <v>-89.649471200002154</v>
          </cell>
          <cell r="CL626">
            <v>-184.58306000000084</v>
          </cell>
          <cell r="CM626">
            <v>-29.519179999999324</v>
          </cell>
          <cell r="CN626">
            <v>-382.56124400000044</v>
          </cell>
          <cell r="CO626">
            <v>-44.486047299997153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-174.17306500000268</v>
          </cell>
          <cell r="J628">
            <v>-324.65356099999917</v>
          </cell>
          <cell r="K628">
            <v>67.631090999995649</v>
          </cell>
          <cell r="L628">
            <v>-542.17817099999957</v>
          </cell>
          <cell r="M628">
            <v>32.64171499999793</v>
          </cell>
          <cell r="N628">
            <v>-28.643584999997984</v>
          </cell>
          <cell r="O628">
            <v>-121.93415000000095</v>
          </cell>
          <cell r="P628">
            <v>0</v>
          </cell>
          <cell r="Q628">
            <v>0</v>
          </cell>
          <cell r="R628">
            <v>-454.55235560005531</v>
          </cell>
          <cell r="S628">
            <v>-13.927504999999655</v>
          </cell>
          <cell r="T628">
            <v>0</v>
          </cell>
          <cell r="U628">
            <v>129.23982000000251</v>
          </cell>
          <cell r="V628">
            <v>-127.70868519999931</v>
          </cell>
          <cell r="W628">
            <v>-182.41845440000179</v>
          </cell>
          <cell r="X628">
            <v>-93.139789000000746</v>
          </cell>
          <cell r="Y628">
            <v>-95.043754999998782</v>
          </cell>
          <cell r="Z628">
            <v>0</v>
          </cell>
          <cell r="AA628">
            <v>-13.327211999996507</v>
          </cell>
          <cell r="AB628">
            <v>-58.226775000002817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-87.486021700002311</v>
          </cell>
          <cell r="J629">
            <v>-8.3480220000001282</v>
          </cell>
          <cell r="K629">
            <v>37.907262000000628</v>
          </cell>
          <cell r="L629">
            <v>-165.17587800000001</v>
          </cell>
          <cell r="M629">
            <v>-71.079857000000629</v>
          </cell>
          <cell r="N629">
            <v>-59.606215999998312</v>
          </cell>
          <cell r="O629">
            <v>14.625976999999693</v>
          </cell>
          <cell r="P629">
            <v>0</v>
          </cell>
          <cell r="Q629">
            <v>0</v>
          </cell>
          <cell r="R629">
            <v>127.50083455999265</v>
          </cell>
          <cell r="S629">
            <v>-67.53697000000102</v>
          </cell>
          <cell r="T629">
            <v>0</v>
          </cell>
          <cell r="U629">
            <v>0</v>
          </cell>
          <cell r="V629">
            <v>-53.290520440001274</v>
          </cell>
          <cell r="W629">
            <v>10.759706000000733</v>
          </cell>
          <cell r="X629">
            <v>58.600569999998697</v>
          </cell>
          <cell r="Y629">
            <v>-8.2196949999997742</v>
          </cell>
          <cell r="Z629">
            <v>130.63692000000083</v>
          </cell>
          <cell r="AA629">
            <v>-4.1881290000001172</v>
          </cell>
          <cell r="AB629">
            <v>60.738953000000038</v>
          </cell>
          <cell r="AC629">
            <v>0</v>
          </cell>
          <cell r="AD629">
            <v>0</v>
          </cell>
          <cell r="AE629">
            <v>-1.273644000000786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-1.273644000000786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-3.5328330000047572</v>
          </cell>
          <cell r="BS629">
            <v>0</v>
          </cell>
          <cell r="BT629">
            <v>0</v>
          </cell>
          <cell r="BU629">
            <v>0</v>
          </cell>
          <cell r="BV629">
            <v>-3.5328330000011192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</row>
        <row r="630">
          <cell r="F630">
            <v>-167.33488260000013</v>
          </cell>
          <cell r="G630">
            <v>-237.47974599999907</v>
          </cell>
          <cell r="H630">
            <v>-234.00381700000071</v>
          </cell>
          <cell r="I630">
            <v>-250.37960399999974</v>
          </cell>
          <cell r="J630">
            <v>-149.00678479999988</v>
          </cell>
          <cell r="K630">
            <v>-127.30640489999951</v>
          </cell>
          <cell r="L630">
            <v>-50.395457999999962</v>
          </cell>
          <cell r="M630">
            <v>-48.975679000000127</v>
          </cell>
          <cell r="N630">
            <v>-83.574808999999732</v>
          </cell>
          <cell r="O630">
            <v>-158.5783279999996</v>
          </cell>
          <cell r="P630">
            <v>-134.6215757000009</v>
          </cell>
          <cell r="Q630">
            <v>-207.20695609999893</v>
          </cell>
          <cell r="R630">
            <v>-1861.726120399966</v>
          </cell>
          <cell r="S630">
            <v>-102.18170459999965</v>
          </cell>
          <cell r="T630">
            <v>-348.5211292999993</v>
          </cell>
          <cell r="U630">
            <v>-349.21699799999988</v>
          </cell>
          <cell r="V630">
            <v>-281.22350860000006</v>
          </cell>
          <cell r="W630">
            <v>-40.948757000000114</v>
          </cell>
          <cell r="X630">
            <v>-100.42163090000031</v>
          </cell>
          <cell r="Y630">
            <v>-24.524988600000142</v>
          </cell>
          <cell r="Z630">
            <v>0</v>
          </cell>
          <cell r="AA630">
            <v>-101.16188779999993</v>
          </cell>
          <cell r="AB630">
            <v>-137.46462940000038</v>
          </cell>
          <cell r="AC630">
            <v>-222.09189080000033</v>
          </cell>
          <cell r="AD630">
            <v>-153.96899540000049</v>
          </cell>
          <cell r="AE630">
            <v>-1372.7455535599875</v>
          </cell>
          <cell r="AF630">
            <v>-152.46012299999893</v>
          </cell>
          <cell r="AG630">
            <v>-173.65916646000005</v>
          </cell>
          <cell r="AH630">
            <v>-138.89632999999958</v>
          </cell>
          <cell r="AI630">
            <v>-201.48901660000047</v>
          </cell>
          <cell r="AJ630">
            <v>-317.01695050000035</v>
          </cell>
          <cell r="AK630">
            <v>-58.085765200000424</v>
          </cell>
          <cell r="AL630">
            <v>-40.038426300000538</v>
          </cell>
          <cell r="AM630">
            <v>-58.155197000000044</v>
          </cell>
          <cell r="AN630">
            <v>-55.161386999999195</v>
          </cell>
          <cell r="AO630">
            <v>-39.209023500000512</v>
          </cell>
          <cell r="AP630">
            <v>-19.632555000000139</v>
          </cell>
          <cell r="AQ630">
            <v>-118.94161300000087</v>
          </cell>
          <cell r="AR630">
            <v>-1359.5041646699974</v>
          </cell>
          <cell r="AS630">
            <v>-101.81731199999922</v>
          </cell>
          <cell r="AT630">
            <v>-277.86248989999876</v>
          </cell>
          <cell r="AU630">
            <v>-65.519474900000205</v>
          </cell>
          <cell r="AV630">
            <v>-199.72611146999952</v>
          </cell>
          <cell r="AW630">
            <v>-196.64215140000033</v>
          </cell>
          <cell r="AX630">
            <v>-137.29545359999975</v>
          </cell>
          <cell r="AY630">
            <v>0</v>
          </cell>
          <cell r="AZ630">
            <v>-35.456331999999747</v>
          </cell>
          <cell r="BA630">
            <v>-68.151763399999254</v>
          </cell>
          <cell r="BB630">
            <v>-64.678925000000163</v>
          </cell>
          <cell r="BC630">
            <v>-108.16980800000056</v>
          </cell>
          <cell r="BD630">
            <v>-104.18434300000081</v>
          </cell>
          <cell r="BE630">
            <v>-1139.5382675000001</v>
          </cell>
          <cell r="BF630">
            <v>-94.111594800000603</v>
          </cell>
          <cell r="BG630">
            <v>-80.15578800000003</v>
          </cell>
          <cell r="BH630">
            <v>-97.363783500000864</v>
          </cell>
          <cell r="BI630">
            <v>-244.74695220000012</v>
          </cell>
          <cell r="BJ630">
            <v>-104.8637777999993</v>
          </cell>
          <cell r="BK630">
            <v>-79.08800599999995</v>
          </cell>
          <cell r="BL630">
            <v>-32.279485799999748</v>
          </cell>
          <cell r="BM630">
            <v>-101.38774900000044</v>
          </cell>
          <cell r="BN630">
            <v>-136.81981110000015</v>
          </cell>
          <cell r="BO630">
            <v>-141.67330919999949</v>
          </cell>
          <cell r="BP630">
            <v>0</v>
          </cell>
          <cell r="BQ630">
            <v>-27.048010099999374</v>
          </cell>
          <cell r="BR630">
            <v>-1158.3327922700119</v>
          </cell>
          <cell r="BS630">
            <v>-131.37156099999993</v>
          </cell>
          <cell r="BT630">
            <v>-21.015699900000982</v>
          </cell>
          <cell r="BU630">
            <v>-229.67526299999918</v>
          </cell>
          <cell r="BV630">
            <v>-81.862444100000175</v>
          </cell>
          <cell r="BW630">
            <v>-168.42698579999887</v>
          </cell>
          <cell r="BX630">
            <v>-53.839243000000351</v>
          </cell>
          <cell r="BY630">
            <v>-33.176168270000744</v>
          </cell>
          <cell r="BZ630">
            <v>-46.887848000000304</v>
          </cell>
          <cell r="CA630">
            <v>-98.403872199999569</v>
          </cell>
          <cell r="CB630">
            <v>-141.4076010000008</v>
          </cell>
          <cell r="CC630">
            <v>-123.76610600000095</v>
          </cell>
          <cell r="CD630">
            <v>-28.5</v>
          </cell>
          <cell r="CE630">
            <v>-975.28121886000736</v>
          </cell>
          <cell r="CF630">
            <v>0</v>
          </cell>
          <cell r="CG630">
            <v>-15.345653000000311</v>
          </cell>
          <cell r="CH630">
            <v>-192.92546910000056</v>
          </cell>
          <cell r="CI630">
            <v>-135.72731459999977</v>
          </cell>
          <cell r="CJ630">
            <v>-44.883205000000089</v>
          </cell>
          <cell r="CK630">
            <v>-187.15350876000048</v>
          </cell>
          <cell r="CL630">
            <v>-28.5</v>
          </cell>
          <cell r="CM630">
            <v>-80.452165000000605</v>
          </cell>
          <cell r="CN630">
            <v>-124.49834540000029</v>
          </cell>
          <cell r="CO630">
            <v>-83.100639999999657</v>
          </cell>
          <cell r="CP630">
            <v>0</v>
          </cell>
          <cell r="CQ630">
            <v>-82.694917999999234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-569.28670120000243</v>
          </cell>
          <cell r="G632">
            <v>-625.9673154000011</v>
          </cell>
          <cell r="H632">
            <v>-477.15079900000273</v>
          </cell>
          <cell r="I632">
            <v>-471.04095450000023</v>
          </cell>
          <cell r="J632">
            <v>-212.54474929999924</v>
          </cell>
          <cell r="K632">
            <v>-286.14316490000056</v>
          </cell>
          <cell r="L632">
            <v>-51.028949499999726</v>
          </cell>
          <cell r="M632">
            <v>-87.720391999999265</v>
          </cell>
          <cell r="N632">
            <v>-122.37292650000018</v>
          </cell>
          <cell r="O632">
            <v>-415.06198399999994</v>
          </cell>
          <cell r="P632">
            <v>-185.02216950000002</v>
          </cell>
          <cell r="Q632">
            <v>-298.71319599999697</v>
          </cell>
          <cell r="R632">
            <v>-4372.0947412250098</v>
          </cell>
          <cell r="S632">
            <v>-345.39557700000296</v>
          </cell>
          <cell r="T632">
            <v>-765.84083810000084</v>
          </cell>
          <cell r="U632">
            <v>-867.93256549999933</v>
          </cell>
          <cell r="V632">
            <v>-487.52135527499922</v>
          </cell>
          <cell r="W632">
            <v>-171.93110465000063</v>
          </cell>
          <cell r="X632">
            <v>-149.21871730000203</v>
          </cell>
          <cell r="Y632">
            <v>-68.925079000000551</v>
          </cell>
          <cell r="Z632">
            <v>0</v>
          </cell>
          <cell r="AA632">
            <v>-235.70718900000065</v>
          </cell>
          <cell r="AB632">
            <v>-355.03473099999974</v>
          </cell>
          <cell r="AC632">
            <v>-304.34534540000095</v>
          </cell>
          <cell r="AD632">
            <v>-620.24223900000652</v>
          </cell>
          <cell r="AE632">
            <v>-3019.7251580000157</v>
          </cell>
          <cell r="AF632">
            <v>-365.75002900000254</v>
          </cell>
          <cell r="AG632">
            <v>-489.44396199999755</v>
          </cell>
          <cell r="AH632">
            <v>-163.61407300000064</v>
          </cell>
          <cell r="AI632">
            <v>-254.28357049999977</v>
          </cell>
          <cell r="AJ632">
            <v>-429.77742579999904</v>
          </cell>
          <cell r="AK632">
            <v>-212.35466570000062</v>
          </cell>
          <cell r="AL632">
            <v>-144.4881060000007</v>
          </cell>
          <cell r="AM632">
            <v>-176.81792900000437</v>
          </cell>
          <cell r="AN632">
            <v>-136.70599729999958</v>
          </cell>
          <cell r="AO632">
            <v>-149.47527199999968</v>
          </cell>
          <cell r="AP632">
            <v>-71.590749999999389</v>
          </cell>
          <cell r="AQ632">
            <v>-425.42337769999722</v>
          </cell>
          <cell r="AR632">
            <v>-3053.3172749999794</v>
          </cell>
          <cell r="AS632">
            <v>-101.21309399999882</v>
          </cell>
          <cell r="AT632">
            <v>-849.07145250000031</v>
          </cell>
          <cell r="AU632">
            <v>-211.62219899999764</v>
          </cell>
          <cell r="AV632">
            <v>-362.2769589999989</v>
          </cell>
          <cell r="AW632">
            <v>-215.80181889999949</v>
          </cell>
          <cell r="AX632">
            <v>-137.11927379999906</v>
          </cell>
          <cell r="AY632">
            <v>0</v>
          </cell>
          <cell r="AZ632">
            <v>-90.811342000004515</v>
          </cell>
          <cell r="BA632">
            <v>-137.04237399999693</v>
          </cell>
          <cell r="BB632">
            <v>-238.24290159999509</v>
          </cell>
          <cell r="BC632">
            <v>-126.73484599999938</v>
          </cell>
          <cell r="BD632">
            <v>-583.38101420000021</v>
          </cell>
          <cell r="BE632">
            <v>-1970.964593200013</v>
          </cell>
          <cell r="BF632">
            <v>-366.24235749999934</v>
          </cell>
          <cell r="BG632">
            <v>-104.02710400000069</v>
          </cell>
          <cell r="BH632">
            <v>-222.88799299999664</v>
          </cell>
          <cell r="BI632">
            <v>-481.49936750000052</v>
          </cell>
          <cell r="BJ632">
            <v>-65.564432600000146</v>
          </cell>
          <cell r="BK632">
            <v>-100.50935900000331</v>
          </cell>
          <cell r="BL632">
            <v>-48.900010999997903</v>
          </cell>
          <cell r="BM632">
            <v>-70.344342299998971</v>
          </cell>
          <cell r="BN632">
            <v>-180.46728040000016</v>
          </cell>
          <cell r="BO632">
            <v>-217.12489589999677</v>
          </cell>
          <cell r="BP632">
            <v>0</v>
          </cell>
          <cell r="BQ632">
            <v>-113.39745000000403</v>
          </cell>
          <cell r="BR632">
            <v>-2549.6621316350065</v>
          </cell>
          <cell r="BS632">
            <v>-126.94146599999658</v>
          </cell>
          <cell r="BT632">
            <v>-108.38772999999492</v>
          </cell>
          <cell r="BU632">
            <v>-524.99591250000231</v>
          </cell>
          <cell r="BV632">
            <v>-361.47261997500027</v>
          </cell>
          <cell r="BW632">
            <v>-433.37107425999784</v>
          </cell>
          <cell r="BX632">
            <v>-234.63626400000066</v>
          </cell>
          <cell r="BY632">
            <v>-112.82974199999808</v>
          </cell>
          <cell r="BZ632">
            <v>-88.185260100002779</v>
          </cell>
          <cell r="CA632">
            <v>-219.55240839999897</v>
          </cell>
          <cell r="CB632">
            <v>-167.48687839999911</v>
          </cell>
          <cell r="CC632">
            <v>-140.71040099999664</v>
          </cell>
          <cell r="CD632">
            <v>-31.092375000000175</v>
          </cell>
          <cell r="CE632">
            <v>-1804.5861138749751</v>
          </cell>
          <cell r="CF632">
            <v>0</v>
          </cell>
          <cell r="CG632">
            <v>-158.05954899999779</v>
          </cell>
          <cell r="CH632">
            <v>-439.78651360000003</v>
          </cell>
          <cell r="CI632">
            <v>-205.50826197499919</v>
          </cell>
          <cell r="CJ632">
            <v>-45.299596500000916</v>
          </cell>
          <cell r="CK632">
            <v>-342.04815660000168</v>
          </cell>
          <cell r="CL632">
            <v>-56.466653000003134</v>
          </cell>
          <cell r="CM632">
            <v>-114.10008000000016</v>
          </cell>
          <cell r="CN632">
            <v>-197.17277520000061</v>
          </cell>
          <cell r="CO632">
            <v>-164.08631800000148</v>
          </cell>
          <cell r="CP632">
            <v>0</v>
          </cell>
          <cell r="CQ632">
            <v>-82.058209999995597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-1048.1555934999997</v>
          </cell>
          <cell r="G633">
            <v>-676.88942400000087</v>
          </cell>
          <cell r="H633">
            <v>-1190.3380995000007</v>
          </cell>
          <cell r="I633">
            <v>-743.57400110000162</v>
          </cell>
          <cell r="J633">
            <v>-510.81465780000144</v>
          </cell>
          <cell r="K633">
            <v>-554.18684180000128</v>
          </cell>
          <cell r="L633">
            <v>-198.97071199999846</v>
          </cell>
          <cell r="M633">
            <v>-114.29522200000065</v>
          </cell>
          <cell r="N633">
            <v>-280.06232100000125</v>
          </cell>
          <cell r="O633">
            <v>-512.94136319999961</v>
          </cell>
          <cell r="P633">
            <v>-457.23672900000383</v>
          </cell>
          <cell r="Q633">
            <v>-122.24500999999873</v>
          </cell>
          <cell r="R633">
            <v>-5822.3412521599676</v>
          </cell>
          <cell r="S633">
            <v>-329.08912000000419</v>
          </cell>
          <cell r="T633">
            <v>-1361.3494049999972</v>
          </cell>
          <cell r="U633">
            <v>-1026.1059019999993</v>
          </cell>
          <cell r="V633">
            <v>-564.71135479999793</v>
          </cell>
          <cell r="W633">
            <v>-582.65272140000161</v>
          </cell>
          <cell r="X633">
            <v>-291.33359435999955</v>
          </cell>
          <cell r="Y633">
            <v>-56.730121299999155</v>
          </cell>
          <cell r="Z633">
            <v>0</v>
          </cell>
          <cell r="AA633">
            <v>-261.11502699999983</v>
          </cell>
          <cell r="AB633">
            <v>-363.65507620000062</v>
          </cell>
          <cell r="AC633">
            <v>-380.73156169999857</v>
          </cell>
          <cell r="AD633">
            <v>-604.86736840000231</v>
          </cell>
          <cell r="AE633">
            <v>-5181.3829686000245</v>
          </cell>
          <cell r="AF633">
            <v>-549.9018189999988</v>
          </cell>
          <cell r="AG633">
            <v>-711.81353180000224</v>
          </cell>
          <cell r="AH633">
            <v>-412.09635400000116</v>
          </cell>
          <cell r="AI633">
            <v>-646.72401380000156</v>
          </cell>
          <cell r="AJ633">
            <v>-540.80532839999796</v>
          </cell>
          <cell r="AK633">
            <v>-352.04445630000191</v>
          </cell>
          <cell r="AL633">
            <v>-65.534921999998915</v>
          </cell>
          <cell r="AM633">
            <v>-133.30596069999956</v>
          </cell>
          <cell r="AN633">
            <v>-463.69172900000194</v>
          </cell>
          <cell r="AO633">
            <v>-434.76955199999793</v>
          </cell>
          <cell r="AP633">
            <v>-494.18354800000088</v>
          </cell>
          <cell r="AQ633">
            <v>-376.51175360000343</v>
          </cell>
          <cell r="AR633">
            <v>-3982.0431022300036</v>
          </cell>
          <cell r="AS633">
            <v>-345.17357600000105</v>
          </cell>
          <cell r="AT633">
            <v>-497.74585302999913</v>
          </cell>
          <cell r="AU633">
            <v>-232.17883170000277</v>
          </cell>
          <cell r="AV633">
            <v>-464.18062600000121</v>
          </cell>
          <cell r="AW633">
            <v>-641.82140050000089</v>
          </cell>
          <cell r="AX633">
            <v>-546.11498579999898</v>
          </cell>
          <cell r="AY633">
            <v>-81.914319999999861</v>
          </cell>
          <cell r="AZ633">
            <v>-86.435633999997663</v>
          </cell>
          <cell r="BA633">
            <v>-215.6550614000007</v>
          </cell>
          <cell r="BB633">
            <v>-280.04633340000146</v>
          </cell>
          <cell r="BC633">
            <v>-75.356242300003942</v>
          </cell>
          <cell r="BD633">
            <v>-515.42023809999955</v>
          </cell>
          <cell r="BE633">
            <v>-4201.4579345000675</v>
          </cell>
          <cell r="BF633">
            <v>-737.24453800000629</v>
          </cell>
          <cell r="BG633">
            <v>-210.83973900000274</v>
          </cell>
          <cell r="BH633">
            <v>-734.71470299999783</v>
          </cell>
          <cell r="BI633">
            <v>-377.06496399999742</v>
          </cell>
          <cell r="BJ633">
            <v>-484.15750559999651</v>
          </cell>
          <cell r="BK633">
            <v>-372.1494160000002</v>
          </cell>
          <cell r="BL633">
            <v>-24.96064750000005</v>
          </cell>
          <cell r="BM633">
            <v>-240.08765200000198</v>
          </cell>
          <cell r="BN633">
            <v>-219.68528970000261</v>
          </cell>
          <cell r="BO633">
            <v>-398.65135870000086</v>
          </cell>
          <cell r="BP633">
            <v>-156.22298800000135</v>
          </cell>
          <cell r="BQ633">
            <v>-245.67913300000509</v>
          </cell>
          <cell r="BR633">
            <v>-3741.4175376999774</v>
          </cell>
          <cell r="BS633">
            <v>-198.74340600000141</v>
          </cell>
          <cell r="BT633">
            <v>-55.955880000001343</v>
          </cell>
          <cell r="BU633">
            <v>-645.98897460000444</v>
          </cell>
          <cell r="BV633">
            <v>-502.40586799999801</v>
          </cell>
          <cell r="BW633">
            <v>-643.00192620000234</v>
          </cell>
          <cell r="BX633">
            <v>-318.84264600000097</v>
          </cell>
          <cell r="BY633">
            <v>-122.1858519999987</v>
          </cell>
          <cell r="BZ633">
            <v>-65.650814600001468</v>
          </cell>
          <cell r="CA633">
            <v>-224.16453600000023</v>
          </cell>
          <cell r="CB633">
            <v>-237.77372430000105</v>
          </cell>
          <cell r="CC633">
            <v>-488.7713900000017</v>
          </cell>
          <cell r="CD633">
            <v>-237.93252000000211</v>
          </cell>
          <cell r="CE633">
            <v>-3381.1965325000347</v>
          </cell>
          <cell r="CF633">
            <v>-144.76729499999783</v>
          </cell>
          <cell r="CG633">
            <v>-209.44578399999591</v>
          </cell>
          <cell r="CH633">
            <v>-1047.6877269999968</v>
          </cell>
          <cell r="CI633">
            <v>-586.24906000000192</v>
          </cell>
          <cell r="CJ633">
            <v>-192.42315799999778</v>
          </cell>
          <cell r="CK633">
            <v>-132.55289650000122</v>
          </cell>
          <cell r="CL633">
            <v>-33.212782999999035</v>
          </cell>
          <cell r="CM633">
            <v>-134.43733200000133</v>
          </cell>
          <cell r="CN633">
            <v>-230.15436499999851</v>
          </cell>
          <cell r="CO633">
            <v>-315.11180199999944</v>
          </cell>
          <cell r="CP633">
            <v>-118.35870599999907</v>
          </cell>
          <cell r="CQ633">
            <v>-236.7956239999985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-259.93557004000104</v>
          </cell>
          <cell r="G634">
            <v>-190.9688500000002</v>
          </cell>
          <cell r="H634">
            <v>-281.93776758399963</v>
          </cell>
          <cell r="I634">
            <v>-163.26616150000063</v>
          </cell>
          <cell r="J634">
            <v>-111.58570239999972</v>
          </cell>
          <cell r="K634">
            <v>-170.01527009999973</v>
          </cell>
          <cell r="L634">
            <v>-0.9019109999999273</v>
          </cell>
          <cell r="M634">
            <v>-6.4545254999993631</v>
          </cell>
          <cell r="N634">
            <v>-1.2089670000004844</v>
          </cell>
          <cell r="O634">
            <v>-112.4245490000003</v>
          </cell>
          <cell r="P634">
            <v>-42.222756000001027</v>
          </cell>
          <cell r="Q634">
            <v>-23.810726999998224</v>
          </cell>
          <cell r="R634">
            <v>-1280.2755912400025</v>
          </cell>
          <cell r="S634">
            <v>-88.447500099999161</v>
          </cell>
          <cell r="T634">
            <v>-195.78589714000009</v>
          </cell>
          <cell r="U634">
            <v>-244.7667306000003</v>
          </cell>
          <cell r="V634">
            <v>-185.06529619999947</v>
          </cell>
          <cell r="W634">
            <v>-96.170291299999917</v>
          </cell>
          <cell r="X634">
            <v>-68.43489210000007</v>
          </cell>
          <cell r="Y634">
            <v>-21.596315199999481</v>
          </cell>
          <cell r="Z634">
            <v>0</v>
          </cell>
          <cell r="AA634">
            <v>-49.838732600000185</v>
          </cell>
          <cell r="AB634">
            <v>-102.5470379999997</v>
          </cell>
          <cell r="AC634">
            <v>-88.101630999999543</v>
          </cell>
          <cell r="AD634">
            <v>-139.52126700000008</v>
          </cell>
          <cell r="AE634">
            <v>-1053.0103891000035</v>
          </cell>
          <cell r="AF634">
            <v>-127.99439999999959</v>
          </cell>
          <cell r="AG634">
            <v>-95.916146399999889</v>
          </cell>
          <cell r="AH634">
            <v>-69.762097999999241</v>
          </cell>
          <cell r="AI634">
            <v>-164.0847219999996</v>
          </cell>
          <cell r="AJ634">
            <v>-234.80180509999991</v>
          </cell>
          <cell r="AK634">
            <v>-72.0785249999999</v>
          </cell>
          <cell r="AL634">
            <v>-5.0830826999999772</v>
          </cell>
          <cell r="AM634">
            <v>-33.30572200000006</v>
          </cell>
          <cell r="AN634">
            <v>-53.935037199999897</v>
          </cell>
          <cell r="AO634">
            <v>-70.051865699999325</v>
          </cell>
          <cell r="AP634">
            <v>-48.346961999999621</v>
          </cell>
          <cell r="AQ634">
            <v>-77.650022999998328</v>
          </cell>
          <cell r="AR634">
            <v>-1062.0407393100177</v>
          </cell>
          <cell r="AS634">
            <v>-48.33929100000023</v>
          </cell>
          <cell r="AT634">
            <v>-177.14379029999964</v>
          </cell>
          <cell r="AU634">
            <v>-37.216721300000245</v>
          </cell>
          <cell r="AV634">
            <v>-123.29562255999917</v>
          </cell>
          <cell r="AW634">
            <v>-128.57501250000041</v>
          </cell>
          <cell r="AX634">
            <v>-138.15268975000072</v>
          </cell>
          <cell r="AY634">
            <v>-18.085674299999482</v>
          </cell>
          <cell r="AZ634">
            <v>-41.188624899999922</v>
          </cell>
          <cell r="BA634">
            <v>-7.3844401999995171</v>
          </cell>
          <cell r="BB634">
            <v>-109.60185400000046</v>
          </cell>
          <cell r="BC634">
            <v>-60.632189899999503</v>
          </cell>
          <cell r="BD634">
            <v>-172.42482859999836</v>
          </cell>
          <cell r="BE634">
            <v>-715.52794770000037</v>
          </cell>
          <cell r="BF634">
            <v>-120.32294050000019</v>
          </cell>
          <cell r="BG634">
            <v>-19.5</v>
          </cell>
          <cell r="BH634">
            <v>-76.916053200000533</v>
          </cell>
          <cell r="BI634">
            <v>-124.46780599999965</v>
          </cell>
          <cell r="BJ634">
            <v>-41.584077999999863</v>
          </cell>
          <cell r="BK634">
            <v>-114.43161969999983</v>
          </cell>
          <cell r="BL634">
            <v>-18.028479999999945</v>
          </cell>
          <cell r="BM634">
            <v>-41.656878699999652</v>
          </cell>
          <cell r="BN634">
            <v>-68.166287600000032</v>
          </cell>
          <cell r="BO634">
            <v>-71.303780999999617</v>
          </cell>
          <cell r="BP634">
            <v>0</v>
          </cell>
          <cell r="BQ634">
            <v>-19.150023000000147</v>
          </cell>
          <cell r="BR634">
            <v>-814.17396501998883</v>
          </cell>
          <cell r="BS634">
            <v>-19.885148819999813</v>
          </cell>
          <cell r="BT634">
            <v>-18.664370999999846</v>
          </cell>
          <cell r="BU634">
            <v>-185.84232830000019</v>
          </cell>
          <cell r="BV634">
            <v>-122.26448249999976</v>
          </cell>
          <cell r="BW634">
            <v>-154.04304170000069</v>
          </cell>
          <cell r="BX634">
            <v>-96.522412999999688</v>
          </cell>
          <cell r="BY634">
            <v>-28.652138000000377</v>
          </cell>
          <cell r="BZ634">
            <v>-19.5</v>
          </cell>
          <cell r="CA634">
            <v>-42.003368600000613</v>
          </cell>
          <cell r="CB634">
            <v>-63.244493600000169</v>
          </cell>
          <cell r="CC634">
            <v>-50.615255500000785</v>
          </cell>
          <cell r="CD634">
            <v>-12.936924000001454</v>
          </cell>
          <cell r="CE634">
            <v>-678.26763943000697</v>
          </cell>
          <cell r="CF634">
            <v>0</v>
          </cell>
          <cell r="CG634">
            <v>-44.059696000000258</v>
          </cell>
          <cell r="CH634">
            <v>-282.08984650000002</v>
          </cell>
          <cell r="CI634">
            <v>-43.231971199999862</v>
          </cell>
          <cell r="CJ634">
            <v>-30.251682999999502</v>
          </cell>
          <cell r="CK634">
            <v>-100.78653479999957</v>
          </cell>
          <cell r="CL634">
            <v>0</v>
          </cell>
          <cell r="CM634">
            <v>-39</v>
          </cell>
          <cell r="CN634">
            <v>-39.402873529999852</v>
          </cell>
          <cell r="CO634">
            <v>-51.319040499999574</v>
          </cell>
          <cell r="CP634">
            <v>-17.251206900000398</v>
          </cell>
          <cell r="CQ634">
            <v>-30.874787000000651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6">
          <cell r="F636">
            <v>-9530.9655256700134</v>
          </cell>
          <cell r="G636">
            <v>-7752.1758157000086</v>
          </cell>
          <cell r="H636">
            <v>-11246.702698401015</v>
          </cell>
          <cell r="I636">
            <v>-7486.3478097700136</v>
          </cell>
          <cell r="J636">
            <v>-6521.8676027700003</v>
          </cell>
          <cell r="K636">
            <v>-4006.5680610320051</v>
          </cell>
          <cell r="L636">
            <v>-2194.2787992000021</v>
          </cell>
          <cell r="M636">
            <v>-1584.4043295000047</v>
          </cell>
          <cell r="N636">
            <v>-3271.6407418100007</v>
          </cell>
          <cell r="O636">
            <v>-6294.695432403988</v>
          </cell>
          <cell r="P636">
            <v>-6107.4036735399986</v>
          </cell>
          <cell r="Q636">
            <v>-5060.0055156000108</v>
          </cell>
          <cell r="R636">
            <v>-71388.124980825014</v>
          </cell>
          <cell r="S636">
            <v>-7391.4415747000112</v>
          </cell>
          <cell r="T636">
            <v>-8711.6252975000079</v>
          </cell>
          <cell r="U636">
            <v>-10788.370235557994</v>
          </cell>
          <cell r="V636">
            <v>-8097.7024958650045</v>
          </cell>
          <cell r="W636">
            <v>-6804.6897038000079</v>
          </cell>
          <cell r="X636">
            <v>-4830.2541938799932</v>
          </cell>
          <cell r="Y636">
            <v>-1125.2103567300028</v>
          </cell>
          <cell r="Z636">
            <v>-909.18379650000134</v>
          </cell>
          <cell r="AA636">
            <v>-4330.5493607919934</v>
          </cell>
          <cell r="AB636">
            <v>-6243.9594183000063</v>
          </cell>
          <cell r="AC636">
            <v>-6625.467472499995</v>
          </cell>
          <cell r="AD636">
            <v>-5529.6710747000106</v>
          </cell>
          <cell r="AE636">
            <v>-43326.044281559749</v>
          </cell>
          <cell r="AF636">
            <v>-6684.0536976999992</v>
          </cell>
          <cell r="AG636">
            <v>-4006.3719206599917</v>
          </cell>
          <cell r="AH636">
            <v>-4123.688732399989</v>
          </cell>
          <cell r="AI636">
            <v>-6556.2201876000145</v>
          </cell>
          <cell r="AJ636">
            <v>-5062.8127340000001</v>
          </cell>
          <cell r="AK636">
            <v>-2757.2224631499957</v>
          </cell>
          <cell r="AL636">
            <v>-989.9165320000011</v>
          </cell>
          <cell r="AM636">
            <v>-1196.6594757000057</v>
          </cell>
          <cell r="AN636">
            <v>-2855.0270602599958</v>
          </cell>
          <cell r="AO636">
            <v>-2488.574609629989</v>
          </cell>
          <cell r="AP636">
            <v>-3374.5047498999884</v>
          </cell>
          <cell r="AQ636">
            <v>-3230.9921185600051</v>
          </cell>
          <cell r="AR636">
            <v>-38904.303653719951</v>
          </cell>
          <cell r="AS636">
            <v>-4714.0275426999979</v>
          </cell>
          <cell r="AT636">
            <v>-4334.8534751299949</v>
          </cell>
          <cell r="AU636">
            <v>-4747.9444983999756</v>
          </cell>
          <cell r="AV636">
            <v>-4172.2063108199891</v>
          </cell>
          <cell r="AW636">
            <v>-5008.669118200005</v>
          </cell>
          <cell r="AX636">
            <v>-2718.8621846799961</v>
          </cell>
          <cell r="AY636">
            <v>-404.05705229999057</v>
          </cell>
          <cell r="AZ636">
            <v>-1371.9944621999848</v>
          </cell>
          <cell r="BA636">
            <v>-2583.5993898699908</v>
          </cell>
          <cell r="BB636">
            <v>-3513.6706883199804</v>
          </cell>
          <cell r="BC636">
            <v>-1898.997453199996</v>
          </cell>
          <cell r="BD636">
            <v>-3435.4214779000013</v>
          </cell>
          <cell r="BE636">
            <v>-30332.434332130273</v>
          </cell>
          <cell r="BF636">
            <v>-3901.3597035999974</v>
          </cell>
          <cell r="BG636">
            <v>-2740.221983230007</v>
          </cell>
          <cell r="BH636">
            <v>-2991.6012470000042</v>
          </cell>
          <cell r="BI636">
            <v>-3999.0330585999909</v>
          </cell>
          <cell r="BJ636">
            <v>-3144.6710758999925</v>
          </cell>
          <cell r="BK636">
            <v>-2526.0223161999938</v>
          </cell>
          <cell r="BL636">
            <v>-542.71662729999571</v>
          </cell>
          <cell r="BM636">
            <v>-1320.3034150000076</v>
          </cell>
          <cell r="BN636">
            <v>-1850.8620480000054</v>
          </cell>
          <cell r="BO636">
            <v>-3466.0255807000076</v>
          </cell>
          <cell r="BP636">
            <v>-1850.3854685000042</v>
          </cell>
          <cell r="BQ636">
            <v>-1999.2318081000103</v>
          </cell>
          <cell r="BR636">
            <v>-31218.066228425057</v>
          </cell>
          <cell r="BS636">
            <v>-2632.0869448200156</v>
          </cell>
          <cell r="BT636">
            <v>-2600.0089101999974</v>
          </cell>
          <cell r="BU636">
            <v>-3594.0706247000062</v>
          </cell>
          <cell r="BV636">
            <v>-4593.3928476749952</v>
          </cell>
          <cell r="BW636">
            <v>-3415.9645674599888</v>
          </cell>
          <cell r="BX636">
            <v>-1958.4647320400027</v>
          </cell>
          <cell r="BY636">
            <v>-918.92315936999512</v>
          </cell>
          <cell r="BZ636">
            <v>-799.28338470000199</v>
          </cell>
          <cell r="CA636">
            <v>-2646.6440409000052</v>
          </cell>
          <cell r="CB636">
            <v>-2480.6736277599875</v>
          </cell>
          <cell r="CC636">
            <v>-3095.9302695000133</v>
          </cell>
          <cell r="CD636">
            <v>-2482.6231192999985</v>
          </cell>
          <cell r="CE636">
            <v>-31142.877810093167</v>
          </cell>
          <cell r="CF636">
            <v>-2584.7874675999919</v>
          </cell>
          <cell r="CG636">
            <v>-1951.8382129999882</v>
          </cell>
          <cell r="CH636">
            <v>-3859.6937558000018</v>
          </cell>
          <cell r="CI636">
            <v>-4590.3962060750018</v>
          </cell>
          <cell r="CJ636">
            <v>-3100.8100116700143</v>
          </cell>
          <cell r="CK636">
            <v>-3545.7538662980023</v>
          </cell>
          <cell r="CL636">
            <v>-1085.6613629000021</v>
          </cell>
          <cell r="CM636">
            <v>-920.47803420000309</v>
          </cell>
          <cell r="CN636">
            <v>-3243.7137110500107</v>
          </cell>
          <cell r="CO636">
            <v>-2973.5414392999919</v>
          </cell>
          <cell r="CP636">
            <v>-1327.5114625999922</v>
          </cell>
          <cell r="CQ636">
            <v>-1958.6922795999835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8">
          <cell r="F638">
            <v>-9530.9655256702099</v>
          </cell>
          <cell r="G638">
            <v>-7752.1758156999713</v>
          </cell>
          <cell r="H638">
            <v>-11246.702698400943</v>
          </cell>
          <cell r="I638">
            <v>-7486.3478097701445</v>
          </cell>
          <cell r="J638">
            <v>-6521.8676027700421</v>
          </cell>
          <cell r="K638">
            <v>-4006.5680610318086</v>
          </cell>
          <cell r="L638">
            <v>-2194.2787991999649</v>
          </cell>
          <cell r="M638">
            <v>-1584.4043294999865</v>
          </cell>
          <cell r="N638">
            <v>-3271.6407418099116</v>
          </cell>
          <cell r="O638">
            <v>-6294.6954324038234</v>
          </cell>
          <cell r="P638">
            <v>-6107.4036735398695</v>
          </cell>
          <cell r="Q638">
            <v>-5060.0055155999726</v>
          </cell>
          <cell r="R638">
            <v>-71388.124980825</v>
          </cell>
          <cell r="S638">
            <v>-7391.4415746997111</v>
          </cell>
          <cell r="T638">
            <v>-8711.6252975001698</v>
          </cell>
          <cell r="U638">
            <v>-10788.370235558017</v>
          </cell>
          <cell r="V638">
            <v>-8097.7024958649417</v>
          </cell>
          <cell r="W638">
            <v>-6804.6897038001334</v>
          </cell>
          <cell r="X638">
            <v>-4830.254193879955</v>
          </cell>
          <cell r="Y638">
            <v>-1125.2103567299782</v>
          </cell>
          <cell r="Z638">
            <v>-909.18379649997223</v>
          </cell>
          <cell r="AA638">
            <v>-4330.5493607919198</v>
          </cell>
          <cell r="AB638">
            <v>-6243.9594182999572</v>
          </cell>
          <cell r="AC638">
            <v>-6625.4674725000514</v>
          </cell>
          <cell r="AD638">
            <v>-5529.6710746998433</v>
          </cell>
          <cell r="AE638">
            <v>-43326.044281559996</v>
          </cell>
          <cell r="AF638">
            <v>-6684.0536976997973</v>
          </cell>
          <cell r="AG638">
            <v>-4006.3719206601381</v>
          </cell>
          <cell r="AH638">
            <v>-4123.6887323999545</v>
          </cell>
          <cell r="AI638">
            <v>-6556.22018760012</v>
          </cell>
          <cell r="AJ638">
            <v>-5062.812734000152</v>
          </cell>
          <cell r="AK638">
            <v>-2757.2224631498684</v>
          </cell>
          <cell r="AL638">
            <v>-989.91653200006112</v>
          </cell>
          <cell r="AM638">
            <v>-1196.6594756999402</v>
          </cell>
          <cell r="AN638">
            <v>-2855.0270602600649</v>
          </cell>
          <cell r="AO638">
            <v>-2488.5746096300427</v>
          </cell>
          <cell r="AP638">
            <v>-3374.5047499001957</v>
          </cell>
          <cell r="AQ638">
            <v>-3230.9921185600106</v>
          </cell>
          <cell r="AR638">
            <v>-38904.303653720766</v>
          </cell>
          <cell r="AS638">
            <v>-4714.0275427000597</v>
          </cell>
          <cell r="AT638">
            <v>-4334.8534751299303</v>
          </cell>
          <cell r="AU638">
            <v>-4747.9444983998546</v>
          </cell>
          <cell r="AV638">
            <v>-4172.2063108199509</v>
          </cell>
          <cell r="AW638">
            <v>-5008.6691181998467</v>
          </cell>
          <cell r="AX638">
            <v>-2718.8621846799506</v>
          </cell>
          <cell r="AY638">
            <v>-404.05705229996238</v>
          </cell>
          <cell r="AZ638">
            <v>-1371.9944621999748</v>
          </cell>
          <cell r="BA638">
            <v>-2583.5993898699526</v>
          </cell>
          <cell r="BB638">
            <v>-3513.6706883200677</v>
          </cell>
          <cell r="BC638">
            <v>-1898.9974532001652</v>
          </cell>
          <cell r="BD638">
            <v>-3435.4214778997703</v>
          </cell>
          <cell r="BE638">
            <v>-30332.434332131408</v>
          </cell>
          <cell r="BF638">
            <v>-3901.3597036000574</v>
          </cell>
          <cell r="BG638">
            <v>-2740.2219832299743</v>
          </cell>
          <cell r="BH638">
            <v>-2991.6012470000423</v>
          </cell>
          <cell r="BI638">
            <v>-3999.0330585998017</v>
          </cell>
          <cell r="BJ638">
            <v>-3144.6710758999689</v>
          </cell>
          <cell r="BK638">
            <v>-2526.0223162000766</v>
          </cell>
          <cell r="BL638">
            <v>-542.71662729996024</v>
          </cell>
          <cell r="BM638">
            <v>-1320.3034150000312</v>
          </cell>
          <cell r="BN638">
            <v>-1850.8620479999809</v>
          </cell>
          <cell r="BO638">
            <v>-3466.0255806999048</v>
          </cell>
          <cell r="BP638">
            <v>-1850.3854685000842</v>
          </cell>
          <cell r="BQ638">
            <v>-1999.2318081000121</v>
          </cell>
          <cell r="BR638">
            <v>-31218.066228424199</v>
          </cell>
          <cell r="BS638">
            <v>-2632.0869448201265</v>
          </cell>
          <cell r="BT638">
            <v>-2600.0089102000929</v>
          </cell>
          <cell r="BU638">
            <v>-3594.0706247001654</v>
          </cell>
          <cell r="BV638">
            <v>-4593.3928476750152</v>
          </cell>
          <cell r="BW638">
            <v>-3415.9645674600033</v>
          </cell>
          <cell r="BX638">
            <v>-1958.4647320399527</v>
          </cell>
          <cell r="BY638">
            <v>-918.92315936996602</v>
          </cell>
          <cell r="BZ638">
            <v>-799.28338470001472</v>
          </cell>
          <cell r="CA638">
            <v>-2646.6440408999915</v>
          </cell>
          <cell r="CB638">
            <v>-2480.6736277600285</v>
          </cell>
          <cell r="CC638">
            <v>-3095.9302694998914</v>
          </cell>
          <cell r="CD638">
            <v>-2482.6231193001149</v>
          </cell>
          <cell r="CE638">
            <v>-31142.877810094506</v>
          </cell>
          <cell r="CF638">
            <v>-2584.7874676000793</v>
          </cell>
          <cell r="CG638">
            <v>-1951.8382129999809</v>
          </cell>
          <cell r="CH638">
            <v>-3859.6937558000209</v>
          </cell>
          <cell r="CI638">
            <v>-4590.3962060749764</v>
          </cell>
          <cell r="CJ638">
            <v>-3100.8100116701098</v>
          </cell>
          <cell r="CK638">
            <v>-3545.7538662980078</v>
          </cell>
          <cell r="CL638">
            <v>-1085.6613628999912</v>
          </cell>
          <cell r="CM638">
            <v>-920.47803419997217</v>
          </cell>
          <cell r="CN638">
            <v>-3243.7137110501062</v>
          </cell>
          <cell r="CO638">
            <v>-2973.5414392999373</v>
          </cell>
          <cell r="CP638">
            <v>-1327.5114625999704</v>
          </cell>
          <cell r="CQ638">
            <v>-1958.6922795999562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-13175.812055</v>
          </cell>
          <cell r="G649">
            <v>-12342.829968999999</v>
          </cell>
          <cell r="H649">
            <v>-4841.1436990000002</v>
          </cell>
          <cell r="I649">
            <v>-768.79696899999999</v>
          </cell>
          <cell r="J649">
            <v>-1693.86</v>
          </cell>
          <cell r="K649">
            <v>-12539.158482999999</v>
          </cell>
          <cell r="L649">
            <v>-20314.523458999996</v>
          </cell>
          <cell r="M649">
            <v>-23725.913589999996</v>
          </cell>
          <cell r="N649">
            <v>-38433.867647999999</v>
          </cell>
          <cell r="O649">
            <v>-17303.282170999999</v>
          </cell>
          <cell r="P649">
            <v>-7373.2909469999995</v>
          </cell>
          <cell r="Q649">
            <v>-15042.258440999998</v>
          </cell>
          <cell r="R649">
            <v>-137638.89658499998</v>
          </cell>
          <cell r="S649">
            <v>-12856.93729</v>
          </cell>
          <cell r="T649">
            <v>-8981.5711650000012</v>
          </cell>
          <cell r="U649">
            <v>-1464.9599999999998</v>
          </cell>
          <cell r="V649">
            <v>-1513.4699800000001</v>
          </cell>
          <cell r="W649">
            <v>-1693.86</v>
          </cell>
          <cell r="X649">
            <v>-11460.011349</v>
          </cell>
          <cell r="Y649">
            <v>-16360.439297000001</v>
          </cell>
          <cell r="Z649">
            <v>-20023.561282000002</v>
          </cell>
          <cell r="AA649">
            <v>-32293.906128000002</v>
          </cell>
          <cell r="AB649">
            <v>-10917.948366000001</v>
          </cell>
          <cell r="AC649">
            <v>-7325.3043969999999</v>
          </cell>
          <cell r="AD649">
            <v>-12746.927331000003</v>
          </cell>
          <cell r="AE649">
            <v>-140246.70362900005</v>
          </cell>
          <cell r="AF649">
            <v>-11609.333339000001</v>
          </cell>
          <cell r="AG649">
            <v>-10669.459155</v>
          </cell>
          <cell r="AH649">
            <v>-1840.1020170000002</v>
          </cell>
          <cell r="AI649">
            <v>-1373.4000599999999</v>
          </cell>
          <cell r="AJ649">
            <v>-1419.1800000000003</v>
          </cell>
          <cell r="AK649">
            <v>-11764.661133000001</v>
          </cell>
          <cell r="AL649">
            <v>-17815.093928000002</v>
          </cell>
          <cell r="AM649">
            <v>-20079.509315999996</v>
          </cell>
          <cell r="AN649">
            <v>-34451.443157000002</v>
          </cell>
          <cell r="AO649">
            <v>-9467.5873939999983</v>
          </cell>
          <cell r="AP649">
            <v>-7166.4259709999997</v>
          </cell>
          <cell r="AQ649">
            <v>-12590.508159000001</v>
          </cell>
          <cell r="AR649">
            <v>-154601.708748</v>
          </cell>
          <cell r="AS649">
            <v>-12493.378687999999</v>
          </cell>
          <cell r="AT649">
            <v>-10798.106263999998</v>
          </cell>
          <cell r="AU649">
            <v>-4524.8638260000007</v>
          </cell>
          <cell r="AV649">
            <v>-1080.7848439999998</v>
          </cell>
          <cell r="AW649">
            <v>-1437.41417</v>
          </cell>
          <cell r="AX649">
            <v>-9271.0419189999993</v>
          </cell>
          <cell r="AY649">
            <v>-16342.504317000001</v>
          </cell>
          <cell r="AZ649">
            <v>-26466.411205999997</v>
          </cell>
          <cell r="BA649">
            <v>-42169.203861000002</v>
          </cell>
          <cell r="BB649">
            <v>-9581.5530639999997</v>
          </cell>
          <cell r="BC649">
            <v>-7449.250489</v>
          </cell>
          <cell r="BD649">
            <v>-12987.196100000001</v>
          </cell>
          <cell r="BE649">
            <v>-155581.34788000002</v>
          </cell>
          <cell r="BF649">
            <v>-12772.467687999999</v>
          </cell>
          <cell r="BG649">
            <v>-9928.9113590000015</v>
          </cell>
          <cell r="BH649">
            <v>-1447.4449550000002</v>
          </cell>
          <cell r="BI649">
            <v>-1822.211192</v>
          </cell>
          <cell r="BJ649">
            <v>-1373.4</v>
          </cell>
          <cell r="BK649">
            <v>-9512.1491370000003</v>
          </cell>
          <cell r="BL649">
            <v>-19608.440055999999</v>
          </cell>
          <cell r="BM649">
            <v>-24851.325985000003</v>
          </cell>
          <cell r="BN649">
            <v>-42892.024821999999</v>
          </cell>
          <cell r="BO649">
            <v>-11860.235684000001</v>
          </cell>
          <cell r="BP649">
            <v>-6947.354319</v>
          </cell>
          <cell r="BQ649">
            <v>-12565.382683</v>
          </cell>
          <cell r="BR649">
            <v>-182426.339897</v>
          </cell>
          <cell r="BS649">
            <v>-14281.532082000002</v>
          </cell>
          <cell r="BT649">
            <v>-11456.482615999999</v>
          </cell>
          <cell r="BU649">
            <v>-2063.2836020000004</v>
          </cell>
          <cell r="BV649">
            <v>-1160.4281520000002</v>
          </cell>
          <cell r="BW649">
            <v>-1635.8953100000001</v>
          </cell>
          <cell r="BX649">
            <v>-12584.542797</v>
          </cell>
          <cell r="BY649">
            <v>-22918.517556000003</v>
          </cell>
          <cell r="BZ649">
            <v>-30010.771072</v>
          </cell>
          <cell r="CA649">
            <v>-47944.536556999992</v>
          </cell>
          <cell r="CB649">
            <v>-10846.231621999999</v>
          </cell>
          <cell r="CC649">
            <v>-8067.3516540000001</v>
          </cell>
          <cell r="CD649">
            <v>-19456.766877000002</v>
          </cell>
          <cell r="CE649">
            <v>-188025.83465199999</v>
          </cell>
          <cell r="CF649">
            <v>-18695.909591000003</v>
          </cell>
          <cell r="CG649">
            <v>-11534.286020000001</v>
          </cell>
          <cell r="CH649">
            <v>-2615.674422</v>
          </cell>
          <cell r="CI649">
            <v>-313.81746199999998</v>
          </cell>
          <cell r="CJ649">
            <v>-1385.0363600000001</v>
          </cell>
          <cell r="CK649">
            <v>-12738.487220999999</v>
          </cell>
          <cell r="CL649">
            <v>-25217.44973</v>
          </cell>
          <cell r="CM649">
            <v>-32213.017379999998</v>
          </cell>
          <cell r="CN649">
            <v>-43586.222414000003</v>
          </cell>
          <cell r="CO649">
            <v>-12673.837275999998</v>
          </cell>
          <cell r="CP649">
            <v>-9901.8916659999995</v>
          </cell>
          <cell r="CQ649">
            <v>-17150.205109999999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-649.4646560000001</v>
          </cell>
          <cell r="G650">
            <v>-1014.8010309999991</v>
          </cell>
          <cell r="H650">
            <v>-1004.6736699999965</v>
          </cell>
          <cell r="I650">
            <v>4.4687850000000253</v>
          </cell>
          <cell r="J650">
            <v>0</v>
          </cell>
          <cell r="K650">
            <v>8.3627730000007432</v>
          </cell>
          <cell r="L650">
            <v>-359.94750100000238</v>
          </cell>
          <cell r="M650">
            <v>-232.89454900000419</v>
          </cell>
          <cell r="N650">
            <v>1077.5641069999983</v>
          </cell>
          <cell r="O650">
            <v>5.0972529999999097</v>
          </cell>
          <cell r="P650">
            <v>-731.65438800000084</v>
          </cell>
          <cell r="Q650">
            <v>-1206.6310059999996</v>
          </cell>
          <cell r="R650">
            <v>-2766.5296270000108</v>
          </cell>
          <cell r="S650">
            <v>-461.58625000000029</v>
          </cell>
          <cell r="T650">
            <v>-741.3312739999983</v>
          </cell>
          <cell r="U650">
            <v>-309.90767000000051</v>
          </cell>
          <cell r="V650">
            <v>107.45468600000004</v>
          </cell>
          <cell r="W650">
            <v>0</v>
          </cell>
          <cell r="X650">
            <v>0.14241000000038184</v>
          </cell>
          <cell r="Y650">
            <v>0.37563999999838416</v>
          </cell>
          <cell r="Z650">
            <v>-113.38510799999858</v>
          </cell>
          <cell r="AA650">
            <v>677.01399099999981</v>
          </cell>
          <cell r="AB650">
            <v>2.199415000000954</v>
          </cell>
          <cell r="AC650">
            <v>-827.10514799999874</v>
          </cell>
          <cell r="AD650">
            <v>-1100.4003190000003</v>
          </cell>
          <cell r="AE650">
            <v>-3216.930422000034</v>
          </cell>
          <cell r="AF650">
            <v>-589.82340400000248</v>
          </cell>
          <cell r="AG650">
            <v>-1106.9277959999999</v>
          </cell>
          <cell r="AH650">
            <v>-112.1469560000005</v>
          </cell>
          <cell r="AI650">
            <v>0</v>
          </cell>
          <cell r="AJ650">
            <v>-5.0000003284367267E-6</v>
          </cell>
          <cell r="AK650">
            <v>0</v>
          </cell>
          <cell r="AL650">
            <v>-81.173096000002261</v>
          </cell>
          <cell r="AM650">
            <v>-176.35823099999834</v>
          </cell>
          <cell r="AN650">
            <v>854.80626100000518</v>
          </cell>
          <cell r="AO650">
            <v>0.42692200000055891</v>
          </cell>
          <cell r="AP650">
            <v>-1022.3382070000007</v>
          </cell>
          <cell r="AQ650">
            <v>-983.39590999999928</v>
          </cell>
          <cell r="AR650">
            <v>-3377.1002190000436</v>
          </cell>
          <cell r="AS650">
            <v>-444.29976700000043</v>
          </cell>
          <cell r="AT650">
            <v>-985.91791699999885</v>
          </cell>
          <cell r="AU650">
            <v>-559.02315300000191</v>
          </cell>
          <cell r="AV650">
            <v>0</v>
          </cell>
          <cell r="AW650">
            <v>-5.0000003284367267E-6</v>
          </cell>
          <cell r="AX650">
            <v>4.7410000001036678E-2</v>
          </cell>
          <cell r="AY650">
            <v>-83.922230000000127</v>
          </cell>
          <cell r="AZ650">
            <v>-316.35402999999496</v>
          </cell>
          <cell r="BA650">
            <v>1168.1380940000017</v>
          </cell>
          <cell r="BB650">
            <v>0.56945799999994051</v>
          </cell>
          <cell r="BC650">
            <v>-965.77303700000084</v>
          </cell>
          <cell r="BD650">
            <v>-1190.5650419999984</v>
          </cell>
          <cell r="BE650">
            <v>-2564.7547619999968</v>
          </cell>
          <cell r="BF650">
            <v>-743.8504240000002</v>
          </cell>
          <cell r="BG650">
            <v>-726.96286499999769</v>
          </cell>
          <cell r="BH650">
            <v>-236.0791049999998</v>
          </cell>
          <cell r="BI650">
            <v>101.78196400000024</v>
          </cell>
          <cell r="BJ650">
            <v>-1.9999999949504854E-5</v>
          </cell>
          <cell r="BK650">
            <v>3.2597400000013295</v>
          </cell>
          <cell r="BL650">
            <v>-25.549418999995396</v>
          </cell>
          <cell r="BM650">
            <v>-89.694675999999163</v>
          </cell>
          <cell r="BN650">
            <v>1399.6070289999989</v>
          </cell>
          <cell r="BO650">
            <v>0.52190100000007078</v>
          </cell>
          <cell r="BP650">
            <v>-844.78840899999886</v>
          </cell>
          <cell r="BQ650">
            <v>-1403.0004779999981</v>
          </cell>
          <cell r="BR650">
            <v>-4375.8444650000311</v>
          </cell>
          <cell r="BS650">
            <v>-1200.1131150000001</v>
          </cell>
          <cell r="BT650">
            <v>-952.83689099999901</v>
          </cell>
          <cell r="BU650">
            <v>-234.41459500000019</v>
          </cell>
          <cell r="BV650">
            <v>-30.847921000000042</v>
          </cell>
          <cell r="BW650">
            <v>4.9999998736893758E-6</v>
          </cell>
          <cell r="BX650">
            <v>5.0320790000005218</v>
          </cell>
          <cell r="BY650">
            <v>-79.008966000001237</v>
          </cell>
          <cell r="BZ650">
            <v>-122.87194299999828</v>
          </cell>
          <cell r="CA650">
            <v>1103.2389450000046</v>
          </cell>
          <cell r="CB650">
            <v>2.198779000000286</v>
          </cell>
          <cell r="CC650">
            <v>-853.50253200000043</v>
          </cell>
          <cell r="CD650">
            <v>-2012.7183099999966</v>
          </cell>
          <cell r="CE650">
            <v>-2951.1610650000512</v>
          </cell>
          <cell r="CF650">
            <v>-1537.7491519999967</v>
          </cell>
          <cell r="CG650">
            <v>-747.38044600000285</v>
          </cell>
          <cell r="CH650">
            <v>-27.164925000000039</v>
          </cell>
          <cell r="CI650">
            <v>-86.187170000000037</v>
          </cell>
          <cell r="CJ650">
            <v>77.992639999999938</v>
          </cell>
          <cell r="CK650">
            <v>-198.64598999999907</v>
          </cell>
          <cell r="CL650">
            <v>-70.597330000004149</v>
          </cell>
          <cell r="CM650">
            <v>-22.351171000002068</v>
          </cell>
          <cell r="CN650">
            <v>1275.7426520000008</v>
          </cell>
          <cell r="CO650">
            <v>-27.401327999999921</v>
          </cell>
          <cell r="CP650">
            <v>-721.83444999999847</v>
          </cell>
          <cell r="CQ650">
            <v>-865.58439499999804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-690.48678199999267</v>
          </cell>
          <cell r="G651">
            <v>-635.52346099998977</v>
          </cell>
          <cell r="H651">
            <v>-1647.2055770000006</v>
          </cell>
          <cell r="I651">
            <v>-433.24492299999838</v>
          </cell>
          <cell r="J651">
            <v>-4.9999944167211652E-6</v>
          </cell>
          <cell r="K651">
            <v>-1.9702819999947678</v>
          </cell>
          <cell r="L651">
            <v>-101.39601500000572</v>
          </cell>
          <cell r="M651">
            <v>-395.56804900000861</v>
          </cell>
          <cell r="N651">
            <v>1320.39478100001</v>
          </cell>
          <cell r="O651">
            <v>-117.85848500000429</v>
          </cell>
          <cell r="P651">
            <v>-1404.6916019999917</v>
          </cell>
          <cell r="Q651">
            <v>-1998.4738829999988</v>
          </cell>
          <cell r="R651">
            <v>-7564.8156549999258</v>
          </cell>
          <cell r="S651">
            <v>-750.89681099999871</v>
          </cell>
          <cell r="T651">
            <v>-857.48915000000852</v>
          </cell>
          <cell r="U651">
            <v>-588.86424499999703</v>
          </cell>
          <cell r="V651">
            <v>-277.88904900000489</v>
          </cell>
          <cell r="W651">
            <v>0</v>
          </cell>
          <cell r="X651">
            <v>-259.97483300000022</v>
          </cell>
          <cell r="Y651">
            <v>-389.32794299999659</v>
          </cell>
          <cell r="Z651">
            <v>-608.34270099999412</v>
          </cell>
          <cell r="AA651">
            <v>726.31303099999786</v>
          </cell>
          <cell r="AB651">
            <v>-657.53406900000118</v>
          </cell>
          <cell r="AC651">
            <v>-1993.9066430000021</v>
          </cell>
          <cell r="AD651">
            <v>-1906.9032420000003</v>
          </cell>
          <cell r="AE651">
            <v>-6151.4452100000344</v>
          </cell>
          <cell r="AF651">
            <v>-777.99371800000517</v>
          </cell>
          <cell r="AG651">
            <v>-742.34761299999082</v>
          </cell>
          <cell r="AH651">
            <v>-529.63638599999831</v>
          </cell>
          <cell r="AI651">
            <v>-151.48521900000196</v>
          </cell>
          <cell r="AJ651">
            <v>-2.9099600000045029</v>
          </cell>
          <cell r="AK651">
            <v>-76.685037000002922</v>
          </cell>
          <cell r="AL651">
            <v>-125.44772799999919</v>
          </cell>
          <cell r="AM651">
            <v>-537.47221300000092</v>
          </cell>
          <cell r="AN651">
            <v>993.50043499999447</v>
          </cell>
          <cell r="AO651">
            <v>-279.68025999999372</v>
          </cell>
          <cell r="AP651">
            <v>-1668.4989670000068</v>
          </cell>
          <cell r="AQ651">
            <v>-2252.7885439999955</v>
          </cell>
          <cell r="AR651">
            <v>-6826.8164289999986</v>
          </cell>
          <cell r="AS651">
            <v>-836.25269399999524</v>
          </cell>
          <cell r="AT651">
            <v>-1109.1582699999999</v>
          </cell>
          <cell r="AU651">
            <v>-751.98336899999413</v>
          </cell>
          <cell r="AV651">
            <v>-482.99380499999825</v>
          </cell>
          <cell r="AW651">
            <v>-22.86323899999843</v>
          </cell>
          <cell r="AX651">
            <v>-295.03735099999903</v>
          </cell>
          <cell r="AY651">
            <v>-153.98287299999356</v>
          </cell>
          <cell r="AZ651">
            <v>-281.50238400000671</v>
          </cell>
          <cell r="BA651">
            <v>975.63552299998992</v>
          </cell>
          <cell r="BB651">
            <v>-48.043902000004891</v>
          </cell>
          <cell r="BC651">
            <v>-1517.2828109999973</v>
          </cell>
          <cell r="BD651">
            <v>-2303.3512539999938</v>
          </cell>
          <cell r="BE651">
            <v>-6484.3668260001577</v>
          </cell>
          <cell r="BF651">
            <v>-929.40749199999846</v>
          </cell>
          <cell r="BG651">
            <v>-1169.0141210000002</v>
          </cell>
          <cell r="BH651">
            <v>-516.31249599999865</v>
          </cell>
          <cell r="BI651">
            <v>-297.34891100000095</v>
          </cell>
          <cell r="BJ651">
            <v>-210.27741599999717</v>
          </cell>
          <cell r="BK651">
            <v>-198.39920900000288</v>
          </cell>
          <cell r="BL651">
            <v>-178.2286380000005</v>
          </cell>
          <cell r="BM651">
            <v>-342.29419399998733</v>
          </cell>
          <cell r="BN651">
            <v>1474.6882250000053</v>
          </cell>
          <cell r="BO651">
            <v>-574.65166899999895</v>
          </cell>
          <cell r="BP651">
            <v>-1370.2060490000003</v>
          </cell>
          <cell r="BQ651">
            <v>-2172.9148560000031</v>
          </cell>
          <cell r="BR651">
            <v>-10106.116674000048</v>
          </cell>
          <cell r="BS651">
            <v>-1986.5589730000065</v>
          </cell>
          <cell r="BT651">
            <v>-1142.3520549999957</v>
          </cell>
          <cell r="BU651">
            <v>-1191.1851939999906</v>
          </cell>
          <cell r="BV651">
            <v>-545.02588600000308</v>
          </cell>
          <cell r="BW651">
            <v>-905.58354099999997</v>
          </cell>
          <cell r="BX651">
            <v>-422.04260899999645</v>
          </cell>
          <cell r="BY651">
            <v>-453.22312600001169</v>
          </cell>
          <cell r="BZ651">
            <v>-291.10932299999695</v>
          </cell>
          <cell r="CA651">
            <v>1617.254832000006</v>
          </cell>
          <cell r="CB651">
            <v>-606.33731299999636</v>
          </cell>
          <cell r="CC651">
            <v>-1490.7162810000009</v>
          </cell>
          <cell r="CD651">
            <v>-2689.2372049999976</v>
          </cell>
          <cell r="CE651">
            <v>-16066.514046999859</v>
          </cell>
          <cell r="CF651">
            <v>-2812.1967039999872</v>
          </cell>
          <cell r="CG651">
            <v>-1801.7578149999899</v>
          </cell>
          <cell r="CH651">
            <v>-1029.8728199999896</v>
          </cell>
          <cell r="CI651">
            <v>-1027.5894089999929</v>
          </cell>
          <cell r="CJ651">
            <v>-1481.7777509999869</v>
          </cell>
          <cell r="CK651">
            <v>-1234.7605389999953</v>
          </cell>
          <cell r="CL651">
            <v>-672.10299800000212</v>
          </cell>
          <cell r="CM651">
            <v>-823.93192700001237</v>
          </cell>
          <cell r="CN651">
            <v>17.912905999997747</v>
          </cell>
          <cell r="CO651">
            <v>-1460.7824899999978</v>
          </cell>
          <cell r="CP651">
            <v>-2083.9240660000069</v>
          </cell>
          <cell r="CQ651">
            <v>-1655.7304339999973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-2562.5038340000319</v>
          </cell>
          <cell r="BS652">
            <v>-1230.613648999999</v>
          </cell>
          <cell r="BT652">
            <v>-170.70585500000016</v>
          </cell>
          <cell r="BU652">
            <v>-413.80881500000032</v>
          </cell>
          <cell r="BV652">
            <v>-79.032650000000103</v>
          </cell>
          <cell r="BW652">
            <v>0</v>
          </cell>
          <cell r="BX652">
            <v>6.8512170000012702</v>
          </cell>
          <cell r="BY652">
            <v>-261.29648999999336</v>
          </cell>
          <cell r="BZ652">
            <v>-289.24824999999691</v>
          </cell>
          <cell r="CA652">
            <v>1300.071526000007</v>
          </cell>
          <cell r="CB652">
            <v>-102.83705300000111</v>
          </cell>
          <cell r="CC652">
            <v>-613.95104100000026</v>
          </cell>
          <cell r="CD652">
            <v>-707.93277400000079</v>
          </cell>
          <cell r="CE652">
            <v>-3370.616754000017</v>
          </cell>
          <cell r="CF652">
            <v>-349.04638500000146</v>
          </cell>
          <cell r="CG652">
            <v>-92.87097999999969</v>
          </cell>
          <cell r="CH652">
            <v>-243.82560000000012</v>
          </cell>
          <cell r="CI652">
            <v>-161.266525</v>
          </cell>
          <cell r="CJ652">
            <v>18.261369999999715</v>
          </cell>
          <cell r="CK652">
            <v>-417.06039599999713</v>
          </cell>
          <cell r="CL652">
            <v>-720.18453299999965</v>
          </cell>
          <cell r="CM652">
            <v>-498.97983199999726</v>
          </cell>
          <cell r="CN652">
            <v>-47.837539000000106</v>
          </cell>
          <cell r="CO652">
            <v>-197.3350849999988</v>
          </cell>
          <cell r="CP652">
            <v>-446.70187699999951</v>
          </cell>
          <cell r="CQ652">
            <v>-213.7693719999952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-2429.9548669999349</v>
          </cell>
          <cell r="BS653">
            <v>-649.51173899999776</v>
          </cell>
          <cell r="BT653">
            <v>-242.16735999999946</v>
          </cell>
          <cell r="BU653">
            <v>-531.1849000000002</v>
          </cell>
          <cell r="BV653">
            <v>36.829539999999724</v>
          </cell>
          <cell r="BW653">
            <v>0</v>
          </cell>
          <cell r="BX653">
            <v>15.142998999999691</v>
          </cell>
          <cell r="BY653">
            <v>-514.320074999996</v>
          </cell>
          <cell r="BZ653">
            <v>-231.10298099999636</v>
          </cell>
          <cell r="CA653">
            <v>1004.3250199999893</v>
          </cell>
          <cell r="CB653">
            <v>-91.343885999998747</v>
          </cell>
          <cell r="CC653">
            <v>-565.9444250000015</v>
          </cell>
          <cell r="CD653">
            <v>-660.67705999999453</v>
          </cell>
          <cell r="CE653">
            <v>-3481.4491049999488</v>
          </cell>
          <cell r="CF653">
            <v>-184.25467000000208</v>
          </cell>
          <cell r="CG653">
            <v>-234.63913400000092</v>
          </cell>
          <cell r="CH653">
            <v>-168.89078999999947</v>
          </cell>
          <cell r="CI653">
            <v>23.510199999999941</v>
          </cell>
          <cell r="CJ653">
            <v>0</v>
          </cell>
          <cell r="CK653">
            <v>-412.87119900000107</v>
          </cell>
          <cell r="CL653">
            <v>-871.8524910000051</v>
          </cell>
          <cell r="CM653">
            <v>-654.83371199999965</v>
          </cell>
          <cell r="CN653">
            <v>-7.0183999996515922E-2</v>
          </cell>
          <cell r="CO653">
            <v>-38.451295999999274</v>
          </cell>
          <cell r="CP653">
            <v>-503.72823399999834</v>
          </cell>
          <cell r="CQ653">
            <v>-435.36759500000335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-4150.1368889999576</v>
          </cell>
          <cell r="BS654">
            <v>-165.81272499999977</v>
          </cell>
          <cell r="BT654">
            <v>-16.163400000001275</v>
          </cell>
          <cell r="BU654">
            <v>-422.92352500000015</v>
          </cell>
          <cell r="BV654">
            <v>0</v>
          </cell>
          <cell r="BW654">
            <v>0</v>
          </cell>
          <cell r="BX654">
            <v>0</v>
          </cell>
          <cell r="BY654">
            <v>-1566.669839999995</v>
          </cell>
          <cell r="BZ654">
            <v>-1023.7422499999957</v>
          </cell>
          <cell r="CA654">
            <v>-377.88202499999898</v>
          </cell>
          <cell r="CB654">
            <v>-49.319039999998495</v>
          </cell>
          <cell r="CC654">
            <v>0</v>
          </cell>
          <cell r="CD654">
            <v>-527.62408399999549</v>
          </cell>
          <cell r="CE654">
            <v>-3754.8272710000747</v>
          </cell>
          <cell r="CF654">
            <v>-263.85070000000269</v>
          </cell>
          <cell r="CG654">
            <v>-195.37423899999703</v>
          </cell>
          <cell r="CH654">
            <v>-90.974810000001526</v>
          </cell>
          <cell r="CI654">
            <v>0</v>
          </cell>
          <cell r="CJ654">
            <v>0</v>
          </cell>
          <cell r="CK654">
            <v>0</v>
          </cell>
          <cell r="CL654">
            <v>-783.43783999999869</v>
          </cell>
          <cell r="CM654">
            <v>-506.75111099999049</v>
          </cell>
          <cell r="CN654">
            <v>-805.07858700001088</v>
          </cell>
          <cell r="CO654">
            <v>0</v>
          </cell>
          <cell r="CP654">
            <v>0</v>
          </cell>
          <cell r="CQ654">
            <v>-1109.3599839999952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-3276.023217000009</v>
          </cell>
          <cell r="BS655">
            <v>-21.334829999999783</v>
          </cell>
          <cell r="BT655">
            <v>-152.72920999999769</v>
          </cell>
          <cell r="BU655">
            <v>-138.55555000000095</v>
          </cell>
          <cell r="BV655">
            <v>0</v>
          </cell>
          <cell r="BW655">
            <v>0</v>
          </cell>
          <cell r="BX655">
            <v>0</v>
          </cell>
          <cell r="BY655">
            <v>-790.89197599999898</v>
          </cell>
          <cell r="BZ655">
            <v>-1276.4598260000057</v>
          </cell>
          <cell r="CA655">
            <v>-700.00887399999192</v>
          </cell>
          <cell r="CB655">
            <v>0</v>
          </cell>
          <cell r="CC655">
            <v>0</v>
          </cell>
          <cell r="CD655">
            <v>-196.04295100001036</v>
          </cell>
          <cell r="CE655">
            <v>-4571.9110919999657</v>
          </cell>
          <cell r="CF655">
            <v>-152.78596000000107</v>
          </cell>
          <cell r="CG655">
            <v>-106.15420000000449</v>
          </cell>
          <cell r="CH655">
            <v>-516.41726600000038</v>
          </cell>
          <cell r="CI655">
            <v>0</v>
          </cell>
          <cell r="CJ655">
            <v>0</v>
          </cell>
          <cell r="CK655">
            <v>0</v>
          </cell>
          <cell r="CL655">
            <v>-503.2505300000048</v>
          </cell>
          <cell r="CM655">
            <v>-911.42893100000219</v>
          </cell>
          <cell r="CN655">
            <v>-797.98780000000261</v>
          </cell>
          <cell r="CO655">
            <v>0</v>
          </cell>
          <cell r="CP655">
            <v>0</v>
          </cell>
          <cell r="CQ655">
            <v>-1583.8864049999975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-13502.170128500555</v>
          </cell>
          <cell r="BS656">
            <v>-1625.6912060000468</v>
          </cell>
          <cell r="BT656">
            <v>-744.0367940000142</v>
          </cell>
          <cell r="BU656">
            <v>-1313.6741210000182</v>
          </cell>
          <cell r="BV656">
            <v>-1593.6859560000012</v>
          </cell>
          <cell r="BW656">
            <v>-623.13141300001007</v>
          </cell>
          <cell r="BX656">
            <v>-2868.7749659999972</v>
          </cell>
          <cell r="BY656">
            <v>-511.80322400003206</v>
          </cell>
          <cell r="BZ656">
            <v>-738.88970849994803</v>
          </cell>
          <cell r="CA656">
            <v>-1804.8108560000546</v>
          </cell>
          <cell r="CB656">
            <v>-598.01529000001028</v>
          </cell>
          <cell r="CC656">
            <v>-797.00024399999529</v>
          </cell>
          <cell r="CD656">
            <v>-282.65635000003385</v>
          </cell>
          <cell r="CE656">
            <v>-13012.851193500217</v>
          </cell>
          <cell r="CF656">
            <v>-1336.6290805000172</v>
          </cell>
          <cell r="CG656">
            <v>-1038.1744089999993</v>
          </cell>
          <cell r="CH656">
            <v>-1032.2365260000224</v>
          </cell>
          <cell r="CI656">
            <v>-1322.7892390000052</v>
          </cell>
          <cell r="CJ656">
            <v>-294.13469900001655</v>
          </cell>
          <cell r="CK656">
            <v>-2532.4134000000195</v>
          </cell>
          <cell r="CL656">
            <v>-972.93092899990734</v>
          </cell>
          <cell r="CM656">
            <v>-841.45303199999034</v>
          </cell>
          <cell r="CN656">
            <v>-1377.3440149999806</v>
          </cell>
          <cell r="CO656">
            <v>-1252.22512800002</v>
          </cell>
          <cell r="CP656">
            <v>-414.73482100002002</v>
          </cell>
          <cell r="CQ656">
            <v>-597.78591500001494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-100</v>
          </cell>
          <cell r="H657">
            <v>-979.53294899998582</v>
          </cell>
          <cell r="I657">
            <v>-559.55859500000952</v>
          </cell>
          <cell r="J657">
            <v>-2543.8244010000199</v>
          </cell>
          <cell r="K657">
            <v>-3237.0433269999921</v>
          </cell>
          <cell r="L657">
            <v>1425.9414699999907</v>
          </cell>
          <cell r="M657">
            <v>-204.24700099998154</v>
          </cell>
          <cell r="N657">
            <v>-3845.0511615000141</v>
          </cell>
          <cell r="O657">
            <v>-1628.7702540000028</v>
          </cell>
          <cell r="P657">
            <v>0</v>
          </cell>
          <cell r="Q657">
            <v>-93.107025999997859</v>
          </cell>
          <cell r="R657">
            <v>-10274.849841999821</v>
          </cell>
          <cell r="S657">
            <v>0</v>
          </cell>
          <cell r="T657">
            <v>-99.999990000011167</v>
          </cell>
          <cell r="U657">
            <v>-1126.2651459999906</v>
          </cell>
          <cell r="V657">
            <v>2823.7718170000007</v>
          </cell>
          <cell r="W657">
            <v>-2672.4967469999974</v>
          </cell>
          <cell r="X657">
            <v>-2209.3649420000147</v>
          </cell>
          <cell r="Y657">
            <v>-812.68928999998025</v>
          </cell>
          <cell r="Z657">
            <v>-920.67646999997669</v>
          </cell>
          <cell r="AA657">
            <v>-2849.3100540000014</v>
          </cell>
          <cell r="AB657">
            <v>-2407.8190199999954</v>
          </cell>
          <cell r="AC657">
            <v>0</v>
          </cell>
          <cell r="AD657">
            <v>0</v>
          </cell>
          <cell r="AE657">
            <v>-1506.1387500001583</v>
          </cell>
          <cell r="AF657">
            <v>0</v>
          </cell>
          <cell r="AG657">
            <v>0</v>
          </cell>
          <cell r="AH657">
            <v>0</v>
          </cell>
          <cell r="AI657">
            <v>-67.849359999992885</v>
          </cell>
          <cell r="AJ657">
            <v>-300</v>
          </cell>
          <cell r="AK657">
            <v>-195.10001999998349</v>
          </cell>
          <cell r="AL657">
            <v>-362.65987999999197</v>
          </cell>
          <cell r="AM657">
            <v>-54.220000000001164</v>
          </cell>
          <cell r="AN657">
            <v>-526.30949000001419</v>
          </cell>
          <cell r="AO657">
            <v>0</v>
          </cell>
          <cell r="AP657">
            <v>0</v>
          </cell>
          <cell r="AQ657">
            <v>0</v>
          </cell>
          <cell r="AR657">
            <v>-275.1351999999024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-89.856150000006892</v>
          </cell>
          <cell r="AY657">
            <v>0</v>
          </cell>
          <cell r="AZ657">
            <v>0</v>
          </cell>
          <cell r="BA657">
            <v>-225.19393000000855</v>
          </cell>
          <cell r="BB657">
            <v>39.914879999996629</v>
          </cell>
          <cell r="BC657">
            <v>0</v>
          </cell>
          <cell r="BD657">
            <v>0</v>
          </cell>
          <cell r="BE657">
            <v>-217.22327999956906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-100.0002300000051</v>
          </cell>
          <cell r="BK657">
            <v>-117.22305000000051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-1695.2172999996692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-474.24679999996442</v>
          </cell>
          <cell r="BX657">
            <v>-347.22509999998147</v>
          </cell>
          <cell r="BY657">
            <v>-386.02290000003995</v>
          </cell>
          <cell r="BZ657">
            <v>0</v>
          </cell>
          <cell r="CA657">
            <v>-379.54009999998379</v>
          </cell>
          <cell r="CB657">
            <v>-108.18239999999059</v>
          </cell>
          <cell r="CC657">
            <v>0</v>
          </cell>
          <cell r="CD657">
            <v>0</v>
          </cell>
          <cell r="CE657">
            <v>-1210.0697400001809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-555.96410000004107</v>
          </cell>
          <cell r="CM657">
            <v>0</v>
          </cell>
          <cell r="CN657">
            <v>-557.63854000001447</v>
          </cell>
          <cell r="CO657">
            <v>-96.467099999950733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-102.35779999999795</v>
          </cell>
          <cell r="I658">
            <v>-1984.327747000003</v>
          </cell>
          <cell r="J658">
            <v>-957.81988500000443</v>
          </cell>
          <cell r="K658">
            <v>1365.507437399996</v>
          </cell>
          <cell r="L658">
            <v>-101.41338800000085</v>
          </cell>
          <cell r="M658">
            <v>-329.66930199999479</v>
          </cell>
          <cell r="N658">
            <v>-314.26150400000915</v>
          </cell>
          <cell r="O658">
            <v>-623.89909299999999</v>
          </cell>
          <cell r="P658">
            <v>0</v>
          </cell>
          <cell r="Q658">
            <v>0</v>
          </cell>
          <cell r="R658">
            <v>-7382.8051311499439</v>
          </cell>
          <cell r="S658">
            <v>0</v>
          </cell>
          <cell r="T658">
            <v>0</v>
          </cell>
          <cell r="U658">
            <v>709.29220999999961</v>
          </cell>
          <cell r="V658">
            <v>-2829.6169663999899</v>
          </cell>
          <cell r="W658">
            <v>-1665.4604919999983</v>
          </cell>
          <cell r="X658">
            <v>-866.69058199999563</v>
          </cell>
          <cell r="Y658">
            <v>-545.80087199999252</v>
          </cell>
          <cell r="Z658">
            <v>-453.07301999999618</v>
          </cell>
          <cell r="AA658">
            <v>-1304.0875800000067</v>
          </cell>
          <cell r="AB658">
            <v>-427.3678287500079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-45.585779999993974</v>
          </cell>
          <cell r="I660">
            <v>71.681261000019731</v>
          </cell>
          <cell r="J660">
            <v>-297.07336999999825</v>
          </cell>
          <cell r="K660">
            <v>-56.612399999983609</v>
          </cell>
          <cell r="L660">
            <v>-1220.7070499999973</v>
          </cell>
          <cell r="M660">
            <v>-20.868499999982305</v>
          </cell>
          <cell r="N660">
            <v>332.87475999997696</v>
          </cell>
          <cell r="O660">
            <v>-318.57060000000638</v>
          </cell>
          <cell r="P660">
            <v>0</v>
          </cell>
          <cell r="Q660">
            <v>-407.21915499999886</v>
          </cell>
          <cell r="R660">
            <v>-3626.7870629997924</v>
          </cell>
          <cell r="S660">
            <v>0</v>
          </cell>
          <cell r="T660">
            <v>0</v>
          </cell>
          <cell r="U660">
            <v>56.47109000000637</v>
          </cell>
          <cell r="V660">
            <v>-1261.1766920000082</v>
          </cell>
          <cell r="W660">
            <v>-1038.495041999995</v>
          </cell>
          <cell r="X660">
            <v>-1552.1049869999988</v>
          </cell>
          <cell r="Y660">
            <v>-460.24989999999525</v>
          </cell>
          <cell r="Z660">
            <v>-606.82576999999583</v>
          </cell>
          <cell r="AA660">
            <v>300.02570399999968</v>
          </cell>
          <cell r="AB660">
            <v>935.56853400000546</v>
          </cell>
          <cell r="AC660">
            <v>0</v>
          </cell>
          <cell r="AD660">
            <v>0</v>
          </cell>
          <cell r="AE660">
            <v>-95.595217999769375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-43.767419999989215</v>
          </cell>
          <cell r="AL660">
            <v>0</v>
          </cell>
          <cell r="AM660">
            <v>0</v>
          </cell>
          <cell r="AN660">
            <v>-30.127787999983411</v>
          </cell>
          <cell r="AO660">
            <v>-21.700010000000475</v>
          </cell>
          <cell r="AP660">
            <v>0</v>
          </cell>
          <cell r="AQ660">
            <v>0</v>
          </cell>
          <cell r="AR660">
            <v>-93.415560000110418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2.9000200000009499</v>
          </cell>
          <cell r="AY660">
            <v>0</v>
          </cell>
          <cell r="AZ660">
            <v>0</v>
          </cell>
          <cell r="BA660">
            <v>0</v>
          </cell>
          <cell r="BB660">
            <v>-96.315579999994952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-27.12229000008665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-27.122289999999339</v>
          </cell>
          <cell r="CB660">
            <v>0</v>
          </cell>
          <cell r="CC660">
            <v>0</v>
          </cell>
          <cell r="CD660">
            <v>0</v>
          </cell>
          <cell r="CE660">
            <v>-312.30867000017315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-121.8293999999878</v>
          </cell>
          <cell r="CM660">
            <v>0</v>
          </cell>
          <cell r="CN660">
            <v>-190.47926999995252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-48.766087000010884</v>
          </cell>
          <cell r="I661">
            <v>-988.99128200000268</v>
          </cell>
          <cell r="J661">
            <v>-1429.7211559999851</v>
          </cell>
          <cell r="K661">
            <v>303.58803000001353</v>
          </cell>
          <cell r="L661">
            <v>-311.96232999998028</v>
          </cell>
          <cell r="M661">
            <v>-413.13084499997785</v>
          </cell>
          <cell r="N661">
            <v>-18.117603000006056</v>
          </cell>
          <cell r="O661">
            <v>219.50026000000071</v>
          </cell>
          <cell r="P661">
            <v>0</v>
          </cell>
          <cell r="Q661">
            <v>0</v>
          </cell>
          <cell r="R661">
            <v>-1138.7844589999877</v>
          </cell>
          <cell r="S661">
            <v>0</v>
          </cell>
          <cell r="T661">
            <v>0</v>
          </cell>
          <cell r="U661">
            <v>30.03169999999227</v>
          </cell>
          <cell r="V661">
            <v>-1719.8235660000064</v>
          </cell>
          <cell r="W661">
            <v>-364.09656299999915</v>
          </cell>
          <cell r="X661">
            <v>-372.57263000000967</v>
          </cell>
          <cell r="Y661">
            <v>873.04340000002412</v>
          </cell>
          <cell r="Z661">
            <v>253.92605999996886</v>
          </cell>
          <cell r="AA661">
            <v>126.92305000001215</v>
          </cell>
          <cell r="AB661">
            <v>33.784090000001015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274.24674999993294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274.24674999999115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-80</v>
          </cell>
          <cell r="M662">
            <v>0</v>
          </cell>
          <cell r="N662">
            <v>-15.661670000001322</v>
          </cell>
          <cell r="O662">
            <v>0</v>
          </cell>
          <cell r="P662">
            <v>0</v>
          </cell>
          <cell r="Q662">
            <v>0</v>
          </cell>
          <cell r="R662">
            <v>1.481290000025183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36.425080000000889</v>
          </cell>
          <cell r="Z662">
            <v>0</v>
          </cell>
          <cell r="AA662">
            <v>-61.301990000007208</v>
          </cell>
          <cell r="AB662">
            <v>26.358200000002398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-1623.3090725400543</v>
          </cell>
          <cell r="S664">
            <v>0</v>
          </cell>
          <cell r="T664">
            <v>0</v>
          </cell>
          <cell r="U664">
            <v>-203.28595500000301</v>
          </cell>
          <cell r="V664">
            <v>-666.91875699999946</v>
          </cell>
          <cell r="W664">
            <v>-225.40814369999862</v>
          </cell>
          <cell r="X664">
            <v>-114.04359635999936</v>
          </cell>
          <cell r="Y664">
            <v>-26.62710800000059</v>
          </cell>
          <cell r="Z664">
            <v>-9.9770153999998001</v>
          </cell>
          <cell r="AA664">
            <v>-223.16382927999985</v>
          </cell>
          <cell r="AB664">
            <v>-153.8846678000009</v>
          </cell>
          <cell r="AC664">
            <v>0</v>
          </cell>
          <cell r="AD664">
            <v>0</v>
          </cell>
          <cell r="AE664">
            <v>-95.274240999977337</v>
          </cell>
          <cell r="AF664">
            <v>0</v>
          </cell>
          <cell r="AG664">
            <v>0</v>
          </cell>
          <cell r="AH664">
            <v>0</v>
          </cell>
          <cell r="AI664">
            <v>-43.205427999997482</v>
          </cell>
          <cell r="AJ664">
            <v>0</v>
          </cell>
          <cell r="AK664">
            <v>-18.262882000002719</v>
          </cell>
          <cell r="AL664">
            <v>0</v>
          </cell>
          <cell r="AM664">
            <v>0</v>
          </cell>
          <cell r="AN664">
            <v>-33.805930999998964</v>
          </cell>
          <cell r="AO664">
            <v>0</v>
          </cell>
          <cell r="AP664">
            <v>0</v>
          </cell>
          <cell r="AQ664">
            <v>0</v>
          </cell>
          <cell r="AR664">
            <v>-105.01842069998384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-5.2743386999973154</v>
          </cell>
          <cell r="AY664">
            <v>0</v>
          </cell>
          <cell r="AZ664">
            <v>0</v>
          </cell>
          <cell r="BA664">
            <v>-99.744081999999253</v>
          </cell>
          <cell r="BB664">
            <v>0</v>
          </cell>
          <cell r="BC664">
            <v>0</v>
          </cell>
          <cell r="BD664">
            <v>0</v>
          </cell>
          <cell r="BE664">
            <v>-3.5299773000006098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-2.2860093000017514</v>
          </cell>
          <cell r="BK664">
            <v>-1.2439679999988584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-58.093714099988574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-18.648169000000053</v>
          </cell>
          <cell r="BY664">
            <v>-24.765559599998596</v>
          </cell>
          <cell r="BZ664">
            <v>0</v>
          </cell>
          <cell r="CA664">
            <v>-13.394807000000583</v>
          </cell>
          <cell r="CB664">
            <v>-1.2851784999984375</v>
          </cell>
          <cell r="CC664">
            <v>0</v>
          </cell>
          <cell r="CD664">
            <v>0</v>
          </cell>
          <cell r="CE664">
            <v>-122.5186212999979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-22.206480000000738</v>
          </cell>
          <cell r="CM664">
            <v>0</v>
          </cell>
          <cell r="CN664">
            <v>-27.516361300000426</v>
          </cell>
          <cell r="CO664">
            <v>-72.795780000000377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-57084.443394450471</v>
          </cell>
          <cell r="AF665">
            <v>-947.76599999994505</v>
          </cell>
          <cell r="AG665">
            <v>-3898.0952299999772</v>
          </cell>
          <cell r="AH665">
            <v>-6964.0299529999029</v>
          </cell>
          <cell r="AI665">
            <v>-11298.779412500036</v>
          </cell>
          <cell r="AJ665">
            <v>-8718.8790879499866</v>
          </cell>
          <cell r="AK665">
            <v>-5393.89198700001</v>
          </cell>
          <cell r="AL665">
            <v>-801.84461899998132</v>
          </cell>
          <cell r="AM665">
            <v>-2257.2343030000338</v>
          </cell>
          <cell r="AN665">
            <v>-5320.0230539999902</v>
          </cell>
          <cell r="AO665">
            <v>-6832.1592980000423</v>
          </cell>
          <cell r="AP665">
            <v>-2799.9999000000535</v>
          </cell>
          <cell r="AQ665">
            <v>-1851.7405499999877</v>
          </cell>
          <cell r="AR665">
            <v>-56783.717159298249</v>
          </cell>
          <cell r="AS665">
            <v>-1124.1808000000892</v>
          </cell>
          <cell r="AT665">
            <v>-3871.728460000013</v>
          </cell>
          <cell r="AU665">
            <v>-6175.7155630000634</v>
          </cell>
          <cell r="AV665">
            <v>-10558.433217999991</v>
          </cell>
          <cell r="AW665">
            <v>-9110.041782299988</v>
          </cell>
          <cell r="AX665">
            <v>-5718.1839921000064</v>
          </cell>
          <cell r="AY665">
            <v>-1337.1430999999866</v>
          </cell>
          <cell r="AZ665">
            <v>-2066.5953140000347</v>
          </cell>
          <cell r="BA665">
            <v>-5753.4948594999732</v>
          </cell>
          <cell r="BB665">
            <v>-6359.6163104000152</v>
          </cell>
          <cell r="BC665">
            <v>-2643.4053999999305</v>
          </cell>
          <cell r="BD665">
            <v>-2065.1783600000199</v>
          </cell>
          <cell r="BE665">
            <v>-48107.169167858548</v>
          </cell>
          <cell r="BF665">
            <v>-1305.3586999999825</v>
          </cell>
          <cell r="BG665">
            <v>-2731.2339399999473</v>
          </cell>
          <cell r="BH665">
            <v>-6472.2136059999466</v>
          </cell>
          <cell r="BI665">
            <v>-9728.5907703000121</v>
          </cell>
          <cell r="BJ665">
            <v>-7471.7889999999898</v>
          </cell>
          <cell r="BK665">
            <v>-5989.820917999954</v>
          </cell>
          <cell r="BL665">
            <v>-1575.0792909999727</v>
          </cell>
          <cell r="BM665">
            <v>-2575.0644200000097</v>
          </cell>
          <cell r="BN665">
            <v>-4336.9165842999937</v>
          </cell>
          <cell r="BO665">
            <v>-4621.102528259973</v>
          </cell>
          <cell r="BP665">
            <v>-799.99941000004765</v>
          </cell>
          <cell r="BQ665">
            <v>-500</v>
          </cell>
          <cell r="BR665">
            <v>-45903.719974949956</v>
          </cell>
          <cell r="BS665">
            <v>-370.12140000006184</v>
          </cell>
          <cell r="BT665">
            <v>-895.97625000006519</v>
          </cell>
          <cell r="BU665">
            <v>-5098.1641000000527</v>
          </cell>
          <cell r="BV665">
            <v>-8599.6870740000159</v>
          </cell>
          <cell r="BW665">
            <v>-7833.197155700007</v>
          </cell>
          <cell r="BX665">
            <v>-4659.7595410000067</v>
          </cell>
          <cell r="BY665">
            <v>-1090.3814000000129</v>
          </cell>
          <cell r="BZ665">
            <v>-2322.4560230000061</v>
          </cell>
          <cell r="CA665">
            <v>-4331.7618532500346</v>
          </cell>
          <cell r="CB665">
            <v>-8964.966837999993</v>
          </cell>
          <cell r="CC665">
            <v>-696.8405999999959</v>
          </cell>
          <cell r="CD665">
            <v>-1040.4077399999369</v>
          </cell>
          <cell r="CE665">
            <v>-46137.636735001579</v>
          </cell>
          <cell r="CF665">
            <v>-199.999599999981</v>
          </cell>
          <cell r="CG665">
            <v>-899.99989999993704</v>
          </cell>
          <cell r="CH665">
            <v>-5360.1255200000014</v>
          </cell>
          <cell r="CI665">
            <v>-7706.6132639999851</v>
          </cell>
          <cell r="CJ665">
            <v>-7693.7748910000082</v>
          </cell>
          <cell r="CK665">
            <v>-4519.4366925000213</v>
          </cell>
          <cell r="CL665">
            <v>-1722.2578789999825</v>
          </cell>
          <cell r="CM665">
            <v>-3232.261799000029</v>
          </cell>
          <cell r="CN665">
            <v>-6304.6269694999792</v>
          </cell>
          <cell r="CO665">
            <v>-6641.4947199999588</v>
          </cell>
          <cell r="CP665">
            <v>-700</v>
          </cell>
          <cell r="CQ665">
            <v>-1157.0455000000075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-712.60459000000264</v>
          </cell>
          <cell r="I666">
            <v>-3671.2241689999937</v>
          </cell>
          <cell r="J666">
            <v>128.5643600000185</v>
          </cell>
          <cell r="K666">
            <v>-1859.9306499999948</v>
          </cell>
          <cell r="L666">
            <v>-1170.8560799999977</v>
          </cell>
          <cell r="M666">
            <v>-459.26008999999613</v>
          </cell>
          <cell r="N666">
            <v>-501.38910000000033</v>
          </cell>
          <cell r="O666">
            <v>-791.55671000003349</v>
          </cell>
          <cell r="P666">
            <v>-149.48749999998836</v>
          </cell>
          <cell r="Q666">
            <v>-200.08373999997275</v>
          </cell>
          <cell r="R666">
            <v>-8227.5230897404253</v>
          </cell>
          <cell r="S666">
            <v>0</v>
          </cell>
          <cell r="T666">
            <v>0</v>
          </cell>
          <cell r="U666">
            <v>-1882.491280140006</v>
          </cell>
          <cell r="V666">
            <v>-4022.8202649999876</v>
          </cell>
          <cell r="W666">
            <v>-505.70929999998771</v>
          </cell>
          <cell r="X666">
            <v>-284.08397460001288</v>
          </cell>
          <cell r="Y666">
            <v>-539.16333999999915</v>
          </cell>
          <cell r="Z666">
            <v>-297.01089999999385</v>
          </cell>
          <cell r="AA666">
            <v>-350.81897999998182</v>
          </cell>
          <cell r="AB666">
            <v>-345.42505000001984</v>
          </cell>
          <cell r="AC666">
            <v>0</v>
          </cell>
          <cell r="AD666">
            <v>0</v>
          </cell>
          <cell r="AE666">
            <v>-444.51149999909103</v>
          </cell>
          <cell r="AF666">
            <v>0</v>
          </cell>
          <cell r="AG666">
            <v>0</v>
          </cell>
          <cell r="AH666">
            <v>0</v>
          </cell>
          <cell r="AI666">
            <v>-105.15964000002714</v>
          </cell>
          <cell r="AJ666">
            <v>-23.431400000001304</v>
          </cell>
          <cell r="AK666">
            <v>-83.03713000001153</v>
          </cell>
          <cell r="AL666">
            <v>-108.43993999998202</v>
          </cell>
          <cell r="AM666">
            <v>-108.43994000001112</v>
          </cell>
          <cell r="AN666">
            <v>86.764590000006137</v>
          </cell>
          <cell r="AO666">
            <v>-102.76803999999538</v>
          </cell>
          <cell r="AP666">
            <v>0</v>
          </cell>
          <cell r="AQ666">
            <v>0</v>
          </cell>
          <cell r="AR666">
            <v>-489.13463000021875</v>
          </cell>
          <cell r="AS666">
            <v>0</v>
          </cell>
          <cell r="AT666">
            <v>0</v>
          </cell>
          <cell r="AU666">
            <v>0</v>
          </cell>
          <cell r="AV666">
            <v>-20.238390000013169</v>
          </cell>
          <cell r="AW666">
            <v>0</v>
          </cell>
          <cell r="AX666">
            <v>-7.7695500000263564</v>
          </cell>
          <cell r="AY666">
            <v>-76.260330000019167</v>
          </cell>
          <cell r="AZ666">
            <v>-108.43995999998879</v>
          </cell>
          <cell r="BA666">
            <v>-135.07059000001755</v>
          </cell>
          <cell r="BB666">
            <v>-141.3558099999791</v>
          </cell>
          <cell r="BC666">
            <v>0</v>
          </cell>
          <cell r="BD666">
            <v>0</v>
          </cell>
          <cell r="BE666">
            <v>-235.9497799994424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-181.72982999996748</v>
          </cell>
          <cell r="BL666">
            <v>0</v>
          </cell>
          <cell r="BM666">
            <v>0</v>
          </cell>
          <cell r="BN666">
            <v>-54.219949999998789</v>
          </cell>
          <cell r="BO666">
            <v>0</v>
          </cell>
          <cell r="BP666">
            <v>0</v>
          </cell>
          <cell r="BQ666">
            <v>0</v>
          </cell>
          <cell r="BR666">
            <v>-241.31231000088155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-34.126750000054017</v>
          </cell>
          <cell r="BY666">
            <v>-124.97800999999163</v>
          </cell>
          <cell r="BZ666">
            <v>0</v>
          </cell>
          <cell r="CA666">
            <v>-82.207549999991897</v>
          </cell>
          <cell r="CB666">
            <v>0</v>
          </cell>
          <cell r="CC666">
            <v>0</v>
          </cell>
          <cell r="CD666">
            <v>0</v>
          </cell>
          <cell r="CE666">
            <v>-442.01855999976397</v>
          </cell>
          <cell r="CF666">
            <v>0</v>
          </cell>
          <cell r="CG666">
            <v>0</v>
          </cell>
          <cell r="CH666">
            <v>0</v>
          </cell>
          <cell r="CI666">
            <v>-100</v>
          </cell>
          <cell r="CJ666">
            <v>0</v>
          </cell>
          <cell r="CK666">
            <v>-63.010050000040792</v>
          </cell>
          <cell r="CL666">
            <v>-100</v>
          </cell>
          <cell r="CM666">
            <v>0</v>
          </cell>
          <cell r="CN666">
            <v>-157.30852999998024</v>
          </cell>
          <cell r="CO666">
            <v>-21.699980000033975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-47.008144999999786</v>
          </cell>
          <cell r="H671">
            <v>-537.32778820000021</v>
          </cell>
          <cell r="I671">
            <v>259.75887900000089</v>
          </cell>
          <cell r="J671">
            <v>-84.917869299999438</v>
          </cell>
          <cell r="K671">
            <v>-276.28023700000085</v>
          </cell>
          <cell r="L671">
            <v>-131.5126065000004</v>
          </cell>
          <cell r="M671">
            <v>-101.70513600000049</v>
          </cell>
          <cell r="N671">
            <v>-145.37942530000146</v>
          </cell>
          <cell r="O671">
            <v>-85.026364599998487</v>
          </cell>
          <cell r="P671">
            <v>-75.612578000000212</v>
          </cell>
          <cell r="Q671">
            <v>0.4098759999997128</v>
          </cell>
          <cell r="R671">
            <v>-1231.1525089999777</v>
          </cell>
          <cell r="S671">
            <v>0</v>
          </cell>
          <cell r="T671">
            <v>0</v>
          </cell>
          <cell r="U671">
            <v>-296.96818600000188</v>
          </cell>
          <cell r="V671">
            <v>-362.35461800000121</v>
          </cell>
          <cell r="W671">
            <v>-277.51692550000007</v>
          </cell>
          <cell r="X671">
            <v>-36.979680999998891</v>
          </cell>
          <cell r="Y671">
            <v>-72.313623399999415</v>
          </cell>
          <cell r="Z671">
            <v>-60.430669999999736</v>
          </cell>
          <cell r="AA671">
            <v>23.503564999999071</v>
          </cell>
          <cell r="AB671">
            <v>-148.09237009999924</v>
          </cell>
          <cell r="AC671">
            <v>0</v>
          </cell>
          <cell r="AD671">
            <v>0</v>
          </cell>
          <cell r="AE671">
            <v>-160.6276385000092</v>
          </cell>
          <cell r="AF671">
            <v>0</v>
          </cell>
          <cell r="AG671">
            <v>0</v>
          </cell>
          <cell r="AH671">
            <v>0</v>
          </cell>
          <cell r="AI671">
            <v>-58.577385000000504</v>
          </cell>
          <cell r="AJ671">
            <v>-43.840106999999989</v>
          </cell>
          <cell r="AK671">
            <v>0</v>
          </cell>
          <cell r="AL671">
            <v>0</v>
          </cell>
          <cell r="AM671">
            <v>0</v>
          </cell>
          <cell r="AN671">
            <v>-13.401216500000373</v>
          </cell>
          <cell r="AO671">
            <v>-44.808929999999236</v>
          </cell>
          <cell r="AP671">
            <v>0</v>
          </cell>
          <cell r="AQ671">
            <v>0</v>
          </cell>
          <cell r="AR671">
            <v>-250.10842000000412</v>
          </cell>
          <cell r="AS671">
            <v>0</v>
          </cell>
          <cell r="AT671">
            <v>0</v>
          </cell>
          <cell r="AU671">
            <v>0</v>
          </cell>
          <cell r="AV671">
            <v>-76.180039999999281</v>
          </cell>
          <cell r="AW671">
            <v>0</v>
          </cell>
          <cell r="AX671">
            <v>0</v>
          </cell>
          <cell r="AY671">
            <v>-19.723910000000615</v>
          </cell>
          <cell r="AZ671">
            <v>-20.630183999999645</v>
          </cell>
          <cell r="BA671">
            <v>-52.128865999999107</v>
          </cell>
          <cell r="BB671">
            <v>-81.445420000000013</v>
          </cell>
          <cell r="BC671">
            <v>0</v>
          </cell>
          <cell r="BD671">
            <v>0</v>
          </cell>
          <cell r="BE671">
            <v>-99.803174000000581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-99.803174000000581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-35.261498000007123</v>
          </cell>
          <cell r="BS671">
            <v>0</v>
          </cell>
          <cell r="BT671">
            <v>0</v>
          </cell>
          <cell r="BU671">
            <v>0</v>
          </cell>
          <cell r="BV671">
            <v>-28.828383999996731</v>
          </cell>
          <cell r="BW671">
            <v>0</v>
          </cell>
          <cell r="BX671">
            <v>0</v>
          </cell>
          <cell r="BY671">
            <v>-6.4331139999994775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-73.075161999964621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-67.72377299999971</v>
          </cell>
          <cell r="CL671">
            <v>0</v>
          </cell>
          <cell r="CM671">
            <v>0</v>
          </cell>
          <cell r="CN671">
            <v>-5.3513889999994717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3">
          <cell r="F713">
            <v>-14515.763493000064</v>
          </cell>
          <cell r="G713">
            <v>-14140.162605999969</v>
          </cell>
          <cell r="H713">
            <v>-9919.1979401998688</v>
          </cell>
          <cell r="I713">
            <v>-8070.234759999672</v>
          </cell>
          <cell r="J713">
            <v>-6878.6523263002746</v>
          </cell>
          <cell r="K713">
            <v>-16293.537138599902</v>
          </cell>
          <cell r="L713">
            <v>-22366.376959499903</v>
          </cell>
          <cell r="M713">
            <v>-25883.25706199999</v>
          </cell>
          <cell r="N713">
            <v>-40542.894463800127</v>
          </cell>
          <cell r="O713">
            <v>-20644.366164600011</v>
          </cell>
          <cell r="P713">
            <v>-9734.7370150000788</v>
          </cell>
          <cell r="Q713">
            <v>-18947.363374999957</v>
          </cell>
          <cell r="R713">
            <v>-181473.97174343094</v>
          </cell>
          <cell r="S713">
            <v>-14069.420351000037</v>
          </cell>
          <cell r="T713">
            <v>-10680.391579000046</v>
          </cell>
          <cell r="U713">
            <v>-5076.9474821402691</v>
          </cell>
          <cell r="V713">
            <v>-9722.8433904002886</v>
          </cell>
          <cell r="W713">
            <v>-8443.0432131998241</v>
          </cell>
          <cell r="X713">
            <v>-17155.684164960636</v>
          </cell>
          <cell r="Y713">
            <v>-18296.767253399827</v>
          </cell>
          <cell r="Z713">
            <v>-22839.356876400067</v>
          </cell>
          <cell r="AA713">
            <v>-35228.809220280498</v>
          </cell>
          <cell r="AB713">
            <v>-14060.161132650217</v>
          </cell>
          <cell r="AC713">
            <v>-10146.316188000143</v>
          </cell>
          <cell r="AD713">
            <v>-15754.230892000254</v>
          </cell>
          <cell r="AE713">
            <v>-209001.67000294849</v>
          </cell>
          <cell r="AF713">
            <v>-13924.916461000219</v>
          </cell>
          <cell r="AG713">
            <v>-16416.829794000136</v>
          </cell>
          <cell r="AH713">
            <v>-9445.9153119998518</v>
          </cell>
          <cell r="AI713">
            <v>-13098.456504500005</v>
          </cell>
          <cell r="AJ713">
            <v>-10508.24055994954</v>
          </cell>
          <cell r="AK713">
            <v>-17575.405608999776</v>
          </cell>
          <cell r="AL713">
            <v>-19294.65919099981</v>
          </cell>
          <cell r="AM713">
            <v>-23213.234002999961</v>
          </cell>
          <cell r="AN713">
            <v>-38440.03935050033</v>
          </cell>
          <cell r="AO713">
            <v>-16748.277010000078</v>
          </cell>
          <cell r="AP713">
            <v>-12657.263045000378</v>
          </cell>
          <cell r="AQ713">
            <v>-17678.433163000038</v>
          </cell>
          <cell r="AR713">
            <v>-222802.15478600189</v>
          </cell>
          <cell r="AS713">
            <v>-14898.111949000042</v>
          </cell>
          <cell r="AT713">
            <v>-16764.910911000334</v>
          </cell>
          <cell r="AU713">
            <v>-12011.585910999915</v>
          </cell>
          <cell r="AV713">
            <v>-12218.630297000054</v>
          </cell>
          <cell r="AW713">
            <v>-10570.319196300115</v>
          </cell>
          <cell r="AX713">
            <v>-15384.215870800428</v>
          </cell>
          <cell r="AY713">
            <v>-18013.536760000512</v>
          </cell>
          <cell r="AZ713">
            <v>-29259.933077999856</v>
          </cell>
          <cell r="BA713">
            <v>-46291.062571499962</v>
          </cell>
          <cell r="BB713">
            <v>-16267.845748400316</v>
          </cell>
          <cell r="BC713">
            <v>-12575.711736999918</v>
          </cell>
          <cell r="BD713">
            <v>-18546.290755999973</v>
          </cell>
          <cell r="BE713">
            <v>-213294.14484715834</v>
          </cell>
          <cell r="BF713">
            <v>-15751.084304000251</v>
          </cell>
          <cell r="BG713">
            <v>-14556.122284999816</v>
          </cell>
          <cell r="BH713">
            <v>-8672.050162000116</v>
          </cell>
          <cell r="BI713">
            <v>-11746.368909300072</v>
          </cell>
          <cell r="BJ713">
            <v>-9157.7526752999984</v>
          </cell>
          <cell r="BK713">
            <v>-16097.109546000138</v>
          </cell>
          <cell r="BL713">
            <v>-21387.29740400007</v>
          </cell>
          <cell r="BM713">
            <v>-27858.379274999956</v>
          </cell>
          <cell r="BN713">
            <v>-44408.866102300119</v>
          </cell>
          <cell r="BO713">
            <v>-17055.467980260029</v>
          </cell>
          <cell r="BP713">
            <v>-9962.3481870000251</v>
          </cell>
          <cell r="BQ713">
            <v>-16641.298017000081</v>
          </cell>
          <cell r="BR713">
            <v>-270515.57030855119</v>
          </cell>
          <cell r="BS713">
            <v>-21531.289718999993</v>
          </cell>
          <cell r="BT713">
            <v>-15773.450430999976</v>
          </cell>
          <cell r="BU713">
            <v>-11407.194401999936</v>
          </cell>
          <cell r="BV713">
            <v>-12000.706482999958</v>
          </cell>
          <cell r="BW713">
            <v>-11197.807464700192</v>
          </cell>
          <cell r="BX713">
            <v>-20908.093637000304</v>
          </cell>
          <cell r="BY713">
            <v>-28728.31223660009</v>
          </cell>
          <cell r="BZ713">
            <v>-36306.651376499329</v>
          </cell>
          <cell r="CA713">
            <v>-50636.374589249957</v>
          </cell>
          <cell r="CB713">
            <v>-21366.319841499906</v>
          </cell>
          <cell r="CC713">
            <v>-13085.306776999496</v>
          </cell>
          <cell r="CD713">
            <v>-27574.063350999728</v>
          </cell>
          <cell r="CE713">
            <v>-283532.79266779497</v>
          </cell>
          <cell r="CF713">
            <v>-25532.421842500567</v>
          </cell>
          <cell r="CG713">
            <v>-16650.637143000029</v>
          </cell>
          <cell r="CH713">
            <v>-11085.182678999845</v>
          </cell>
          <cell r="CI713">
            <v>-10694.752868999727</v>
          </cell>
          <cell r="CJ713">
            <v>-10758.469690999947</v>
          </cell>
          <cell r="CK713">
            <v>-22184.409260500688</v>
          </cell>
          <cell r="CL713">
            <v>-32334.064240000211</v>
          </cell>
          <cell r="CM713">
            <v>-39705.008894999977</v>
          </cell>
          <cell r="CN713">
            <v>-52563.806040800177</v>
          </cell>
          <cell r="CO713">
            <v>-22482.490182999521</v>
          </cell>
          <cell r="CP713">
            <v>-14772.815114000812</v>
          </cell>
          <cell r="CQ713">
            <v>-24768.73470999999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-100</v>
          </cell>
          <cell r="H720">
            <v>-91.974609999999984</v>
          </cell>
          <cell r="I720">
            <v>-1936.1849999999995</v>
          </cell>
          <cell r="J720">
            <v>-97.089929999999995</v>
          </cell>
          <cell r="K720">
            <v>3.1648400000000265</v>
          </cell>
          <cell r="L720">
            <v>-37.024400000000014</v>
          </cell>
          <cell r="M720">
            <v>0.15145459999985178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-3967.9682300000022</v>
          </cell>
          <cell r="S720">
            <v>0</v>
          </cell>
          <cell r="T720">
            <v>-585.45020000000022</v>
          </cell>
          <cell r="U720">
            <v>-111.95559799999998</v>
          </cell>
          <cell r="V720">
            <v>-2918.8706000000011</v>
          </cell>
          <cell r="W720">
            <v>-97.090059999999994</v>
          </cell>
          <cell r="X720">
            <v>1.582457999999999</v>
          </cell>
          <cell r="Y720">
            <v>-91.350999999999658</v>
          </cell>
          <cell r="Z720">
            <v>13.333400000000438</v>
          </cell>
          <cell r="AA720">
            <v>0</v>
          </cell>
          <cell r="AB720">
            <v>-191.01485000000002</v>
          </cell>
          <cell r="AC720">
            <v>5.4465399999999988</v>
          </cell>
          <cell r="AD720">
            <v>7.4016799999999989</v>
          </cell>
          <cell r="AE720">
            <v>-4419.8284167999991</v>
          </cell>
          <cell r="AF720">
            <v>0</v>
          </cell>
          <cell r="AG720">
            <v>-93.146149999999977</v>
          </cell>
          <cell r="AH720">
            <v>-102.0723903</v>
          </cell>
          <cell r="AI720">
            <v>-3205.2459999999992</v>
          </cell>
          <cell r="AJ720">
            <v>-413.38709999999998</v>
          </cell>
          <cell r="AK720">
            <v>7.936200000000099</v>
          </cell>
          <cell r="AL720">
            <v>-185.75900000000001</v>
          </cell>
          <cell r="AM720">
            <v>-86.529626499999722</v>
          </cell>
          <cell r="AN720">
            <v>1.9704899999999981</v>
          </cell>
          <cell r="AO720">
            <v>-343.59483999999998</v>
          </cell>
          <cell r="AP720">
            <v>0</v>
          </cell>
          <cell r="AQ720">
            <v>0</v>
          </cell>
          <cell r="AR720">
            <v>-5750.7095799999952</v>
          </cell>
          <cell r="AS720">
            <v>15.332340000000016</v>
          </cell>
          <cell r="AT720">
            <v>-93.146350000000098</v>
          </cell>
          <cell r="AU720">
            <v>-532.80246999999997</v>
          </cell>
          <cell r="AV720">
            <v>-3039.3089999999993</v>
          </cell>
          <cell r="AW720">
            <v>-1162.1952999999999</v>
          </cell>
          <cell r="AX720">
            <v>-92.867420000000038</v>
          </cell>
          <cell r="AY720">
            <v>-245.44719999999961</v>
          </cell>
          <cell r="AZ720">
            <v>-101.63259999999991</v>
          </cell>
          <cell r="BA720">
            <v>5.9095199999999863</v>
          </cell>
          <cell r="BB720">
            <v>-504.55110000000013</v>
          </cell>
          <cell r="BC720">
            <v>0</v>
          </cell>
          <cell r="BD720">
            <v>0</v>
          </cell>
          <cell r="BE720">
            <v>-4763.6304493000061</v>
          </cell>
          <cell r="BF720">
            <v>0</v>
          </cell>
          <cell r="BG720">
            <v>-229.52247930000001</v>
          </cell>
          <cell r="BH720">
            <v>-464.08989999999994</v>
          </cell>
          <cell r="BI720">
            <v>-1667.5754999999999</v>
          </cell>
          <cell r="BJ720">
            <v>-1262.1701000000003</v>
          </cell>
          <cell r="BK720">
            <v>-370.20309999999972</v>
          </cell>
          <cell r="BL720">
            <v>-307.13700000000063</v>
          </cell>
          <cell r="BM720">
            <v>-54.516999999999825</v>
          </cell>
          <cell r="BN720">
            <v>13.788299999999936</v>
          </cell>
          <cell r="BO720">
            <v>-422.2036700000001</v>
          </cell>
          <cell r="BP720">
            <v>0</v>
          </cell>
          <cell r="BQ720">
            <v>0</v>
          </cell>
          <cell r="BR720">
            <v>-21353.097267999998</v>
          </cell>
          <cell r="BS720">
            <v>0</v>
          </cell>
          <cell r="BT720">
            <v>-1128.9138900000003</v>
          </cell>
          <cell r="BU720">
            <v>-1132.6827800000001</v>
          </cell>
          <cell r="BV720">
            <v>-9376.8119999999981</v>
          </cell>
          <cell r="BW720">
            <v>-4368.607</v>
          </cell>
          <cell r="BX720">
            <v>-768.97500000000036</v>
          </cell>
          <cell r="BY720">
            <v>-2531.4189999999999</v>
          </cell>
          <cell r="BZ720">
            <v>-958.3721000000005</v>
          </cell>
          <cell r="CA720">
            <v>3.9395200000000159</v>
          </cell>
          <cell r="CB720">
            <v>-386.77804000000015</v>
          </cell>
          <cell r="CC720">
            <v>-244.07576800000004</v>
          </cell>
          <cell r="CD720">
            <v>-460.40121000000011</v>
          </cell>
          <cell r="CE720">
            <v>-57843.859339999966</v>
          </cell>
          <cell r="CF720">
            <v>-300</v>
          </cell>
          <cell r="CG720">
            <v>-5558.9664999999986</v>
          </cell>
          <cell r="CH720">
            <v>-4832.2519999999986</v>
          </cell>
          <cell r="CI720">
            <v>-14172.220000000001</v>
          </cell>
          <cell r="CJ720">
            <v>-9347.6860000000015</v>
          </cell>
          <cell r="CK720">
            <v>-981.39369999999963</v>
          </cell>
          <cell r="CL720">
            <v>-8267.0979999999981</v>
          </cell>
          <cell r="CM720">
            <v>-5115.1739999999991</v>
          </cell>
          <cell r="CN720">
            <v>13.78879999999981</v>
          </cell>
          <cell r="CO720">
            <v>-1587.0649000000003</v>
          </cell>
          <cell r="CP720">
            <v>-3509.7860999999975</v>
          </cell>
          <cell r="CQ720">
            <v>-4186.0069400000029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-192.51076</v>
          </cell>
          <cell r="J721">
            <v>0</v>
          </cell>
          <cell r="K721">
            <v>0</v>
          </cell>
          <cell r="L721">
            <v>-80.434300000000007</v>
          </cell>
          <cell r="M721">
            <v>-63.194299999999998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-418.01215600000069</v>
          </cell>
          <cell r="S721">
            <v>0</v>
          </cell>
          <cell r="T721">
            <v>0</v>
          </cell>
          <cell r="U721">
            <v>-42.1</v>
          </cell>
          <cell r="V721">
            <v>-274.73</v>
          </cell>
          <cell r="W721">
            <v>0</v>
          </cell>
          <cell r="X721">
            <v>1.5822399999999988</v>
          </cell>
          <cell r="Y721">
            <v>2.35349999999994</v>
          </cell>
          <cell r="Z721">
            <v>-110.56420000000003</v>
          </cell>
          <cell r="AA721">
            <v>0</v>
          </cell>
          <cell r="AB721">
            <v>0</v>
          </cell>
          <cell r="AC721">
            <v>5.4463039999999978</v>
          </cell>
          <cell r="AD721">
            <v>0</v>
          </cell>
          <cell r="AE721">
            <v>-383.53658999999971</v>
          </cell>
          <cell r="AF721">
            <v>0</v>
          </cell>
          <cell r="AG721">
            <v>0</v>
          </cell>
          <cell r="AH721">
            <v>-44.494759999999992</v>
          </cell>
          <cell r="AI721">
            <v>-278.79579999999987</v>
          </cell>
          <cell r="AJ721">
            <v>-64.281049999999993</v>
          </cell>
          <cell r="AK721">
            <v>0</v>
          </cell>
          <cell r="AL721">
            <v>1.0117999999999938</v>
          </cell>
          <cell r="AM721">
            <v>1.1221000000000458</v>
          </cell>
          <cell r="AN721">
            <v>0</v>
          </cell>
          <cell r="AO721">
            <v>1.9011199999999917</v>
          </cell>
          <cell r="AP721">
            <v>0</v>
          </cell>
          <cell r="AQ721">
            <v>0</v>
          </cell>
          <cell r="AR721">
            <v>-1098.5592099999985</v>
          </cell>
          <cell r="AS721">
            <v>0</v>
          </cell>
          <cell r="AT721">
            <v>0</v>
          </cell>
          <cell r="AU721">
            <v>-6.9687000000000126</v>
          </cell>
          <cell r="AV721">
            <v>-184.23929999999996</v>
          </cell>
          <cell r="AW721">
            <v>-105.96129999999994</v>
          </cell>
          <cell r="AX721">
            <v>-2.5135699999999872</v>
          </cell>
          <cell r="AY721">
            <v>-747.16949999999997</v>
          </cell>
          <cell r="AZ721">
            <v>-58.424999999999955</v>
          </cell>
          <cell r="BA721">
            <v>1.9697299999999984</v>
          </cell>
          <cell r="BB721">
            <v>4.7484300000000133</v>
          </cell>
          <cell r="BC721">
            <v>0</v>
          </cell>
          <cell r="BD721">
            <v>0</v>
          </cell>
          <cell r="BE721">
            <v>-1625.8405900000016</v>
          </cell>
          <cell r="BF721">
            <v>0</v>
          </cell>
          <cell r="BG721">
            <v>-75.322939999999988</v>
          </cell>
          <cell r="BH721">
            <v>-106.79273000000001</v>
          </cell>
          <cell r="BI721">
            <v>-327.54054000000008</v>
          </cell>
          <cell r="BJ721">
            <v>-30.286400000000071</v>
          </cell>
          <cell r="BK721">
            <v>-67.946130000000039</v>
          </cell>
          <cell r="BL721">
            <v>-465.49749999999995</v>
          </cell>
          <cell r="BM721">
            <v>-420.2174</v>
          </cell>
          <cell r="BN721">
            <v>1.9697499999999764</v>
          </cell>
          <cell r="BO721">
            <v>-134.20670000000001</v>
          </cell>
          <cell r="BP721">
            <v>0</v>
          </cell>
          <cell r="BQ721">
            <v>0</v>
          </cell>
          <cell r="BR721">
            <v>-4598.6520610000007</v>
          </cell>
          <cell r="BS721">
            <v>0</v>
          </cell>
          <cell r="BT721">
            <v>0</v>
          </cell>
          <cell r="BU721">
            <v>-144.13429000000002</v>
          </cell>
          <cell r="BV721">
            <v>-843.68000000000029</v>
          </cell>
          <cell r="BW721">
            <v>-1544.8254000000002</v>
          </cell>
          <cell r="BX721">
            <v>-179.19690000000003</v>
          </cell>
          <cell r="BY721">
            <v>-1430.6918999999998</v>
          </cell>
          <cell r="BZ721">
            <v>-284.40250000000015</v>
          </cell>
          <cell r="CA721">
            <v>0</v>
          </cell>
          <cell r="CB721">
            <v>-53.242969999999985</v>
          </cell>
          <cell r="CC721">
            <v>-86.422059999999988</v>
          </cell>
          <cell r="CD721">
            <v>-32.056041</v>
          </cell>
          <cell r="CE721">
            <v>-6941.2154000000082</v>
          </cell>
          <cell r="CF721">
            <v>-37.241199999999999</v>
          </cell>
          <cell r="CG721">
            <v>-98.051100000000133</v>
          </cell>
          <cell r="CH721">
            <v>-784.19660000000022</v>
          </cell>
          <cell r="CI721">
            <v>-1156.0173000000004</v>
          </cell>
          <cell r="CJ721">
            <v>-1024.3477000000003</v>
          </cell>
          <cell r="CK721">
            <v>-97.728400000000192</v>
          </cell>
          <cell r="CL721">
            <v>-1848.2304999999997</v>
          </cell>
          <cell r="CM721">
            <v>-734.34870000000046</v>
          </cell>
          <cell r="CN721">
            <v>0</v>
          </cell>
          <cell r="CO721">
            <v>-33.160799999999995</v>
          </cell>
          <cell r="CP721">
            <v>-457.84790000000021</v>
          </cell>
          <cell r="CQ721">
            <v>-670.04519999999991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-74.023533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-430.07439999999997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-430.07440000000008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-498.03477100000003</v>
          </cell>
          <cell r="BF722">
            <v>0</v>
          </cell>
          <cell r="BG722">
            <v>-21.766981000000001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-244.76740000000001</v>
          </cell>
          <cell r="BM722">
            <v>-231.50039000000001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-1416.4816799999999</v>
          </cell>
          <cell r="BS722">
            <v>0</v>
          </cell>
          <cell r="BT722">
            <v>-19.219680000000039</v>
          </cell>
          <cell r="BU722">
            <v>0</v>
          </cell>
          <cell r="BV722">
            <v>-114.33096999999998</v>
          </cell>
          <cell r="BW722">
            <v>-250.86396999999999</v>
          </cell>
          <cell r="BX722">
            <v>0</v>
          </cell>
          <cell r="BY722">
            <v>-611.92750000000024</v>
          </cell>
          <cell r="BZ722">
            <v>-289.78970000000004</v>
          </cell>
          <cell r="CA722">
            <v>0</v>
          </cell>
          <cell r="CB722">
            <v>0</v>
          </cell>
          <cell r="CC722">
            <v>-130.34986000000001</v>
          </cell>
          <cell r="CD722">
            <v>0</v>
          </cell>
          <cell r="CE722">
            <v>-1768.8810899999989</v>
          </cell>
          <cell r="CF722">
            <v>0</v>
          </cell>
          <cell r="CG722">
            <v>-467.78549999999996</v>
          </cell>
          <cell r="CH722">
            <v>-260.84285</v>
          </cell>
          <cell r="CI722">
            <v>-10.050600000000031</v>
          </cell>
          <cell r="CJ722">
            <v>-300</v>
          </cell>
          <cell r="CK722">
            <v>0</v>
          </cell>
          <cell r="CL722">
            <v>-527.89789999999994</v>
          </cell>
          <cell r="CM722">
            <v>-100</v>
          </cell>
          <cell r="CN722">
            <v>0</v>
          </cell>
          <cell r="CO722">
            <v>0</v>
          </cell>
          <cell r="CP722">
            <v>-54.312599999999975</v>
          </cell>
          <cell r="CQ722">
            <v>-47.991640000000075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4">
          <cell r="F724">
            <v>0</v>
          </cell>
          <cell r="G724">
            <v>-100</v>
          </cell>
          <cell r="H724">
            <v>-91.974610000000041</v>
          </cell>
          <cell r="I724">
            <v>-2128.6957599999996</v>
          </cell>
          <cell r="J724">
            <v>-97.089929999999981</v>
          </cell>
          <cell r="K724">
            <v>3.1648400000000265</v>
          </cell>
          <cell r="L724">
            <v>-191.48223299999972</v>
          </cell>
          <cell r="M724">
            <v>-63.04284540000026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-4385.9803860000065</v>
          </cell>
          <cell r="S724">
            <v>0</v>
          </cell>
          <cell r="T724">
            <v>-585.45020000000022</v>
          </cell>
          <cell r="U724">
            <v>-154.055598</v>
          </cell>
          <cell r="V724">
            <v>-3193.6006000000016</v>
          </cell>
          <cell r="W724">
            <v>-97.090059999999994</v>
          </cell>
          <cell r="X724">
            <v>3.1646980000000156</v>
          </cell>
          <cell r="Y724">
            <v>-88.9975000000004</v>
          </cell>
          <cell r="Z724">
            <v>-97.230799999999363</v>
          </cell>
          <cell r="AA724">
            <v>0</v>
          </cell>
          <cell r="AB724">
            <v>-191.01485000000002</v>
          </cell>
          <cell r="AC724">
            <v>10.892843999999997</v>
          </cell>
          <cell r="AD724">
            <v>7.4016799999999989</v>
          </cell>
          <cell r="AE724">
            <v>-4803.3650067999988</v>
          </cell>
          <cell r="AF724">
            <v>0</v>
          </cell>
          <cell r="AG724">
            <v>-93.146149999999977</v>
          </cell>
          <cell r="AH724">
            <v>-146.56715029999998</v>
          </cell>
          <cell r="AI724">
            <v>-3484.0417999999991</v>
          </cell>
          <cell r="AJ724">
            <v>-477.66814999999997</v>
          </cell>
          <cell r="AK724">
            <v>7.936200000000099</v>
          </cell>
          <cell r="AL724">
            <v>-184.74719999999979</v>
          </cell>
          <cell r="AM724">
            <v>-85.407526499999221</v>
          </cell>
          <cell r="AN724">
            <v>1.9704899999999839</v>
          </cell>
          <cell r="AO724">
            <v>-341.69371999999976</v>
          </cell>
          <cell r="AP724">
            <v>0</v>
          </cell>
          <cell r="AQ724">
            <v>0</v>
          </cell>
          <cell r="AR724">
            <v>-7279.3431899999996</v>
          </cell>
          <cell r="AS724">
            <v>15.332340000000016</v>
          </cell>
          <cell r="AT724">
            <v>-93.146350000000098</v>
          </cell>
          <cell r="AU724">
            <v>-539.77116999999987</v>
          </cell>
          <cell r="AV724">
            <v>-3223.5483000000004</v>
          </cell>
          <cell r="AW724">
            <v>-1268.1565999999998</v>
          </cell>
          <cell r="AX724">
            <v>-95.380989999999997</v>
          </cell>
          <cell r="AY724">
            <v>-1422.6911000000018</v>
          </cell>
          <cell r="AZ724">
            <v>-160.05759999999918</v>
          </cell>
          <cell r="BA724">
            <v>7.8792499999999563</v>
          </cell>
          <cell r="BB724">
            <v>-499.80267000000003</v>
          </cell>
          <cell r="BC724">
            <v>0</v>
          </cell>
          <cell r="BD724">
            <v>0</v>
          </cell>
          <cell r="BE724">
            <v>-6887.5058103000047</v>
          </cell>
          <cell r="BF724">
            <v>0</v>
          </cell>
          <cell r="BG724">
            <v>-326.61240029999999</v>
          </cell>
          <cell r="BH724">
            <v>-570.88263000000006</v>
          </cell>
          <cell r="BI724">
            <v>-1995.1160399999999</v>
          </cell>
          <cell r="BJ724">
            <v>-1292.4565000000002</v>
          </cell>
          <cell r="BK724">
            <v>-438.14922999999953</v>
          </cell>
          <cell r="BL724">
            <v>-1017.4018999999971</v>
          </cell>
          <cell r="BM724">
            <v>-706.23478999999861</v>
          </cell>
          <cell r="BN724">
            <v>15.758049999999912</v>
          </cell>
          <cell r="BO724">
            <v>-556.41037000000006</v>
          </cell>
          <cell r="BP724">
            <v>0</v>
          </cell>
          <cell r="BQ724">
            <v>0</v>
          </cell>
          <cell r="BR724">
            <v>-27368.23100900001</v>
          </cell>
          <cell r="BS724">
            <v>0</v>
          </cell>
          <cell r="BT724">
            <v>-1148.1335700000004</v>
          </cell>
          <cell r="BU724">
            <v>-1276.8170700000001</v>
          </cell>
          <cell r="BV724">
            <v>-10334.822970000001</v>
          </cell>
          <cell r="BW724">
            <v>-6164.29637</v>
          </cell>
          <cell r="BX724">
            <v>-948.17190000000028</v>
          </cell>
          <cell r="BY724">
            <v>-4574.0384000000013</v>
          </cell>
          <cell r="BZ724">
            <v>-1532.5643000000018</v>
          </cell>
          <cell r="CA724">
            <v>3.9395200000000159</v>
          </cell>
          <cell r="CB724">
            <v>-440.02100999999993</v>
          </cell>
          <cell r="CC724">
            <v>-460.84768800000006</v>
          </cell>
          <cell r="CD724">
            <v>-492.45725100000004</v>
          </cell>
          <cell r="CE724">
            <v>-66553.955829999992</v>
          </cell>
          <cell r="CF724">
            <v>-337.24119999999994</v>
          </cell>
          <cell r="CG724">
            <v>-6124.803100000001</v>
          </cell>
          <cell r="CH724">
            <v>-5877.2914500000006</v>
          </cell>
          <cell r="CI724">
            <v>-15338.28790000001</v>
          </cell>
          <cell r="CJ724">
            <v>-10672.0337</v>
          </cell>
          <cell r="CK724">
            <v>-1079.1221000000005</v>
          </cell>
          <cell r="CL724">
            <v>-10643.226399999992</v>
          </cell>
          <cell r="CM724">
            <v>-5949.5227000000014</v>
          </cell>
          <cell r="CN724">
            <v>13.78879999999981</v>
          </cell>
          <cell r="CO724">
            <v>-1620.2257</v>
          </cell>
          <cell r="CP724">
            <v>-4021.9465999999957</v>
          </cell>
          <cell r="CQ724">
            <v>-4904.0437800000036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 t="str">
            <v>=</v>
          </cell>
          <cell r="G725" t="str">
            <v>=</v>
          </cell>
          <cell r="H725" t="str">
            <v>=</v>
          </cell>
          <cell r="I725" t="str">
            <v>=</v>
          </cell>
          <cell r="J725" t="str">
            <v>=</v>
          </cell>
          <cell r="K725" t="str">
            <v>=</v>
          </cell>
          <cell r="L725" t="str">
            <v>=</v>
          </cell>
          <cell r="M725" t="str">
            <v>=</v>
          </cell>
          <cell r="N725" t="str">
            <v>=</v>
          </cell>
          <cell r="O725" t="str">
            <v>=</v>
          </cell>
          <cell r="P725" t="str">
            <v>=</v>
          </cell>
          <cell r="Q725" t="str">
            <v>=</v>
          </cell>
          <cell r="R725" t="str">
            <v>=</v>
          </cell>
          <cell r="S725" t="str">
            <v>=</v>
          </cell>
          <cell r="T725" t="str">
            <v>=</v>
          </cell>
          <cell r="U725" t="str">
            <v>=</v>
          </cell>
          <cell r="V725" t="str">
            <v>=</v>
          </cell>
          <cell r="W725" t="str">
            <v>=</v>
          </cell>
          <cell r="X725" t="str">
            <v>=</v>
          </cell>
          <cell r="Y725" t="str">
            <v>=</v>
          </cell>
          <cell r="Z725" t="str">
            <v>=</v>
          </cell>
          <cell r="AA725" t="str">
            <v>=</v>
          </cell>
          <cell r="AB725" t="str">
            <v>=</v>
          </cell>
          <cell r="AC725" t="str">
            <v>=</v>
          </cell>
          <cell r="AD725" t="str">
            <v>=</v>
          </cell>
          <cell r="AE725" t="str">
            <v>=</v>
          </cell>
          <cell r="AF725" t="str">
            <v>=</v>
          </cell>
          <cell r="AG725" t="str">
            <v>=</v>
          </cell>
          <cell r="AH725" t="str">
            <v>=</v>
          </cell>
          <cell r="AI725" t="str">
            <v>=</v>
          </cell>
          <cell r="AJ725" t="str">
            <v>=</v>
          </cell>
          <cell r="AK725" t="str">
            <v>=</v>
          </cell>
          <cell r="AL725" t="str">
            <v>=</v>
          </cell>
          <cell r="AM725" t="str">
            <v>=</v>
          </cell>
          <cell r="AN725" t="str">
            <v>=</v>
          </cell>
          <cell r="AO725" t="str">
            <v>=</v>
          </cell>
          <cell r="AP725" t="str">
            <v>=</v>
          </cell>
          <cell r="AQ725" t="str">
            <v>=</v>
          </cell>
          <cell r="AR725" t="str">
            <v>=</v>
          </cell>
          <cell r="AS725" t="str">
            <v>=</v>
          </cell>
          <cell r="AT725" t="str">
            <v>=</v>
          </cell>
          <cell r="AU725" t="str">
            <v>=</v>
          </cell>
          <cell r="AV725" t="str">
            <v>=</v>
          </cell>
          <cell r="AW725" t="str">
            <v>=</v>
          </cell>
          <cell r="AX725" t="str">
            <v>=</v>
          </cell>
          <cell r="AY725" t="str">
            <v>=</v>
          </cell>
          <cell r="AZ725" t="str">
            <v>=</v>
          </cell>
          <cell r="BA725" t="str">
            <v>=</v>
          </cell>
          <cell r="BB725" t="str">
            <v>=</v>
          </cell>
          <cell r="BC725" t="str">
            <v>=</v>
          </cell>
          <cell r="BD725" t="str">
            <v>=</v>
          </cell>
          <cell r="BE725" t="str">
            <v>=</v>
          </cell>
          <cell r="BF725" t="str">
            <v>=</v>
          </cell>
          <cell r="BG725" t="str">
            <v>=</v>
          </cell>
          <cell r="BH725" t="str">
            <v>=</v>
          </cell>
          <cell r="BI725" t="str">
            <v>=</v>
          </cell>
          <cell r="BJ725" t="str">
            <v>=</v>
          </cell>
          <cell r="BK725" t="str">
            <v>=</v>
          </cell>
          <cell r="BL725" t="str">
            <v>=</v>
          </cell>
          <cell r="BM725" t="str">
            <v>=</v>
          </cell>
          <cell r="BN725" t="str">
            <v>=</v>
          </cell>
          <cell r="BO725" t="str">
            <v>=</v>
          </cell>
          <cell r="BP725" t="str">
            <v>=</v>
          </cell>
          <cell r="BQ725" t="str">
            <v>=</v>
          </cell>
          <cell r="BR725" t="str">
            <v>=</v>
          </cell>
          <cell r="BS725" t="str">
            <v>=</v>
          </cell>
          <cell r="BT725" t="str">
            <v>=</v>
          </cell>
          <cell r="BU725" t="str">
            <v>=</v>
          </cell>
          <cell r="BV725" t="str">
            <v>=</v>
          </cell>
          <cell r="BW725" t="str">
            <v>=</v>
          </cell>
          <cell r="BX725" t="str">
            <v>=</v>
          </cell>
          <cell r="BY725" t="str">
            <v>=</v>
          </cell>
          <cell r="BZ725" t="str">
            <v>=</v>
          </cell>
          <cell r="CA725" t="str">
            <v>=</v>
          </cell>
          <cell r="CB725" t="str">
            <v>=</v>
          </cell>
          <cell r="CC725" t="str">
            <v>=</v>
          </cell>
          <cell r="CD725" t="str">
            <v>=</v>
          </cell>
          <cell r="CE725" t="str">
            <v>=</v>
          </cell>
          <cell r="CF725" t="str">
            <v>=</v>
          </cell>
          <cell r="CG725" t="str">
            <v>=</v>
          </cell>
          <cell r="CH725" t="str">
            <v>=</v>
          </cell>
          <cell r="CI725" t="str">
            <v>=</v>
          </cell>
          <cell r="CJ725" t="str">
            <v>=</v>
          </cell>
          <cell r="CK725" t="str">
            <v>=</v>
          </cell>
          <cell r="CL725" t="str">
            <v>=</v>
          </cell>
          <cell r="CM725" t="str">
            <v>=</v>
          </cell>
          <cell r="CN725" t="str">
            <v>=</v>
          </cell>
          <cell r="CO725" t="str">
            <v>=</v>
          </cell>
          <cell r="CP725" t="str">
            <v>=</v>
          </cell>
          <cell r="CQ725" t="str">
            <v>=</v>
          </cell>
          <cell r="CR725" t="str">
            <v>=</v>
          </cell>
          <cell r="CS725" t="str">
            <v>=</v>
          </cell>
          <cell r="CT725" t="str">
            <v>=</v>
          </cell>
          <cell r="CU725" t="str">
            <v>=</v>
          </cell>
          <cell r="CV725" t="str">
            <v>=</v>
          </cell>
          <cell r="CW725" t="str">
            <v>=</v>
          </cell>
          <cell r="CX725" t="str">
            <v>=</v>
          </cell>
          <cell r="CY725" t="str">
            <v>=</v>
          </cell>
          <cell r="CZ725" t="str">
            <v>=</v>
          </cell>
          <cell r="DA725" t="str">
            <v>=</v>
          </cell>
          <cell r="DB725" t="str">
            <v>=</v>
          </cell>
          <cell r="DC725" t="str">
            <v>=</v>
          </cell>
          <cell r="DD725" t="str">
            <v>=</v>
          </cell>
          <cell r="DE725" t="str">
            <v>=</v>
          </cell>
          <cell r="DF725" t="str">
            <v>=</v>
          </cell>
          <cell r="DG725" t="str">
            <v>=</v>
          </cell>
          <cell r="DH725" t="str">
            <v>=</v>
          </cell>
          <cell r="DI725" t="str">
            <v>=</v>
          </cell>
          <cell r="DJ725" t="str">
            <v>=</v>
          </cell>
          <cell r="DK725" t="str">
            <v>=</v>
          </cell>
          <cell r="DL725" t="str">
            <v>=</v>
          </cell>
          <cell r="DM725" t="str">
            <v>=</v>
          </cell>
          <cell r="DN725" t="str">
            <v>=</v>
          </cell>
          <cell r="DO725" t="str">
            <v>=</v>
          </cell>
          <cell r="DP725" t="str">
            <v>=</v>
          </cell>
          <cell r="DQ725" t="str">
            <v>=</v>
          </cell>
          <cell r="DR725" t="str">
            <v>=</v>
          </cell>
          <cell r="DS725" t="str">
            <v>=</v>
          </cell>
          <cell r="DT725" t="str">
            <v>=</v>
          </cell>
          <cell r="DU725" t="str">
            <v>=</v>
          </cell>
          <cell r="DV725" t="str">
            <v>=</v>
          </cell>
          <cell r="DW725" t="str">
            <v>=</v>
          </cell>
          <cell r="DX725" t="str">
            <v>=</v>
          </cell>
          <cell r="DY725" t="str">
            <v>=</v>
          </cell>
          <cell r="DZ725" t="str">
            <v>=</v>
          </cell>
          <cell r="EA725" t="str">
            <v>=</v>
          </cell>
          <cell r="EB725" t="str">
            <v>=</v>
          </cell>
          <cell r="EC725" t="str">
            <v>=</v>
          </cell>
          <cell r="ED725" t="str">
            <v>=</v>
          </cell>
        </row>
        <row r="726">
          <cell r="F726">
            <v>2881.6211960297078</v>
          </cell>
          <cell r="G726">
            <v>3674.699961300008</v>
          </cell>
          <cell r="H726">
            <v>4417.6721418993548</v>
          </cell>
          <cell r="I726">
            <v>9473.8004559306428</v>
          </cell>
          <cell r="J726">
            <v>8957.5967935295776</v>
          </cell>
          <cell r="K726">
            <v>4720.9029438681901</v>
          </cell>
          <cell r="L726">
            <v>3633.0244487999007</v>
          </cell>
          <cell r="M726">
            <v>3785.4911851007491</v>
          </cell>
          <cell r="N726">
            <v>819.50203013978899</v>
          </cell>
          <cell r="O726">
            <v>6812.9967191945761</v>
          </cell>
          <cell r="P726">
            <v>5914.487650458701</v>
          </cell>
          <cell r="Q726">
            <v>4463.5762023990974</v>
          </cell>
          <cell r="R726">
            <v>65212.792946517467</v>
          </cell>
          <cell r="S726">
            <v>3118.1840553013608</v>
          </cell>
          <cell r="T726">
            <v>3886.2174375001341</v>
          </cell>
          <cell r="U726">
            <v>5715.2463522423059</v>
          </cell>
          <cell r="V726">
            <v>9981.3833809327334</v>
          </cell>
          <cell r="W726">
            <v>9425.0846177004278</v>
          </cell>
          <cell r="X726">
            <v>4937.1849037893116</v>
          </cell>
          <cell r="Y726">
            <v>4578.9360260693356</v>
          </cell>
          <cell r="Z726">
            <v>3225.3415814004838</v>
          </cell>
          <cell r="AA726">
            <v>1979.6134452279657</v>
          </cell>
          <cell r="AB726">
            <v>6766.582390550524</v>
          </cell>
          <cell r="AC726">
            <v>6356.8683125004172</v>
          </cell>
          <cell r="AD726">
            <v>5242.1504433006048</v>
          </cell>
          <cell r="AE726">
            <v>66274.569174528122</v>
          </cell>
          <cell r="AF726">
            <v>3359.65127929952</v>
          </cell>
          <cell r="AG726">
            <v>4950.7872033398598</v>
          </cell>
          <cell r="AH726">
            <v>8349.8024783004075</v>
          </cell>
          <cell r="AI726">
            <v>8148.6975603010505</v>
          </cell>
          <cell r="AJ726">
            <v>11998.574908550829</v>
          </cell>
          <cell r="AK726">
            <v>6674.9484455995262</v>
          </cell>
          <cell r="AL726">
            <v>2235.2214515004307</v>
          </cell>
          <cell r="AM726">
            <v>2637.0283088004217</v>
          </cell>
          <cell r="AN726">
            <v>1171.1908149402589</v>
          </cell>
          <cell r="AO726">
            <v>6199.0400673700497</v>
          </cell>
          <cell r="AP726">
            <v>5541.0969470981508</v>
          </cell>
          <cell r="AQ726">
            <v>5008.5297094397247</v>
          </cell>
          <cell r="AR726">
            <v>68710.881704285741</v>
          </cell>
          <cell r="AS726">
            <v>4871.4709303015843</v>
          </cell>
          <cell r="AT726">
            <v>6035.4938041176647</v>
          </cell>
          <cell r="AU726">
            <v>5779.7462136000395</v>
          </cell>
          <cell r="AV726">
            <v>9732.0809195796028</v>
          </cell>
          <cell r="AW726">
            <v>12081.078513499349</v>
          </cell>
          <cell r="AX726">
            <v>5723.5787076195702</v>
          </cell>
          <cell r="AY726">
            <v>4102.6350759603083</v>
          </cell>
          <cell r="AZ726">
            <v>2631.9714418016374</v>
          </cell>
          <cell r="BA726">
            <v>581.14824463054538</v>
          </cell>
          <cell r="BB726">
            <v>6739.9735942799598</v>
          </cell>
          <cell r="BC726">
            <v>6965.2242467999458</v>
          </cell>
          <cell r="BD726">
            <v>3466.4800121001899</v>
          </cell>
          <cell r="BE726">
            <v>80083.216186910868</v>
          </cell>
          <cell r="BF726">
            <v>5403.6488004000857</v>
          </cell>
          <cell r="BG726">
            <v>6144.1288124704733</v>
          </cell>
          <cell r="BH726">
            <v>10140.094446999952</v>
          </cell>
          <cell r="BI726">
            <v>11816.367107099853</v>
          </cell>
          <cell r="BJ726">
            <v>11514.016886300407</v>
          </cell>
          <cell r="BK726">
            <v>5249.8105157986283</v>
          </cell>
          <cell r="BL726">
            <v>3136.0561947003007</v>
          </cell>
          <cell r="BM726">
            <v>3611.1635119998828</v>
          </cell>
          <cell r="BN726">
            <v>786.87251469958574</v>
          </cell>
          <cell r="BO726">
            <v>9329.5484610386193</v>
          </cell>
          <cell r="BP726">
            <v>7617.2704295003787</v>
          </cell>
          <cell r="BQ726">
            <v>5334.2385058989748</v>
          </cell>
          <cell r="BR726">
            <v>80801.359647631645</v>
          </cell>
          <cell r="BS726">
            <v>5973.0679711801931</v>
          </cell>
          <cell r="BT726">
            <v>7773.6548897987232</v>
          </cell>
          <cell r="BU726">
            <v>11409.55703730043</v>
          </cell>
          <cell r="BV726">
            <v>8965.8127333251759</v>
          </cell>
          <cell r="BW726">
            <v>10530.179922240786</v>
          </cell>
          <cell r="BX726">
            <v>7885.1856181584299</v>
          </cell>
          <cell r="BY726">
            <v>2302.9239798299968</v>
          </cell>
          <cell r="BZ726">
            <v>3105.5308598009869</v>
          </cell>
          <cell r="CA726">
            <v>100.90933504980057</v>
          </cell>
          <cell r="CB726">
            <v>8904.2792147397995</v>
          </cell>
          <cell r="CC726">
            <v>8548.5544695006683</v>
          </cell>
          <cell r="CD726">
            <v>5301.7036167001352</v>
          </cell>
          <cell r="CE726">
            <v>88305.043800845742</v>
          </cell>
          <cell r="CF726">
            <v>7924.3769488995895</v>
          </cell>
          <cell r="CG726">
            <v>7651.0515959998593</v>
          </cell>
          <cell r="CH726">
            <v>8945.6124331997707</v>
          </cell>
          <cell r="CI726">
            <v>8157.6970599247143</v>
          </cell>
          <cell r="CJ726">
            <v>12054.024920228869</v>
          </cell>
          <cell r="CK726">
            <v>8560.2676880024374</v>
          </cell>
          <cell r="CL726">
            <v>3440.633912098594</v>
          </cell>
          <cell r="CM726">
            <v>3021.8938907980919</v>
          </cell>
          <cell r="CN726">
            <v>1030.1888881996274</v>
          </cell>
          <cell r="CO726">
            <v>12120.470237700269</v>
          </cell>
          <cell r="CP726">
            <v>8277.2356163989753</v>
          </cell>
          <cell r="CQ726">
            <v>7121.5906093996018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 t="str">
            <v>=</v>
          </cell>
          <cell r="G727" t="str">
            <v>=</v>
          </cell>
          <cell r="H727" t="str">
            <v>=</v>
          </cell>
          <cell r="I727" t="str">
            <v>=</v>
          </cell>
          <cell r="J727" t="str">
            <v>=</v>
          </cell>
          <cell r="K727" t="str">
            <v>=</v>
          </cell>
          <cell r="L727" t="str">
            <v>=</v>
          </cell>
          <cell r="M727" t="str">
            <v>=</v>
          </cell>
          <cell r="N727" t="str">
            <v>=</v>
          </cell>
          <cell r="O727" t="str">
            <v>=</v>
          </cell>
          <cell r="P727" t="str">
            <v>=</v>
          </cell>
          <cell r="Q727" t="str">
            <v>=</v>
          </cell>
          <cell r="R727" t="str">
            <v>=</v>
          </cell>
          <cell r="S727" t="str">
            <v>=</v>
          </cell>
          <cell r="T727" t="str">
            <v>=</v>
          </cell>
          <cell r="U727" t="str">
            <v>=</v>
          </cell>
          <cell r="V727" t="str">
            <v>=</v>
          </cell>
          <cell r="W727" t="str">
            <v>=</v>
          </cell>
          <cell r="X727" t="str">
            <v>=</v>
          </cell>
          <cell r="Y727" t="str">
            <v>=</v>
          </cell>
          <cell r="Z727" t="str">
            <v>=</v>
          </cell>
          <cell r="AA727" t="str">
            <v>=</v>
          </cell>
          <cell r="AB727" t="str">
            <v>=</v>
          </cell>
          <cell r="AC727" t="str">
            <v>=</v>
          </cell>
          <cell r="AD727" t="str">
            <v>=</v>
          </cell>
          <cell r="AE727" t="str">
            <v>=</v>
          </cell>
          <cell r="AF727" t="str">
            <v>=</v>
          </cell>
          <cell r="AG727" t="str">
            <v>=</v>
          </cell>
          <cell r="AH727" t="str">
            <v>=</v>
          </cell>
          <cell r="AI727" t="str">
            <v>=</v>
          </cell>
          <cell r="AJ727" t="str">
            <v>=</v>
          </cell>
          <cell r="AK727" t="str">
            <v>=</v>
          </cell>
          <cell r="AL727" t="str">
            <v>=</v>
          </cell>
          <cell r="AM727" t="str">
            <v>=</v>
          </cell>
          <cell r="AN727" t="str">
            <v>=</v>
          </cell>
          <cell r="AO727" t="str">
            <v>=</v>
          </cell>
          <cell r="AP727" t="str">
            <v>=</v>
          </cell>
          <cell r="AQ727" t="str">
            <v>=</v>
          </cell>
          <cell r="AR727" t="str">
            <v>=</v>
          </cell>
          <cell r="AS727" t="str">
            <v>=</v>
          </cell>
          <cell r="AT727" t="str">
            <v>=</v>
          </cell>
          <cell r="AU727" t="str">
            <v>=</v>
          </cell>
          <cell r="AV727" t="str">
            <v>=</v>
          </cell>
          <cell r="AW727" t="str">
            <v>=</v>
          </cell>
          <cell r="AX727" t="str">
            <v>=</v>
          </cell>
          <cell r="AY727" t="str">
            <v>=</v>
          </cell>
          <cell r="AZ727" t="str">
            <v>=</v>
          </cell>
          <cell r="BA727" t="str">
            <v>=</v>
          </cell>
          <cell r="BB727" t="str">
            <v>=</v>
          </cell>
          <cell r="BC727" t="str">
            <v>=</v>
          </cell>
          <cell r="BD727" t="str">
            <v>=</v>
          </cell>
          <cell r="BE727" t="str">
            <v>=</v>
          </cell>
          <cell r="BF727" t="str">
            <v>=</v>
          </cell>
          <cell r="BG727" t="str">
            <v>=</v>
          </cell>
          <cell r="BH727" t="str">
            <v>=</v>
          </cell>
          <cell r="BI727" t="str">
            <v>=</v>
          </cell>
          <cell r="BJ727" t="str">
            <v>=</v>
          </cell>
          <cell r="BK727" t="str">
            <v>=</v>
          </cell>
          <cell r="BL727" t="str">
            <v>=</v>
          </cell>
          <cell r="BM727" t="str">
            <v>=</v>
          </cell>
          <cell r="BN727" t="str">
            <v>=</v>
          </cell>
          <cell r="BO727" t="str">
            <v>=</v>
          </cell>
          <cell r="BP727" t="str">
            <v>=</v>
          </cell>
          <cell r="BQ727" t="str">
            <v>=</v>
          </cell>
          <cell r="BR727" t="str">
            <v>=</v>
          </cell>
          <cell r="BS727" t="str">
            <v>=</v>
          </cell>
          <cell r="BT727" t="str">
            <v>=</v>
          </cell>
          <cell r="BU727" t="str">
            <v>=</v>
          </cell>
          <cell r="BV727" t="str">
            <v>=</v>
          </cell>
          <cell r="BW727" t="str">
            <v>=</v>
          </cell>
          <cell r="BX727" t="str">
            <v>=</v>
          </cell>
          <cell r="BY727" t="str">
            <v>=</v>
          </cell>
          <cell r="BZ727" t="str">
            <v>=</v>
          </cell>
          <cell r="CA727" t="str">
            <v>=</v>
          </cell>
          <cell r="CB727" t="str">
            <v>=</v>
          </cell>
          <cell r="CC727" t="str">
            <v>=</v>
          </cell>
          <cell r="CD727" t="str">
            <v>=</v>
          </cell>
          <cell r="CE727" t="str">
            <v>=</v>
          </cell>
          <cell r="CF727" t="str">
            <v>=</v>
          </cell>
          <cell r="CG727" t="str">
            <v>=</v>
          </cell>
          <cell r="CH727" t="str">
            <v>=</v>
          </cell>
          <cell r="CI727" t="str">
            <v>=</v>
          </cell>
          <cell r="CJ727" t="str">
            <v>=</v>
          </cell>
          <cell r="CK727" t="str">
            <v>=</v>
          </cell>
          <cell r="CL727" t="str">
            <v>=</v>
          </cell>
          <cell r="CM727" t="str">
            <v>=</v>
          </cell>
          <cell r="CN727" t="str">
            <v>=</v>
          </cell>
          <cell r="CO727" t="str">
            <v>=</v>
          </cell>
          <cell r="CP727" t="str">
            <v>=</v>
          </cell>
          <cell r="CQ727" t="str">
            <v>=</v>
          </cell>
          <cell r="CR727" t="str">
            <v>=</v>
          </cell>
          <cell r="CS727" t="str">
            <v>=</v>
          </cell>
          <cell r="CT727" t="str">
            <v>=</v>
          </cell>
          <cell r="CU727" t="str">
            <v>=</v>
          </cell>
          <cell r="CV727" t="str">
            <v>=</v>
          </cell>
          <cell r="CW727" t="str">
            <v>=</v>
          </cell>
          <cell r="CX727" t="str">
            <v>=</v>
          </cell>
          <cell r="CY727" t="str">
            <v>=</v>
          </cell>
          <cell r="CZ727" t="str">
            <v>=</v>
          </cell>
          <cell r="DA727" t="str">
            <v>=</v>
          </cell>
          <cell r="DB727" t="str">
            <v>=</v>
          </cell>
          <cell r="DC727" t="str">
            <v>=</v>
          </cell>
          <cell r="DD727" t="str">
            <v>=</v>
          </cell>
          <cell r="DE727" t="str">
            <v>=</v>
          </cell>
          <cell r="DF727" t="str">
            <v>=</v>
          </cell>
          <cell r="DG727" t="str">
            <v>=</v>
          </cell>
          <cell r="DH727" t="str">
            <v>=</v>
          </cell>
          <cell r="DI727" t="str">
            <v>=</v>
          </cell>
          <cell r="DJ727" t="str">
            <v>=</v>
          </cell>
          <cell r="DK727" t="str">
            <v>=</v>
          </cell>
          <cell r="DL727" t="str">
            <v>=</v>
          </cell>
          <cell r="DM727" t="str">
            <v>=</v>
          </cell>
          <cell r="DN727" t="str">
            <v>=</v>
          </cell>
          <cell r="DO727" t="str">
            <v>=</v>
          </cell>
          <cell r="DP727" t="str">
            <v>=</v>
          </cell>
          <cell r="DQ727" t="str">
            <v>=</v>
          </cell>
          <cell r="DR727" t="str">
            <v>=</v>
          </cell>
          <cell r="DS727" t="str">
            <v>=</v>
          </cell>
          <cell r="DT727" t="str">
            <v>=</v>
          </cell>
          <cell r="DU727" t="str">
            <v>=</v>
          </cell>
          <cell r="DV727" t="str">
            <v>=</v>
          </cell>
          <cell r="DW727" t="str">
            <v>=</v>
          </cell>
          <cell r="DX727" t="str">
            <v>=</v>
          </cell>
          <cell r="DY727" t="str">
            <v>=</v>
          </cell>
          <cell r="DZ727" t="str">
            <v>=</v>
          </cell>
          <cell r="EA727" t="str">
            <v>=</v>
          </cell>
          <cell r="EB727" t="str">
            <v>=</v>
          </cell>
          <cell r="EC727" t="str">
            <v>=</v>
          </cell>
          <cell r="ED727" t="str">
            <v>=</v>
          </cell>
        </row>
        <row r="728"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F728" t="str">
            <v/>
          </cell>
          <cell r="BG728" t="str">
            <v/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  <cell r="CA728" t="str">
            <v/>
          </cell>
          <cell r="CB728" t="str">
            <v/>
          </cell>
          <cell r="CC728" t="str">
            <v/>
          </cell>
          <cell r="CD728" t="str">
            <v/>
          </cell>
          <cell r="CE728" t="str">
            <v/>
          </cell>
          <cell r="CF728" t="str">
            <v/>
          </cell>
          <cell r="CG728" t="str">
            <v/>
          </cell>
          <cell r="CH728" t="str">
            <v/>
          </cell>
          <cell r="CI728" t="str">
            <v/>
          </cell>
          <cell r="CJ728" t="str">
            <v/>
          </cell>
          <cell r="CK728" t="str">
            <v/>
          </cell>
          <cell r="CL728" t="str">
            <v/>
          </cell>
          <cell r="CM728" t="str">
            <v/>
          </cell>
          <cell r="CN728" t="str">
            <v/>
          </cell>
          <cell r="CO728" t="str">
            <v/>
          </cell>
          <cell r="CP728" t="str">
            <v/>
          </cell>
          <cell r="CQ728" t="str">
            <v/>
          </cell>
          <cell r="CR728" t="str">
            <v/>
          </cell>
          <cell r="CS728" t="str">
            <v/>
          </cell>
          <cell r="CT728" t="str">
            <v/>
          </cell>
          <cell r="CU728" t="str">
            <v/>
          </cell>
          <cell r="CV728" t="str">
            <v/>
          </cell>
          <cell r="CW728" t="str">
            <v/>
          </cell>
          <cell r="CX728" t="str">
            <v/>
          </cell>
          <cell r="CY728" t="str">
            <v/>
          </cell>
          <cell r="CZ728" t="str">
            <v/>
          </cell>
          <cell r="DA728" t="str">
            <v/>
          </cell>
          <cell r="DB728" t="str">
            <v/>
          </cell>
          <cell r="DC728" t="str">
            <v/>
          </cell>
          <cell r="DD728" t="str">
            <v/>
          </cell>
          <cell r="DE728" t="str">
            <v/>
          </cell>
          <cell r="DF728" t="str">
            <v/>
          </cell>
          <cell r="DG728" t="str">
            <v/>
          </cell>
          <cell r="DH728" t="str">
            <v/>
          </cell>
          <cell r="DI728" t="str">
            <v/>
          </cell>
          <cell r="DJ728" t="str">
            <v/>
          </cell>
          <cell r="DK728" t="str">
            <v/>
          </cell>
          <cell r="DL728" t="str">
            <v/>
          </cell>
          <cell r="DM728" t="str">
            <v/>
          </cell>
          <cell r="DN728" t="str">
            <v/>
          </cell>
          <cell r="DO728" t="str">
            <v/>
          </cell>
          <cell r="DP728" t="str">
            <v/>
          </cell>
          <cell r="DQ728" t="str">
            <v/>
          </cell>
          <cell r="DR728" t="str">
            <v/>
          </cell>
          <cell r="DS728" t="str">
            <v/>
          </cell>
          <cell r="DT728" t="str">
            <v/>
          </cell>
          <cell r="DU728" t="str">
            <v/>
          </cell>
          <cell r="DV728" t="str">
            <v/>
          </cell>
          <cell r="DW728" t="str">
            <v/>
          </cell>
          <cell r="DX728" t="str">
            <v/>
          </cell>
          <cell r="DY728" t="str">
            <v/>
          </cell>
          <cell r="DZ728" t="str">
            <v/>
          </cell>
          <cell r="EA728" t="str">
            <v/>
          </cell>
          <cell r="EB728" t="str">
            <v/>
          </cell>
          <cell r="EC728" t="str">
            <v/>
          </cell>
          <cell r="ED728" t="str">
            <v/>
          </cell>
        </row>
        <row r="729"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F729" t="str">
            <v/>
          </cell>
          <cell r="BG729" t="str">
            <v/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  <cell r="CA729" t="str">
            <v/>
          </cell>
          <cell r="CB729" t="str">
            <v/>
          </cell>
          <cell r="CC729" t="str">
            <v/>
          </cell>
          <cell r="CD729" t="str">
            <v/>
          </cell>
          <cell r="CE729" t="str">
            <v/>
          </cell>
          <cell r="CF729" t="str">
            <v/>
          </cell>
          <cell r="CG729" t="str">
            <v/>
          </cell>
          <cell r="CH729" t="str">
            <v/>
          </cell>
          <cell r="CI729" t="str">
            <v/>
          </cell>
          <cell r="CJ729" t="str">
            <v/>
          </cell>
          <cell r="CK729" t="str">
            <v/>
          </cell>
          <cell r="CL729" t="str">
            <v/>
          </cell>
          <cell r="CM729" t="str">
            <v/>
          </cell>
          <cell r="CN729" t="str">
            <v/>
          </cell>
          <cell r="CO729" t="str">
            <v/>
          </cell>
          <cell r="CP729" t="str">
            <v/>
          </cell>
          <cell r="CQ729" t="str">
            <v/>
          </cell>
          <cell r="CR729" t="str">
            <v/>
          </cell>
          <cell r="CS729" t="str">
            <v/>
          </cell>
          <cell r="CT729" t="str">
            <v/>
          </cell>
          <cell r="CU729" t="str">
            <v/>
          </cell>
          <cell r="CV729" t="str">
            <v/>
          </cell>
          <cell r="CW729" t="str">
            <v/>
          </cell>
          <cell r="CX729" t="str">
            <v/>
          </cell>
          <cell r="CY729" t="str">
            <v/>
          </cell>
          <cell r="CZ729" t="str">
            <v/>
          </cell>
          <cell r="DA729" t="str">
            <v/>
          </cell>
          <cell r="DB729" t="str">
            <v/>
          </cell>
          <cell r="DC729" t="str">
            <v/>
          </cell>
          <cell r="DD729" t="str">
            <v/>
          </cell>
          <cell r="DE729" t="str">
            <v/>
          </cell>
          <cell r="DF729" t="str">
            <v/>
          </cell>
          <cell r="DG729" t="str">
            <v/>
          </cell>
          <cell r="DH729" t="str">
            <v/>
          </cell>
          <cell r="DI729" t="str">
            <v/>
          </cell>
          <cell r="DJ729" t="str">
            <v/>
          </cell>
          <cell r="DK729" t="str">
            <v/>
          </cell>
          <cell r="DL729" t="str">
            <v/>
          </cell>
          <cell r="DM729" t="str">
            <v/>
          </cell>
          <cell r="DN729" t="str">
            <v/>
          </cell>
          <cell r="DO729" t="str">
            <v/>
          </cell>
          <cell r="DP729" t="str">
            <v/>
          </cell>
          <cell r="DQ729" t="str">
            <v/>
          </cell>
          <cell r="DR729" t="str">
            <v/>
          </cell>
          <cell r="DS729" t="str">
            <v/>
          </cell>
          <cell r="DT729" t="str">
            <v/>
          </cell>
          <cell r="DU729" t="str">
            <v/>
          </cell>
          <cell r="DV729" t="str">
            <v/>
          </cell>
          <cell r="DW729" t="str">
            <v/>
          </cell>
          <cell r="DX729" t="str">
            <v/>
          </cell>
          <cell r="DY729" t="str">
            <v/>
          </cell>
          <cell r="DZ729" t="str">
            <v/>
          </cell>
          <cell r="EA729" t="str">
            <v/>
          </cell>
          <cell r="EB729" t="str">
            <v/>
          </cell>
          <cell r="EC729" t="str">
            <v/>
          </cell>
          <cell r="ED729" t="str">
            <v/>
          </cell>
        </row>
        <row r="730">
          <cell r="J730" t="str">
            <v>"The Rack"</v>
          </cell>
          <cell r="W730" t="str">
            <v>"The Rack"</v>
          </cell>
          <cell r="AJ730" t="str">
            <v>"The Rack"</v>
          </cell>
          <cell r="AW730" t="str">
            <v>"The Rack"</v>
          </cell>
          <cell r="BJ730" t="str">
            <v>"The Rack"</v>
          </cell>
          <cell r="BW730" t="str">
            <v>"The Rack"</v>
          </cell>
          <cell r="CJ730" t="str">
            <v>"The Rack"</v>
          </cell>
          <cell r="CW730" t="str">
            <v>"The Rack"</v>
          </cell>
          <cell r="DJ730" t="str">
            <v>"The Rack"</v>
          </cell>
          <cell r="DW730" t="str">
            <v>"The Rack"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-136534.30000000075</v>
          </cell>
          <cell r="G738">
            <v>-123148.40000000037</v>
          </cell>
          <cell r="H738">
            <v>-70468.5</v>
          </cell>
          <cell r="I738">
            <v>-49805.800000000279</v>
          </cell>
          <cell r="J738">
            <v>-153943.16000000015</v>
          </cell>
          <cell r="K738">
            <v>-84146.200000000186</v>
          </cell>
          <cell r="L738">
            <v>-74215.900000000373</v>
          </cell>
          <cell r="M738">
            <v>-61277.700000000186</v>
          </cell>
          <cell r="N738">
            <v>-75808.099999999627</v>
          </cell>
          <cell r="O738">
            <v>-95732.799999999814</v>
          </cell>
          <cell r="P738">
            <v>-140393.80000000075</v>
          </cell>
          <cell r="Q738">
            <v>-133677</v>
          </cell>
          <cell r="R738">
            <v>-1233225.0199999884</v>
          </cell>
          <cell r="S738">
            <v>-158020.10000000056</v>
          </cell>
          <cell r="T738">
            <v>-109296.70000000019</v>
          </cell>
          <cell r="U738">
            <v>-66332.320000000298</v>
          </cell>
          <cell r="V738">
            <v>-51239.499999999534</v>
          </cell>
          <cell r="W738">
            <v>-176360</v>
          </cell>
          <cell r="X738">
            <v>-79982.600000000559</v>
          </cell>
          <cell r="Y738">
            <v>-108019.59999999963</v>
          </cell>
          <cell r="Z738">
            <v>-71615.500000000931</v>
          </cell>
          <cell r="AA738">
            <v>-70321.899999999441</v>
          </cell>
          <cell r="AB738">
            <v>-94478.399999999441</v>
          </cell>
          <cell r="AC738">
            <v>-123709.09999999963</v>
          </cell>
          <cell r="AD738">
            <v>-123849.30000000075</v>
          </cell>
          <cell r="AE738">
            <v>-1173862.5399999917</v>
          </cell>
          <cell r="AF738">
            <v>-155343.20000000019</v>
          </cell>
          <cell r="AG738">
            <v>-130625.39999999944</v>
          </cell>
          <cell r="AH738">
            <v>-50519.839999999851</v>
          </cell>
          <cell r="AI738">
            <v>-48216.299999999814</v>
          </cell>
          <cell r="AJ738">
            <v>-170950.80000000028</v>
          </cell>
          <cell r="AK738">
            <v>-62880.200000000186</v>
          </cell>
          <cell r="AL738">
            <v>-90989.699999999255</v>
          </cell>
          <cell r="AM738">
            <v>-72906.499999999069</v>
          </cell>
          <cell r="AN738">
            <v>-54199.599999999627</v>
          </cell>
          <cell r="AO738">
            <v>-97917.400000000373</v>
          </cell>
          <cell r="AP738">
            <v>-120393.49999999907</v>
          </cell>
          <cell r="AQ738">
            <v>-118920.09999999963</v>
          </cell>
          <cell r="AR738">
            <v>-1102424.9399999827</v>
          </cell>
          <cell r="AS738">
            <v>-148758.29999999981</v>
          </cell>
          <cell r="AT738">
            <v>-111873.60000000056</v>
          </cell>
          <cell r="AU738">
            <v>-80050</v>
          </cell>
          <cell r="AV738">
            <v>-58988.300000000279</v>
          </cell>
          <cell r="AW738">
            <v>-135266.23999999976</v>
          </cell>
          <cell r="AX738">
            <v>-74254.699999999255</v>
          </cell>
          <cell r="AY738">
            <v>-72178.400000000373</v>
          </cell>
          <cell r="AZ738">
            <v>-53196.399999999441</v>
          </cell>
          <cell r="BA738">
            <v>-56136.899999999441</v>
          </cell>
          <cell r="BB738">
            <v>-90833.000000000931</v>
          </cell>
          <cell r="BC738">
            <v>-114173.99999999907</v>
          </cell>
          <cell r="BD738">
            <v>-106715.10000000056</v>
          </cell>
          <cell r="BE738">
            <v>-1153473.7599999905</v>
          </cell>
          <cell r="BF738">
            <v>-152635.59999999963</v>
          </cell>
          <cell r="BG738">
            <v>-144010.20000000112</v>
          </cell>
          <cell r="BH738">
            <v>-84219.600000000093</v>
          </cell>
          <cell r="BI738">
            <v>-55407.019999999553</v>
          </cell>
          <cell r="BJ738">
            <v>-124560.64000000013</v>
          </cell>
          <cell r="BK738">
            <v>-103214.5</v>
          </cell>
          <cell r="BL738">
            <v>-69734.399999999441</v>
          </cell>
          <cell r="BM738">
            <v>-46832.299999999814</v>
          </cell>
          <cell r="BN738">
            <v>-53624.5</v>
          </cell>
          <cell r="BO738">
            <v>-102836.0999999987</v>
          </cell>
          <cell r="BP738">
            <v>-115680.99999999814</v>
          </cell>
          <cell r="BQ738">
            <v>-100717.89999999944</v>
          </cell>
          <cell r="BR738">
            <v>-807862.14999999106</v>
          </cell>
          <cell r="BS738">
            <v>-66992.5</v>
          </cell>
          <cell r="BT738">
            <v>-77185.599999999627</v>
          </cell>
          <cell r="BU738">
            <v>-84480.900000000373</v>
          </cell>
          <cell r="BV738">
            <v>-62249.25</v>
          </cell>
          <cell r="BW738">
            <v>-66011.199999999255</v>
          </cell>
          <cell r="BX738">
            <v>-98308.900000000373</v>
          </cell>
          <cell r="BY738">
            <v>-47435.800000000745</v>
          </cell>
          <cell r="BZ738">
            <v>-44656.100000000559</v>
          </cell>
          <cell r="CA738">
            <v>-63938.000000000931</v>
          </cell>
          <cell r="CB738">
            <v>-84395.800000000745</v>
          </cell>
          <cell r="CC738">
            <v>-57563.599999999627</v>
          </cell>
          <cell r="CD738">
            <v>-54644.5</v>
          </cell>
          <cell r="CE738">
            <v>-870647.65000000596</v>
          </cell>
          <cell r="CF738">
            <v>-87846.700000000186</v>
          </cell>
          <cell r="CG738">
            <v>-60011</v>
          </cell>
          <cell r="CH738">
            <v>-101150.09999999963</v>
          </cell>
          <cell r="CI738">
            <v>-74869.849999999627</v>
          </cell>
          <cell r="CJ738">
            <v>-65833.700000000186</v>
          </cell>
          <cell r="CK738">
            <v>-97740.200000000186</v>
          </cell>
          <cell r="CL738">
            <v>-54673.100000000559</v>
          </cell>
          <cell r="CM738">
            <v>-59309.199999999255</v>
          </cell>
          <cell r="CN738">
            <v>-68660</v>
          </cell>
          <cell r="CO738">
            <v>-75064.499999999069</v>
          </cell>
          <cell r="CP738">
            <v>-69338.700000000186</v>
          </cell>
          <cell r="CQ738">
            <v>-56150.599999999627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-83450.099999999627</v>
          </cell>
          <cell r="G739">
            <v>-64273</v>
          </cell>
          <cell r="H739">
            <v>-77130.399999999441</v>
          </cell>
          <cell r="I739">
            <v>-35067.700000001118</v>
          </cell>
          <cell r="J739">
            <v>-44237.699999999721</v>
          </cell>
          <cell r="K739">
            <v>-66675.200000000186</v>
          </cell>
          <cell r="L739">
            <v>-20443.799999999814</v>
          </cell>
          <cell r="M739">
            <v>-11054.5</v>
          </cell>
          <cell r="N739">
            <v>-31614</v>
          </cell>
          <cell r="O739">
            <v>-40456.900000000373</v>
          </cell>
          <cell r="P739">
            <v>-62578.700000000186</v>
          </cell>
          <cell r="Q739">
            <v>-55392.899999999441</v>
          </cell>
          <cell r="R739">
            <v>-570776.49999999255</v>
          </cell>
          <cell r="S739">
            <v>-75588.400000000373</v>
          </cell>
          <cell r="T739">
            <v>-51345.700000000186</v>
          </cell>
          <cell r="U739">
            <v>-75588.200000000186</v>
          </cell>
          <cell r="V739">
            <v>-36044.599999999627</v>
          </cell>
          <cell r="W739">
            <v>-36980.599999999627</v>
          </cell>
          <cell r="X739">
            <v>-73729.899999999441</v>
          </cell>
          <cell r="Y739">
            <v>-23044</v>
          </cell>
          <cell r="Z739">
            <v>-15814.399999999441</v>
          </cell>
          <cell r="AA739">
            <v>-36542.399999999441</v>
          </cell>
          <cell r="AB739">
            <v>-53864.5</v>
          </cell>
          <cell r="AC739">
            <v>-39939.700000000186</v>
          </cell>
          <cell r="AD739">
            <v>-52294.099999999627</v>
          </cell>
          <cell r="AE739">
            <v>-561940.60000000149</v>
          </cell>
          <cell r="AF739">
            <v>-63908.799999999814</v>
          </cell>
          <cell r="AG739">
            <v>-46670.900000000373</v>
          </cell>
          <cell r="AH739">
            <v>-95451.799999999814</v>
          </cell>
          <cell r="AI739">
            <v>-26157.600000000559</v>
          </cell>
          <cell r="AJ739">
            <v>-35263.100000000093</v>
          </cell>
          <cell r="AK739">
            <v>-88144</v>
          </cell>
          <cell r="AL739">
            <v>-26182.200000000186</v>
          </cell>
          <cell r="AM739">
            <v>-11208.5</v>
          </cell>
          <cell r="AN739">
            <v>-42367.300000000745</v>
          </cell>
          <cell r="AO739">
            <v>-40115.600000000559</v>
          </cell>
          <cell r="AP739">
            <v>-48302.100000000559</v>
          </cell>
          <cell r="AQ739">
            <v>-38168.700000000186</v>
          </cell>
          <cell r="AR739">
            <v>-534032.00000000745</v>
          </cell>
          <cell r="AS739">
            <v>-55784.799999999814</v>
          </cell>
          <cell r="AT739">
            <v>-49840.5</v>
          </cell>
          <cell r="AU739">
            <v>-72278.799999999814</v>
          </cell>
          <cell r="AV739">
            <v>-36329.5</v>
          </cell>
          <cell r="AW739">
            <v>-31955.799999999814</v>
          </cell>
          <cell r="AX739">
            <v>-71504.899999999441</v>
          </cell>
          <cell r="AY739">
            <v>-20034</v>
          </cell>
          <cell r="AZ739">
            <v>-21797.700000000186</v>
          </cell>
          <cell r="BA739">
            <v>-26670.5</v>
          </cell>
          <cell r="BB739">
            <v>-43280.500000000931</v>
          </cell>
          <cell r="BC739">
            <v>-65011.400000000373</v>
          </cell>
          <cell r="BD739">
            <v>-39543.600000000559</v>
          </cell>
          <cell r="BE739">
            <v>-456280.5</v>
          </cell>
          <cell r="BF739">
            <v>-52858.599999999627</v>
          </cell>
          <cell r="BG739">
            <v>-46139.799999999814</v>
          </cell>
          <cell r="BH739">
            <v>-60840</v>
          </cell>
          <cell r="BI739">
            <v>-49341.599999999627</v>
          </cell>
          <cell r="BJ739">
            <v>-26912</v>
          </cell>
          <cell r="BK739">
            <v>-88955.299999999814</v>
          </cell>
          <cell r="BL739">
            <v>-15582.5</v>
          </cell>
          <cell r="BM739">
            <v>-9596.2999999998137</v>
          </cell>
          <cell r="BN739">
            <v>-20884.400000000373</v>
          </cell>
          <cell r="BO739">
            <v>-25140.700000000186</v>
          </cell>
          <cell r="BP739">
            <v>-27151.799999999814</v>
          </cell>
          <cell r="BQ739">
            <v>-32877.5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-63422.5</v>
          </cell>
          <cell r="G740">
            <v>-23060.399999999907</v>
          </cell>
          <cell r="H740">
            <v>-49175.200000000186</v>
          </cell>
          <cell r="I740">
            <v>-65325.800000000047</v>
          </cell>
          <cell r="J740">
            <v>-21750.510000000009</v>
          </cell>
          <cell r="K740">
            <v>-18921.840000000084</v>
          </cell>
          <cell r="L740">
            <v>-77922.199999999721</v>
          </cell>
          <cell r="M740">
            <v>-87976.399999999441</v>
          </cell>
          <cell r="N740">
            <v>-48917.060000000056</v>
          </cell>
          <cell r="O740">
            <v>-47270.199999999721</v>
          </cell>
          <cell r="P740">
            <v>-62329.199999999721</v>
          </cell>
          <cell r="Q740">
            <v>-54360</v>
          </cell>
          <cell r="R740">
            <v>-566386.67000000179</v>
          </cell>
          <cell r="S740">
            <v>-56646.799999999814</v>
          </cell>
          <cell r="T740">
            <v>-30298</v>
          </cell>
          <cell r="U740">
            <v>-74935.400000000373</v>
          </cell>
          <cell r="V740">
            <v>-50714.639999999898</v>
          </cell>
          <cell r="W740">
            <v>-19090.419999999925</v>
          </cell>
          <cell r="X740">
            <v>-27667.209999999963</v>
          </cell>
          <cell r="Y740">
            <v>-61220</v>
          </cell>
          <cell r="Z740">
            <v>-64354.600000000093</v>
          </cell>
          <cell r="AA740">
            <v>-18358.799999999814</v>
          </cell>
          <cell r="AB740">
            <v>-38376.5</v>
          </cell>
          <cell r="AC740">
            <v>-50818.400000000373</v>
          </cell>
          <cell r="AD740">
            <v>-73905.899999999907</v>
          </cell>
          <cell r="AE740">
            <v>-597897.49000000209</v>
          </cell>
          <cell r="AF740">
            <v>-80509.399999999907</v>
          </cell>
          <cell r="AG740">
            <v>-18990.5</v>
          </cell>
          <cell r="AH740">
            <v>-73693.5</v>
          </cell>
          <cell r="AI740">
            <v>-54745.540000000037</v>
          </cell>
          <cell r="AJ740">
            <v>-31823</v>
          </cell>
          <cell r="AK740">
            <v>-33043.200000000186</v>
          </cell>
          <cell r="AL740">
            <v>-68845.799999999814</v>
          </cell>
          <cell r="AM740">
            <v>-60937.899999999907</v>
          </cell>
          <cell r="AN740">
            <v>-20846.850000000093</v>
          </cell>
          <cell r="AO740">
            <v>-44845.799999999814</v>
          </cell>
          <cell r="AP740">
            <v>-32005.900000000373</v>
          </cell>
          <cell r="AQ740">
            <v>-77610.099999999627</v>
          </cell>
          <cell r="AR740">
            <v>-640064.30999999493</v>
          </cell>
          <cell r="AS740">
            <v>-78134</v>
          </cell>
          <cell r="AT740">
            <v>-32098</v>
          </cell>
          <cell r="AU740">
            <v>-58990.300000000279</v>
          </cell>
          <cell r="AV740">
            <v>-53171.460000000196</v>
          </cell>
          <cell r="AW740">
            <v>-57558.360000000102</v>
          </cell>
          <cell r="AX740">
            <v>-55569.949999999953</v>
          </cell>
          <cell r="AY740">
            <v>-68193.899999999907</v>
          </cell>
          <cell r="AZ740">
            <v>-61677.099999999627</v>
          </cell>
          <cell r="BA740">
            <v>-22106.540000000037</v>
          </cell>
          <cell r="BB740">
            <v>-42104.900000000373</v>
          </cell>
          <cell r="BC740">
            <v>-30923.799999999814</v>
          </cell>
          <cell r="BD740">
            <v>-79536</v>
          </cell>
          <cell r="BE740">
            <v>-583567.76000000164</v>
          </cell>
          <cell r="BF740">
            <v>-71735.700000000186</v>
          </cell>
          <cell r="BG740">
            <v>-22600.799999999814</v>
          </cell>
          <cell r="BH740">
            <v>-58112.699999999721</v>
          </cell>
          <cell r="BI740">
            <v>-47361.060000000056</v>
          </cell>
          <cell r="BJ740">
            <v>-52381.440000000177</v>
          </cell>
          <cell r="BK740">
            <v>-52784</v>
          </cell>
          <cell r="BL740">
            <v>-58012.5</v>
          </cell>
          <cell r="BM740">
            <v>-67162.600000000093</v>
          </cell>
          <cell r="BN740">
            <v>-14523.560000000056</v>
          </cell>
          <cell r="BO740">
            <v>-28281.5</v>
          </cell>
          <cell r="BP740">
            <v>-36566.800000000279</v>
          </cell>
          <cell r="BQ740">
            <v>-74045.100000000093</v>
          </cell>
          <cell r="BR740">
            <v>-765267.75</v>
          </cell>
          <cell r="BS740">
            <v>-102784.90000000037</v>
          </cell>
          <cell r="BT740">
            <v>-48659.799999999814</v>
          </cell>
          <cell r="BU740">
            <v>-57464.199999999721</v>
          </cell>
          <cell r="BV740">
            <v>-45335.799999999814</v>
          </cell>
          <cell r="BW740">
            <v>-56671.410000000149</v>
          </cell>
          <cell r="BX740">
            <v>-51058.399999999907</v>
          </cell>
          <cell r="BY740">
            <v>-92586.799999999814</v>
          </cell>
          <cell r="BZ740">
            <v>-87902.699999999721</v>
          </cell>
          <cell r="CA740">
            <v>-34304.439999999944</v>
          </cell>
          <cell r="CB740">
            <v>-34549.399999999441</v>
          </cell>
          <cell r="CC740">
            <v>-60214.899999999907</v>
          </cell>
          <cell r="CD740">
            <v>-93735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-19099.899999999907</v>
          </cell>
          <cell r="G742">
            <v>-18540.700000000186</v>
          </cell>
          <cell r="H742">
            <v>-3637.8999999999069</v>
          </cell>
          <cell r="I742">
            <v>-11749.5</v>
          </cell>
          <cell r="J742">
            <v>-21442.700000000186</v>
          </cell>
          <cell r="K742">
            <v>-12004.700000000186</v>
          </cell>
          <cell r="L742">
            <v>-4404.8000000000466</v>
          </cell>
          <cell r="M742">
            <v>-1393.9000000001397</v>
          </cell>
          <cell r="N742">
            <v>-9107.3999999999069</v>
          </cell>
          <cell r="O742">
            <v>-7788.5</v>
          </cell>
          <cell r="P742">
            <v>-7888.3999999999069</v>
          </cell>
          <cell r="Q742">
            <v>-2977</v>
          </cell>
          <cell r="R742">
            <v>-123526.40000000224</v>
          </cell>
          <cell r="S742">
            <v>-21072.09999999986</v>
          </cell>
          <cell r="T742">
            <v>-21935.700000000186</v>
          </cell>
          <cell r="U742">
            <v>-2762</v>
          </cell>
          <cell r="V742">
            <v>-6764</v>
          </cell>
          <cell r="W742">
            <v>-19052</v>
          </cell>
          <cell r="X742">
            <v>-14882.40000000014</v>
          </cell>
          <cell r="Y742">
            <v>-4470.6000000000931</v>
          </cell>
          <cell r="Z742">
            <v>-6699</v>
          </cell>
          <cell r="AA742">
            <v>-3747.1999999999534</v>
          </cell>
          <cell r="AB742">
            <v>-12675</v>
          </cell>
          <cell r="AC742">
            <v>-7134</v>
          </cell>
          <cell r="AD742">
            <v>-2332.4000000001397</v>
          </cell>
          <cell r="AE742">
            <v>-118086.89999999851</v>
          </cell>
          <cell r="AF742">
            <v>-8684.5999999998603</v>
          </cell>
          <cell r="AG742">
            <v>-19998.800000000047</v>
          </cell>
          <cell r="AH742">
            <v>-7482.5</v>
          </cell>
          <cell r="AI742">
            <v>-4903.6999999999534</v>
          </cell>
          <cell r="AJ742">
            <v>-16333.300000000047</v>
          </cell>
          <cell r="AK742">
            <v>-17992.300000000047</v>
          </cell>
          <cell r="AL742">
            <v>-8459.8999999999069</v>
          </cell>
          <cell r="AM742">
            <v>-4259.8000000000466</v>
          </cell>
          <cell r="AN742">
            <v>-6691.8000000000466</v>
          </cell>
          <cell r="AO742">
            <v>-14098.800000000047</v>
          </cell>
          <cell r="AP742">
            <v>-7514.6999999999534</v>
          </cell>
          <cell r="AQ742">
            <v>-1666.7000000001863</v>
          </cell>
          <cell r="AR742">
            <v>-91999.5</v>
          </cell>
          <cell r="AS742">
            <v>-15020</v>
          </cell>
          <cell r="AT742">
            <v>-11400.199999999953</v>
          </cell>
          <cell r="AU742">
            <v>-2904.2999999998137</v>
          </cell>
          <cell r="AV742">
            <v>-5697.0999999998603</v>
          </cell>
          <cell r="AW742">
            <v>-14432.199999999953</v>
          </cell>
          <cell r="AX742">
            <v>-9433.8999999999069</v>
          </cell>
          <cell r="AY742">
            <v>-8097.2000000001863</v>
          </cell>
          <cell r="AZ742">
            <v>-5558.9000000001397</v>
          </cell>
          <cell r="BA742">
            <v>-5965.5999999998603</v>
          </cell>
          <cell r="BB742">
            <v>-6957.1999999999534</v>
          </cell>
          <cell r="BC742">
            <v>-4804.7000000001863</v>
          </cell>
          <cell r="BD742">
            <v>-1728.1999999999534</v>
          </cell>
          <cell r="BE742">
            <v>-88467.5</v>
          </cell>
          <cell r="BF742">
            <v>-9574.6000000000931</v>
          </cell>
          <cell r="BG742">
            <v>-9118.3999999999069</v>
          </cell>
          <cell r="BH742">
            <v>-6297.6000000000931</v>
          </cell>
          <cell r="BI742">
            <v>-8397.5</v>
          </cell>
          <cell r="BJ742">
            <v>-10489.100000000093</v>
          </cell>
          <cell r="BK742">
            <v>-9129.5999999998603</v>
          </cell>
          <cell r="BL742">
            <v>-4168.4000000001397</v>
          </cell>
          <cell r="BM742">
            <v>-1823.9000000001397</v>
          </cell>
          <cell r="BN742">
            <v>-8788.6000000000931</v>
          </cell>
          <cell r="BO742">
            <v>-7632.4000000001397</v>
          </cell>
          <cell r="BP742">
            <v>-9890</v>
          </cell>
          <cell r="BQ742">
            <v>-3157.4000000001397</v>
          </cell>
          <cell r="BR742">
            <v>-62344.500000003725</v>
          </cell>
          <cell r="BS742">
            <v>-7786.9000000001397</v>
          </cell>
          <cell r="BT742">
            <v>-5345</v>
          </cell>
          <cell r="BU742">
            <v>-2082.8000000000466</v>
          </cell>
          <cell r="BV742">
            <v>-6829.1000000000931</v>
          </cell>
          <cell r="BW742">
            <v>-6003</v>
          </cell>
          <cell r="BX742">
            <v>-13748.90000000014</v>
          </cell>
          <cell r="BY742">
            <v>-1836.4000000001397</v>
          </cell>
          <cell r="BZ742">
            <v>-1421.9000000001397</v>
          </cell>
          <cell r="CA742">
            <v>-4456.0999999998603</v>
          </cell>
          <cell r="CB742">
            <v>-5807.3999999999069</v>
          </cell>
          <cell r="CC742">
            <v>-5201.3000000000466</v>
          </cell>
          <cell r="CD742">
            <v>-1825.7000000001863</v>
          </cell>
          <cell r="CE742">
            <v>-60644.499999996275</v>
          </cell>
          <cell r="CF742">
            <v>-4816.8999999999069</v>
          </cell>
          <cell r="CG742">
            <v>-4791.7000000001863</v>
          </cell>
          <cell r="CH742">
            <v>-3279</v>
          </cell>
          <cell r="CI742">
            <v>-17126.90000000014</v>
          </cell>
          <cell r="CJ742">
            <v>-3606.3999999999069</v>
          </cell>
          <cell r="CK742">
            <v>-13053.699999999953</v>
          </cell>
          <cell r="CL742">
            <v>-392.79999999981374</v>
          </cell>
          <cell r="CM742">
            <v>-342</v>
          </cell>
          <cell r="CN742">
            <v>-4896.3999999999069</v>
          </cell>
          <cell r="CO742">
            <v>-4783.1999999999534</v>
          </cell>
          <cell r="CP742">
            <v>-3029.7999999998137</v>
          </cell>
          <cell r="CQ742">
            <v>-525.69999999995343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-7382.3000000000466</v>
          </cell>
          <cell r="G744">
            <v>-2327</v>
          </cell>
          <cell r="H744">
            <v>-3234.1700000000128</v>
          </cell>
          <cell r="I744">
            <v>0</v>
          </cell>
          <cell r="J744">
            <v>0</v>
          </cell>
          <cell r="K744">
            <v>0</v>
          </cell>
          <cell r="L744">
            <v>-13192</v>
          </cell>
          <cell r="M744">
            <v>-10425.400000000373</v>
          </cell>
          <cell r="N744">
            <v>-9524.2999999998137</v>
          </cell>
          <cell r="O744">
            <v>-9508.5</v>
          </cell>
          <cell r="P744">
            <v>0</v>
          </cell>
          <cell r="Q744">
            <v>-2574.5</v>
          </cell>
          <cell r="R744">
            <v>-50250.439999999478</v>
          </cell>
          <cell r="S744">
            <v>-8873</v>
          </cell>
          <cell r="T744">
            <v>-2235.6899999999441</v>
          </cell>
          <cell r="U744">
            <v>-1091.3500000000058</v>
          </cell>
          <cell r="V744">
            <v>0</v>
          </cell>
          <cell r="W744">
            <v>0</v>
          </cell>
          <cell r="X744">
            <v>0</v>
          </cell>
          <cell r="Y744">
            <v>-10710.299999999814</v>
          </cell>
          <cell r="Z744">
            <v>-5685.1999999999534</v>
          </cell>
          <cell r="AA744">
            <v>-3973.5999999998603</v>
          </cell>
          <cell r="AB744">
            <v>-13556.5</v>
          </cell>
          <cell r="AC744">
            <v>0</v>
          </cell>
          <cell r="AD744">
            <v>-4124.7999999998137</v>
          </cell>
          <cell r="AE744">
            <v>-61993.070000000298</v>
          </cell>
          <cell r="AF744">
            <v>-7163.7999999998137</v>
          </cell>
          <cell r="AG744">
            <v>-631.94999999995343</v>
          </cell>
          <cell r="AH744">
            <v>-851.11999999999534</v>
          </cell>
          <cell r="AI744">
            <v>0</v>
          </cell>
          <cell r="AJ744">
            <v>0</v>
          </cell>
          <cell r="AK744">
            <v>0</v>
          </cell>
          <cell r="AL744">
            <v>-12494.899999999907</v>
          </cell>
          <cell r="AM744">
            <v>-16305</v>
          </cell>
          <cell r="AN744">
            <v>-6899</v>
          </cell>
          <cell r="AO744">
            <v>-15006.5</v>
          </cell>
          <cell r="AP744">
            <v>0</v>
          </cell>
          <cell r="AQ744">
            <v>-2640.7999999998137</v>
          </cell>
          <cell r="AR744">
            <v>-44808.939999999478</v>
          </cell>
          <cell r="AS744">
            <v>-10743</v>
          </cell>
          <cell r="AT744">
            <v>-2503.25</v>
          </cell>
          <cell r="AU744">
            <v>-862.23999999999069</v>
          </cell>
          <cell r="AV744">
            <v>0</v>
          </cell>
          <cell r="AW744">
            <v>0</v>
          </cell>
          <cell r="AX744">
            <v>0</v>
          </cell>
          <cell r="AY744">
            <v>-5047.5500000000466</v>
          </cell>
          <cell r="AZ744">
            <v>-8807.7000000001863</v>
          </cell>
          <cell r="BA744">
            <v>-2063.4000000001397</v>
          </cell>
          <cell r="BB744">
            <v>-11099.299999999814</v>
          </cell>
          <cell r="BC744">
            <v>0</v>
          </cell>
          <cell r="BD744">
            <v>-3682.5</v>
          </cell>
          <cell r="BE744">
            <v>-35664.019999999553</v>
          </cell>
          <cell r="BF744">
            <v>-2986.8999999999069</v>
          </cell>
          <cell r="BG744">
            <v>-643</v>
          </cell>
          <cell r="BH744">
            <v>-1212.7200000000012</v>
          </cell>
          <cell r="BI744">
            <v>0</v>
          </cell>
          <cell r="BJ744">
            <v>0</v>
          </cell>
          <cell r="BK744">
            <v>0</v>
          </cell>
          <cell r="BL744">
            <v>-5158.5</v>
          </cell>
          <cell r="BM744">
            <v>-6951.2000000001863</v>
          </cell>
          <cell r="BN744">
            <v>-5809.4000000003725</v>
          </cell>
          <cell r="BO744">
            <v>-9152.2999999998137</v>
          </cell>
          <cell r="BP744">
            <v>0</v>
          </cell>
          <cell r="BQ744">
            <v>-3750</v>
          </cell>
          <cell r="BR744">
            <v>-48089.240999996662</v>
          </cell>
          <cell r="BS744">
            <v>-5449.6000000000931</v>
          </cell>
          <cell r="BT744">
            <v>-1118.1000000000931</v>
          </cell>
          <cell r="BU744">
            <v>-2954.0800000000163</v>
          </cell>
          <cell r="BV744">
            <v>0</v>
          </cell>
          <cell r="BW744">
            <v>0</v>
          </cell>
          <cell r="BX744">
            <v>0</v>
          </cell>
          <cell r="BY744">
            <v>-2859.8999999999069</v>
          </cell>
          <cell r="BZ744">
            <v>-9298</v>
          </cell>
          <cell r="CA744">
            <v>-9775.2999999998137</v>
          </cell>
          <cell r="CB744">
            <v>-8023</v>
          </cell>
          <cell r="CC744">
            <v>-235.2609999999986</v>
          </cell>
          <cell r="CD744">
            <v>-8376</v>
          </cell>
          <cell r="CE744">
            <v>-64386.480000000447</v>
          </cell>
          <cell r="CF744">
            <v>-10619.59999999986</v>
          </cell>
          <cell r="CG744">
            <v>-13221.700000000186</v>
          </cell>
          <cell r="CH744">
            <v>-3412.3800000000047</v>
          </cell>
          <cell r="CI744">
            <v>0</v>
          </cell>
          <cell r="CJ744">
            <v>0</v>
          </cell>
          <cell r="CK744">
            <v>0</v>
          </cell>
          <cell r="CL744">
            <v>-4251.8999999999069</v>
          </cell>
          <cell r="CM744">
            <v>-4247.2000000001863</v>
          </cell>
          <cell r="CN744">
            <v>-7219.7999999998137</v>
          </cell>
          <cell r="CO744">
            <v>-9324.5</v>
          </cell>
          <cell r="CP744">
            <v>0</v>
          </cell>
          <cell r="CQ744">
            <v>-12089.400000000373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-15050.293999999994</v>
          </cell>
          <cell r="G746">
            <v>-4305.7659999998286</v>
          </cell>
          <cell r="H746">
            <v>-6660.5579999999609</v>
          </cell>
          <cell r="I746">
            <v>-2728.7200000000012</v>
          </cell>
          <cell r="J746">
            <v>0</v>
          </cell>
          <cell r="K746">
            <v>-16805.560000000056</v>
          </cell>
          <cell r="L746">
            <v>-19472.799999999814</v>
          </cell>
          <cell r="M746">
            <v>-13224.295000000158</v>
          </cell>
          <cell r="N746">
            <v>-11451.959999999963</v>
          </cell>
          <cell r="O746">
            <v>-12739.969999999972</v>
          </cell>
          <cell r="P746">
            <v>-19044.682999999961</v>
          </cell>
          <cell r="Q746">
            <v>-11971.665000000037</v>
          </cell>
          <cell r="R746">
            <v>-186017.28200000152</v>
          </cell>
          <cell r="S746">
            <v>-21533.479999999981</v>
          </cell>
          <cell r="T746">
            <v>-8317.7000000001863</v>
          </cell>
          <cell r="U746">
            <v>-6809.7139999999199</v>
          </cell>
          <cell r="V746">
            <v>-1204.3000000000029</v>
          </cell>
          <cell r="W746">
            <v>-1201.0800000000017</v>
          </cell>
          <cell r="X746">
            <v>-21022.800000000047</v>
          </cell>
          <cell r="Y746">
            <v>-32742.920000000391</v>
          </cell>
          <cell r="Z746">
            <v>-21034.821999999927</v>
          </cell>
          <cell r="AA746">
            <v>-19564.980000000214</v>
          </cell>
          <cell r="AB746">
            <v>-10895.280000000028</v>
          </cell>
          <cell r="AC746">
            <v>-19792.410999999847</v>
          </cell>
          <cell r="AD746">
            <v>-21897.795000000158</v>
          </cell>
          <cell r="AE746">
            <v>-186636.80699999817</v>
          </cell>
          <cell r="AF746">
            <v>-15459.753999999957</v>
          </cell>
          <cell r="AG746">
            <v>-6789.2639999997336</v>
          </cell>
          <cell r="AH746">
            <v>-8556.9329999999609</v>
          </cell>
          <cell r="AI746">
            <v>-1805.2400000000052</v>
          </cell>
          <cell r="AJ746">
            <v>-484.83000000000175</v>
          </cell>
          <cell r="AK746">
            <v>-22838.299999999814</v>
          </cell>
          <cell r="AL746">
            <v>-35106.384000000078</v>
          </cell>
          <cell r="AM746">
            <v>-20348.309999999823</v>
          </cell>
          <cell r="AN746">
            <v>-18934.601999999955</v>
          </cell>
          <cell r="AO746">
            <v>-11247.235999999801</v>
          </cell>
          <cell r="AP746">
            <v>-24764.149999999907</v>
          </cell>
          <cell r="AQ746">
            <v>-20301.804000000004</v>
          </cell>
          <cell r="AR746">
            <v>-203074.92600000091</v>
          </cell>
          <cell r="AS746">
            <v>-20071.235000000102</v>
          </cell>
          <cell r="AT746">
            <v>-8887.5100000000093</v>
          </cell>
          <cell r="AU746">
            <v>-11881.782000000007</v>
          </cell>
          <cell r="AV746">
            <v>0</v>
          </cell>
          <cell r="AW746">
            <v>-1421.8589999999967</v>
          </cell>
          <cell r="AX746">
            <v>-18823.084999999963</v>
          </cell>
          <cell r="AY746">
            <v>-36015.800000000047</v>
          </cell>
          <cell r="AZ746">
            <v>-24299.729999999981</v>
          </cell>
          <cell r="BA746">
            <v>-20725.59999999986</v>
          </cell>
          <cell r="BB746">
            <v>-19960.64000000013</v>
          </cell>
          <cell r="BC746">
            <v>-21836.215000000084</v>
          </cell>
          <cell r="BD746">
            <v>-19151.469999999972</v>
          </cell>
          <cell r="BE746">
            <v>-191110.74099999852</v>
          </cell>
          <cell r="BF746">
            <v>-20337.104999999749</v>
          </cell>
          <cell r="BG746">
            <v>-7091.8919999999925</v>
          </cell>
          <cell r="BH746">
            <v>-3526.8449999999721</v>
          </cell>
          <cell r="BI746">
            <v>38.67099999999482</v>
          </cell>
          <cell r="BJ746">
            <v>0</v>
          </cell>
          <cell r="BK746">
            <v>-15032.299999999814</v>
          </cell>
          <cell r="BL746">
            <v>-35372.469999999972</v>
          </cell>
          <cell r="BM746">
            <v>-21204.930000000168</v>
          </cell>
          <cell r="BN746">
            <v>-24980.610000000102</v>
          </cell>
          <cell r="BO746">
            <v>-11362.770000000251</v>
          </cell>
          <cell r="BP746">
            <v>-21005.479999999981</v>
          </cell>
          <cell r="BQ746">
            <v>-31235.010000000009</v>
          </cell>
          <cell r="BR746">
            <v>-161100.30700000376</v>
          </cell>
          <cell r="BS746">
            <v>-23768.746000000043</v>
          </cell>
          <cell r="BT746">
            <v>-22556.710000000196</v>
          </cell>
          <cell r="BU746">
            <v>-9826.8370000000577</v>
          </cell>
          <cell r="BV746">
            <v>0</v>
          </cell>
          <cell r="BW746">
            <v>-3314.8799999999901</v>
          </cell>
          <cell r="BX746">
            <v>-13209.960000000196</v>
          </cell>
          <cell r="BY746">
            <v>-11122.060000000056</v>
          </cell>
          <cell r="BZ746">
            <v>-10632.709999999963</v>
          </cell>
          <cell r="CA746">
            <v>-10204.919999999925</v>
          </cell>
          <cell r="CB746">
            <v>-16855.85400000005</v>
          </cell>
          <cell r="CC746">
            <v>-16676.199999999953</v>
          </cell>
          <cell r="CD746">
            <v>-22931.429999999935</v>
          </cell>
          <cell r="CE746">
            <v>-160159.77099999785</v>
          </cell>
          <cell r="CF746">
            <v>-23634.029999999795</v>
          </cell>
          <cell r="CG746">
            <v>-20712.489999999991</v>
          </cell>
          <cell r="CH746">
            <v>-5558.8839999999618</v>
          </cell>
          <cell r="CI746">
            <v>0</v>
          </cell>
          <cell r="CJ746">
            <v>-255.63700000000244</v>
          </cell>
          <cell r="CK746">
            <v>-19045.629999999888</v>
          </cell>
          <cell r="CL746">
            <v>-14139.819999999832</v>
          </cell>
          <cell r="CM746">
            <v>-11944.749999999767</v>
          </cell>
          <cell r="CN746">
            <v>-14059.979999999981</v>
          </cell>
          <cell r="CO746">
            <v>-16959.419999999925</v>
          </cell>
          <cell r="CP746">
            <v>-17637.310000000056</v>
          </cell>
          <cell r="CQ746">
            <v>-16211.820000000298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10.312000000005355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0.36999999999534339</v>
          </cell>
          <cell r="N747">
            <v>0</v>
          </cell>
          <cell r="O747">
            <v>0</v>
          </cell>
          <cell r="P747">
            <v>0</v>
          </cell>
          <cell r="Q747">
            <v>2.4549999999871943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-44.3519999999844</v>
          </cell>
          <cell r="G748">
            <v>-27.245000000024447</v>
          </cell>
          <cell r="H748">
            <v>-376.31999999997788</v>
          </cell>
          <cell r="I748">
            <v>0.71099999999569263</v>
          </cell>
          <cell r="J748">
            <v>0</v>
          </cell>
          <cell r="K748">
            <v>0.94199999998090789</v>
          </cell>
          <cell r="L748">
            <v>-1082.3260000000009</v>
          </cell>
          <cell r="M748">
            <v>-36.853999999992084</v>
          </cell>
          <cell r="N748">
            <v>61.470000000030268</v>
          </cell>
          <cell r="O748">
            <v>-4.9400000000023283</v>
          </cell>
          <cell r="P748">
            <v>-146.32700000001932</v>
          </cell>
          <cell r="Q748">
            <v>-184.65000000002328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-2315.4499999999534</v>
          </cell>
          <cell r="G749">
            <v>-1173.2000000000116</v>
          </cell>
          <cell r="H749">
            <v>-236.31499999998778</v>
          </cell>
          <cell r="I749">
            <v>-646.25</v>
          </cell>
          <cell r="J749">
            <v>0</v>
          </cell>
          <cell r="K749">
            <v>-496.01999999996042</v>
          </cell>
          <cell r="L749">
            <v>-439.14000000001397</v>
          </cell>
          <cell r="M749">
            <v>-471.98000000003958</v>
          </cell>
          <cell r="N749">
            <v>-1400.125</v>
          </cell>
          <cell r="O749">
            <v>0</v>
          </cell>
          <cell r="P749">
            <v>0</v>
          </cell>
          <cell r="Q749">
            <v>0</v>
          </cell>
          <cell r="R749">
            <v>-7084.7800000002608</v>
          </cell>
          <cell r="S749">
            <v>-1320.3000000000466</v>
          </cell>
          <cell r="T749">
            <v>-442.80000000001746</v>
          </cell>
          <cell r="U749">
            <v>-445.07500000001164</v>
          </cell>
          <cell r="V749">
            <v>-189.06999999994878</v>
          </cell>
          <cell r="W749">
            <v>0</v>
          </cell>
          <cell r="X749">
            <v>-566.65500000002794</v>
          </cell>
          <cell r="Y749">
            <v>-257.23499999998603</v>
          </cell>
          <cell r="Z749">
            <v>-1378.2249999999767</v>
          </cell>
          <cell r="AA749">
            <v>-2485.4199999999837</v>
          </cell>
          <cell r="AB749">
            <v>0</v>
          </cell>
          <cell r="AC749">
            <v>0</v>
          </cell>
          <cell r="AD749">
            <v>0</v>
          </cell>
          <cell r="AE749">
            <v>-8683.4835000005551</v>
          </cell>
          <cell r="AF749">
            <v>-1838.8500000000931</v>
          </cell>
          <cell r="AG749">
            <v>-312.5449999999837</v>
          </cell>
          <cell r="AH749">
            <v>-235.73000000001048</v>
          </cell>
          <cell r="AI749">
            <v>-775.56999999994878</v>
          </cell>
          <cell r="AJ749">
            <v>0</v>
          </cell>
          <cell r="AK749">
            <v>-371.29999999998836</v>
          </cell>
          <cell r="AL749">
            <v>-632.27000000001863</v>
          </cell>
          <cell r="AM749">
            <v>-1303.9199999999837</v>
          </cell>
          <cell r="AN749">
            <v>-3012</v>
          </cell>
          <cell r="AO749">
            <v>-201.29850000000079</v>
          </cell>
          <cell r="AP749">
            <v>0</v>
          </cell>
          <cell r="AQ749">
            <v>0</v>
          </cell>
          <cell r="AR749">
            <v>-7423.3399999993853</v>
          </cell>
          <cell r="AS749">
            <v>-3528.6499999999069</v>
          </cell>
          <cell r="AT749">
            <v>-616.60000000000582</v>
          </cell>
          <cell r="AU749">
            <v>-375.97000000000116</v>
          </cell>
          <cell r="AV749">
            <v>0</v>
          </cell>
          <cell r="AW749">
            <v>0</v>
          </cell>
          <cell r="AX749">
            <v>-178.09999999997672</v>
          </cell>
          <cell r="AY749">
            <v>0</v>
          </cell>
          <cell r="AZ749">
            <v>-376.96999999997206</v>
          </cell>
          <cell r="BA749">
            <v>-2347.0499999999884</v>
          </cell>
          <cell r="BB749">
            <v>0</v>
          </cell>
          <cell r="BC749">
            <v>0</v>
          </cell>
          <cell r="BD749">
            <v>0</v>
          </cell>
          <cell r="BE749">
            <v>-5388.5749999997206</v>
          </cell>
          <cell r="BF749">
            <v>-1629.7000000000698</v>
          </cell>
          <cell r="BG749">
            <v>-595.15500000002794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-59.870000000024447</v>
          </cell>
          <cell r="BM749">
            <v>-613.80000000004657</v>
          </cell>
          <cell r="BN749">
            <v>-2490.0499999999884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-16052.700000000186</v>
          </cell>
          <cell r="G750">
            <v>-7467.0999999998603</v>
          </cell>
          <cell r="H750">
            <v>-14605.100000000093</v>
          </cell>
          <cell r="I750">
            <v>-5129.3999999999069</v>
          </cell>
          <cell r="J750">
            <v>-27892.200000000186</v>
          </cell>
          <cell r="K750">
            <v>-15955.5</v>
          </cell>
          <cell r="L750">
            <v>-24255.5</v>
          </cell>
          <cell r="M750">
            <v>-17123.5</v>
          </cell>
          <cell r="N750">
            <v>-8729.1999999997206</v>
          </cell>
          <cell r="O750">
            <v>-8907.8999999999069</v>
          </cell>
          <cell r="P750">
            <v>-16767.299999999814</v>
          </cell>
          <cell r="Q750">
            <v>-15238.899999999907</v>
          </cell>
          <cell r="R750">
            <v>-208161.19999999925</v>
          </cell>
          <cell r="S750">
            <v>-19898.200000000186</v>
          </cell>
          <cell r="T750">
            <v>-9660.2999999998137</v>
          </cell>
          <cell r="U750">
            <v>-12104.40000000014</v>
          </cell>
          <cell r="V750">
            <v>-4631.5</v>
          </cell>
          <cell r="W750">
            <v>-22882.5</v>
          </cell>
          <cell r="X750">
            <v>-19404.399999999907</v>
          </cell>
          <cell r="Y750">
            <v>-32240.200000000186</v>
          </cell>
          <cell r="Z750">
            <v>-23195.5</v>
          </cell>
          <cell r="AA750">
            <v>-11737.599999999627</v>
          </cell>
          <cell r="AB750">
            <v>-15296.40000000014</v>
          </cell>
          <cell r="AC750">
            <v>-20947.299999999814</v>
          </cell>
          <cell r="AD750">
            <v>-16162.899999999907</v>
          </cell>
          <cell r="AE750">
            <v>-209644.50000000373</v>
          </cell>
          <cell r="AF750">
            <v>-18769.899999999907</v>
          </cell>
          <cell r="AG750">
            <v>-11167.399999999907</v>
          </cell>
          <cell r="AH750">
            <v>-5908.8000000000466</v>
          </cell>
          <cell r="AI750">
            <v>-9217.6999999999534</v>
          </cell>
          <cell r="AJ750">
            <v>-18493.700000000186</v>
          </cell>
          <cell r="AK750">
            <v>-21758.100000000093</v>
          </cell>
          <cell r="AL750">
            <v>-28984</v>
          </cell>
          <cell r="AM750">
            <v>-23223</v>
          </cell>
          <cell r="AN750">
            <v>-13729.699999999721</v>
          </cell>
          <cell r="AO750">
            <v>-16172.800000000047</v>
          </cell>
          <cell r="AP750">
            <v>-24206.599999999627</v>
          </cell>
          <cell r="AQ750">
            <v>-18012.800000000047</v>
          </cell>
          <cell r="AR750">
            <v>-193537.39999999478</v>
          </cell>
          <cell r="AS750">
            <v>-22823.100000000093</v>
          </cell>
          <cell r="AT750">
            <v>-10886.100000000093</v>
          </cell>
          <cell r="AU750">
            <v>-10750.599999999627</v>
          </cell>
          <cell r="AV750">
            <v>-4061</v>
          </cell>
          <cell r="AW750">
            <v>-12076.199999999953</v>
          </cell>
          <cell r="AX750">
            <v>-16926.300000000047</v>
          </cell>
          <cell r="AY750">
            <v>-30023.400000000373</v>
          </cell>
          <cell r="AZ750">
            <v>-21267.200000000186</v>
          </cell>
          <cell r="BA750">
            <v>-9608.2999999998137</v>
          </cell>
          <cell r="BB750">
            <v>-16449</v>
          </cell>
          <cell r="BC750">
            <v>-15588.199999999953</v>
          </cell>
          <cell r="BD750">
            <v>-23078</v>
          </cell>
          <cell r="BE750">
            <v>-193226.69999999925</v>
          </cell>
          <cell r="BF750">
            <v>-20961.600000000093</v>
          </cell>
          <cell r="BG750">
            <v>-12072.299999999814</v>
          </cell>
          <cell r="BH750">
            <v>-9268.3000000000466</v>
          </cell>
          <cell r="BI750">
            <v>-4272.4000000001397</v>
          </cell>
          <cell r="BJ750">
            <v>-22133</v>
          </cell>
          <cell r="BK750">
            <v>-14950.399999999907</v>
          </cell>
          <cell r="BL750">
            <v>-29437.599999999627</v>
          </cell>
          <cell r="BM750">
            <v>-17686.200000000186</v>
          </cell>
          <cell r="BN750">
            <v>-12204.700000000186</v>
          </cell>
          <cell r="BO750">
            <v>-7869</v>
          </cell>
          <cell r="BP750">
            <v>-18327.199999999721</v>
          </cell>
          <cell r="BQ750">
            <v>-24044</v>
          </cell>
          <cell r="BR750">
            <v>-173751.70000000298</v>
          </cell>
          <cell r="BS750">
            <v>-31670</v>
          </cell>
          <cell r="BT750">
            <v>-26415.799999999814</v>
          </cell>
          <cell r="BU750">
            <v>-14234.5</v>
          </cell>
          <cell r="BV750">
            <v>-6649.8000000000466</v>
          </cell>
          <cell r="BW750">
            <v>-14693.600000000093</v>
          </cell>
          <cell r="BX750">
            <v>-13522.09999999986</v>
          </cell>
          <cell r="BY750">
            <v>-9414.2999999998137</v>
          </cell>
          <cell r="BZ750">
            <v>-11013.799999999814</v>
          </cell>
          <cell r="CA750">
            <v>-8139.5</v>
          </cell>
          <cell r="CB750">
            <v>-10691.899999999907</v>
          </cell>
          <cell r="CC750">
            <v>-12138.400000000373</v>
          </cell>
          <cell r="CD750">
            <v>-15168</v>
          </cell>
          <cell r="CE750">
            <v>-166339.60000000522</v>
          </cell>
          <cell r="CF750">
            <v>-16257.299999999814</v>
          </cell>
          <cell r="CG750">
            <v>-27516</v>
          </cell>
          <cell r="CH750">
            <v>-13813</v>
          </cell>
          <cell r="CI750">
            <v>-8614.5</v>
          </cell>
          <cell r="CJ750">
            <v>-13663.5</v>
          </cell>
          <cell r="CK750">
            <v>-11751.5</v>
          </cell>
          <cell r="CL750">
            <v>-13174</v>
          </cell>
          <cell r="CM750">
            <v>-12783.200000000186</v>
          </cell>
          <cell r="CN750">
            <v>-9176.7999999998137</v>
          </cell>
          <cell r="CO750">
            <v>-10345.700000000186</v>
          </cell>
          <cell r="CP750">
            <v>-17598.400000000373</v>
          </cell>
          <cell r="CQ750">
            <v>-11645.700000000186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-11771.889999999898</v>
          </cell>
          <cell r="G751">
            <v>-5287.8850000000093</v>
          </cell>
          <cell r="H751">
            <v>-11428.915000000037</v>
          </cell>
          <cell r="I751">
            <v>-2984.5522000000346</v>
          </cell>
          <cell r="J751">
            <v>-4234.3399999999674</v>
          </cell>
          <cell r="K751">
            <v>-21408.810000000056</v>
          </cell>
          <cell r="L751">
            <v>-37736.970000000205</v>
          </cell>
          <cell r="M751">
            <v>-25036.817000000039</v>
          </cell>
          <cell r="N751">
            <v>-22543.789999999572</v>
          </cell>
          <cell r="O751">
            <v>-7216.809999999823</v>
          </cell>
          <cell r="P751">
            <v>-11020.870000000112</v>
          </cell>
          <cell r="Q751">
            <v>-9269.5149999998976</v>
          </cell>
          <cell r="R751">
            <v>-188631.92199999839</v>
          </cell>
          <cell r="S751">
            <v>-7187.0039999999572</v>
          </cell>
          <cell r="T751">
            <v>-11024.584999999963</v>
          </cell>
          <cell r="U751">
            <v>-7703.4340000001248</v>
          </cell>
          <cell r="V751">
            <v>-277.4199999999837</v>
          </cell>
          <cell r="W751">
            <v>-4151.0399999999208</v>
          </cell>
          <cell r="X751">
            <v>-23430.172999999952</v>
          </cell>
          <cell r="Y751">
            <v>-28655.525999999838</v>
          </cell>
          <cell r="Z751">
            <v>-33735.023000000045</v>
          </cell>
          <cell r="AA751">
            <v>-34815.729999999981</v>
          </cell>
          <cell r="AB751">
            <v>-11391.980000000214</v>
          </cell>
          <cell r="AC751">
            <v>-10255.327000000281</v>
          </cell>
          <cell r="AD751">
            <v>-16004.679999999702</v>
          </cell>
          <cell r="AE751">
            <v>-226802.91899999976</v>
          </cell>
          <cell r="AF751">
            <v>-15736.237999999896</v>
          </cell>
          <cell r="AG751">
            <v>-10731.029999999912</v>
          </cell>
          <cell r="AH751">
            <v>-11753.590000000084</v>
          </cell>
          <cell r="AI751">
            <v>-6112.0199999999604</v>
          </cell>
          <cell r="AJ751">
            <v>-9196.3499999999767</v>
          </cell>
          <cell r="AK751">
            <v>-21321.199999999953</v>
          </cell>
          <cell r="AL751">
            <v>-30931.314999999944</v>
          </cell>
          <cell r="AM751">
            <v>-34393.921000000089</v>
          </cell>
          <cell r="AN751">
            <v>-34479.395000000019</v>
          </cell>
          <cell r="AO751">
            <v>-11151.540000000037</v>
          </cell>
          <cell r="AP751">
            <v>-15229.380000000121</v>
          </cell>
          <cell r="AQ751">
            <v>-25766.940000000177</v>
          </cell>
          <cell r="AR751">
            <v>-224428.26199999824</v>
          </cell>
          <cell r="AS751">
            <v>-7958.903999999864</v>
          </cell>
          <cell r="AT751">
            <v>-11197.104999999981</v>
          </cell>
          <cell r="AU751">
            <v>-24426.90000000014</v>
          </cell>
          <cell r="AV751">
            <v>-7675.8800000000047</v>
          </cell>
          <cell r="AW751">
            <v>-345.87000000005355</v>
          </cell>
          <cell r="AX751">
            <v>-20341.499999999884</v>
          </cell>
          <cell r="AY751">
            <v>-29376.955000000075</v>
          </cell>
          <cell r="AZ751">
            <v>-38942.956000000704</v>
          </cell>
          <cell r="BA751">
            <v>-29005.799999999814</v>
          </cell>
          <cell r="BB751">
            <v>-15142.679999999935</v>
          </cell>
          <cell r="BC751">
            <v>-13336.612000000197</v>
          </cell>
          <cell r="BD751">
            <v>-26677.09999999986</v>
          </cell>
          <cell r="BE751">
            <v>-217963.50599999912</v>
          </cell>
          <cell r="BF751">
            <v>-13481.23499999987</v>
          </cell>
          <cell r="BG751">
            <v>-9429.0999999998603</v>
          </cell>
          <cell r="BH751">
            <v>-8080.5400000000373</v>
          </cell>
          <cell r="BI751">
            <v>-2379.98199999996</v>
          </cell>
          <cell r="BJ751">
            <v>0</v>
          </cell>
          <cell r="BK751">
            <v>-20607.360000000102</v>
          </cell>
          <cell r="BL751">
            <v>-29723.373999999836</v>
          </cell>
          <cell r="BM751">
            <v>-39237.429999999702</v>
          </cell>
          <cell r="BN751">
            <v>-33118.089999999851</v>
          </cell>
          <cell r="BO751">
            <v>-17215.350000000093</v>
          </cell>
          <cell r="BP751">
            <v>-18372.745000000112</v>
          </cell>
          <cell r="BQ751">
            <v>-26318.300000000047</v>
          </cell>
          <cell r="BR751">
            <v>-159242.64699999988</v>
          </cell>
          <cell r="BS751">
            <v>-11375.753999999957</v>
          </cell>
          <cell r="BT751">
            <v>-5624.6569999998901</v>
          </cell>
          <cell r="BU751">
            <v>-9394.8179999997374</v>
          </cell>
          <cell r="BV751">
            <v>-4494.1149999999907</v>
          </cell>
          <cell r="BW751">
            <v>-7924.070000000007</v>
          </cell>
          <cell r="BX751">
            <v>-15916.17200000002</v>
          </cell>
          <cell r="BY751">
            <v>-30255.779999999795</v>
          </cell>
          <cell r="BZ751">
            <v>-15954.229999999981</v>
          </cell>
          <cell r="CA751">
            <v>-17654.655000000261</v>
          </cell>
          <cell r="CB751">
            <v>-16030.510000000009</v>
          </cell>
          <cell r="CC751">
            <v>-8519.4360000002198</v>
          </cell>
          <cell r="CD751">
            <v>-16098.450000000186</v>
          </cell>
          <cell r="CE751">
            <v>-199988.4691000022</v>
          </cell>
          <cell r="CF751">
            <v>-25452.815999999875</v>
          </cell>
          <cell r="CG751">
            <v>-12322.620000000112</v>
          </cell>
          <cell r="CH751">
            <v>-14205.380000000121</v>
          </cell>
          <cell r="CI751">
            <v>-2811.3239000000176</v>
          </cell>
          <cell r="CJ751">
            <v>-3594.6261999999842</v>
          </cell>
          <cell r="CK751">
            <v>-15670.023000000045</v>
          </cell>
          <cell r="CL751">
            <v>-18383.819999999832</v>
          </cell>
          <cell r="CM751">
            <v>-25633.319999999832</v>
          </cell>
          <cell r="CN751">
            <v>-13957.529999999795</v>
          </cell>
          <cell r="CO751">
            <v>-14413.100000000093</v>
          </cell>
          <cell r="CP751">
            <v>-14154.809999999823</v>
          </cell>
          <cell r="CQ751">
            <v>-39389.100000000093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4">
          <cell r="F754">
            <v>-159427.37</v>
          </cell>
          <cell r="G754">
            <v>-140063.92000000001</v>
          </cell>
          <cell r="H754">
            <v>-57428.415999999997</v>
          </cell>
          <cell r="I754">
            <v>-8502.5456999999988</v>
          </cell>
          <cell r="J754">
            <v>-21887.356</v>
          </cell>
          <cell r="K754">
            <v>-151177.85</v>
          </cell>
          <cell r="L754">
            <v>-233401.42</v>
          </cell>
          <cell r="M754">
            <v>-260057.18</v>
          </cell>
          <cell r="N754">
            <v>-421869.89999999997</v>
          </cell>
          <cell r="O754">
            <v>-188258.33000000002</v>
          </cell>
          <cell r="P754">
            <v>-83399.25</v>
          </cell>
          <cell r="Q754">
            <v>-172234.995</v>
          </cell>
          <cell r="R754">
            <v>-1645193.1250000005</v>
          </cell>
          <cell r="S754">
            <v>-158016.56</v>
          </cell>
          <cell r="T754">
            <v>-109090.47200000001</v>
          </cell>
          <cell r="U754">
            <v>-18929.606</v>
          </cell>
          <cell r="V754">
            <v>-17317.793000000001</v>
          </cell>
          <cell r="W754">
            <v>-21887.356</v>
          </cell>
          <cell r="X754">
            <v>-144293.886</v>
          </cell>
          <cell r="Y754">
            <v>-204392.01999999996</v>
          </cell>
          <cell r="Z754">
            <v>-235412.69</v>
          </cell>
          <cell r="AA754">
            <v>-368012.35</v>
          </cell>
          <cell r="AB754">
            <v>-121435.76</v>
          </cell>
          <cell r="AC754">
            <v>-91686.782000000007</v>
          </cell>
          <cell r="AD754">
            <v>-154717.84999999998</v>
          </cell>
          <cell r="AE754">
            <v>-1670003.6510000005</v>
          </cell>
          <cell r="AF754">
            <v>-143934.71000000002</v>
          </cell>
          <cell r="AG754">
            <v>-126732.22</v>
          </cell>
          <cell r="AH754">
            <v>-22493.481</v>
          </cell>
          <cell r="AI754">
            <v>-17746.507000000001</v>
          </cell>
          <cell r="AJ754">
            <v>-18338.056</v>
          </cell>
          <cell r="AK754">
            <v>-148315.77000000002</v>
          </cell>
          <cell r="AL754">
            <v>-220278.815</v>
          </cell>
          <cell r="AM754">
            <v>-235339.43999999997</v>
          </cell>
          <cell r="AN754">
            <v>-386716.84000000008</v>
          </cell>
          <cell r="AO754">
            <v>-106075.49999999999</v>
          </cell>
          <cell r="AP754">
            <v>-89008.762000000017</v>
          </cell>
          <cell r="AQ754">
            <v>-155023.55000000002</v>
          </cell>
          <cell r="AR754">
            <v>-1818782.7960000001</v>
          </cell>
          <cell r="AS754">
            <v>-155281.14000000001</v>
          </cell>
          <cell r="AT754">
            <v>-127700.16</v>
          </cell>
          <cell r="AU754">
            <v>-53566.123999999996</v>
          </cell>
          <cell r="AV754">
            <v>-13568.062</v>
          </cell>
          <cell r="AW754">
            <v>-18475.25</v>
          </cell>
          <cell r="AX754">
            <v>-116210.41400000002</v>
          </cell>
          <cell r="AY754">
            <v>-204009.97000000003</v>
          </cell>
          <cell r="AZ754">
            <v>-305139.66000000003</v>
          </cell>
          <cell r="BA754">
            <v>-466035.98</v>
          </cell>
          <cell r="BB754">
            <v>-107921.34600000002</v>
          </cell>
          <cell r="BC754">
            <v>-92866.459999999992</v>
          </cell>
          <cell r="BD754">
            <v>-158008.23000000001</v>
          </cell>
          <cell r="BE754">
            <v>-1823188.3859999995</v>
          </cell>
          <cell r="BF754">
            <v>-157875.21999999997</v>
          </cell>
          <cell r="BG754">
            <v>-117947.965</v>
          </cell>
          <cell r="BH754">
            <v>-18056.516000000003</v>
          </cell>
          <cell r="BI754">
            <v>-19640.754000000001</v>
          </cell>
          <cell r="BJ754">
            <v>-17746.507000000001</v>
          </cell>
          <cell r="BK754">
            <v>-119754.19</v>
          </cell>
          <cell r="BL754">
            <v>-244149.98</v>
          </cell>
          <cell r="BM754">
            <v>-284339.24</v>
          </cell>
          <cell r="BN754">
            <v>-466038.67000000004</v>
          </cell>
          <cell r="BO754">
            <v>-135938.54</v>
          </cell>
          <cell r="BP754">
            <v>-86619.173999999999</v>
          </cell>
          <cell r="BQ754">
            <v>-155081.63</v>
          </cell>
          <cell r="BR754">
            <v>-1980445.83</v>
          </cell>
          <cell r="BS754">
            <v>-167252.57</v>
          </cell>
          <cell r="BT754">
            <v>-128700.14999999998</v>
          </cell>
          <cell r="BU754">
            <v>-23925.600000000002</v>
          </cell>
          <cell r="BV754">
            <v>-11696.28</v>
          </cell>
          <cell r="BW754">
            <v>-20215.724000000002</v>
          </cell>
          <cell r="BX754">
            <v>-143612.01999999999</v>
          </cell>
          <cell r="BY754">
            <v>-250028.65999999997</v>
          </cell>
          <cell r="BZ754">
            <v>-313275.86</v>
          </cell>
          <cell r="CA754">
            <v>-495405.61000000004</v>
          </cell>
          <cell r="CB754">
            <v>-115706.98000000001</v>
          </cell>
          <cell r="CC754">
            <v>-91833.626000000004</v>
          </cell>
          <cell r="CD754">
            <v>-218792.75</v>
          </cell>
          <cell r="CE754">
            <v>-1942516.3078600001</v>
          </cell>
          <cell r="CF754">
            <v>-200960.53</v>
          </cell>
          <cell r="CG754">
            <v>-120142.79000000001</v>
          </cell>
          <cell r="CH754">
            <v>-26104.978999999999</v>
          </cell>
          <cell r="CI754">
            <v>-3102.4674599999998</v>
          </cell>
          <cell r="CJ754">
            <v>-14868.841400000001</v>
          </cell>
          <cell r="CK754">
            <v>-136121.71000000002</v>
          </cell>
          <cell r="CL754">
            <v>-262136.40999999997</v>
          </cell>
          <cell r="CM754">
            <v>-325151.32999999996</v>
          </cell>
          <cell r="CN754">
            <v>-441610.42000000004</v>
          </cell>
          <cell r="CO754">
            <v>-130199.06000000001</v>
          </cell>
          <cell r="CP754">
            <v>-104648.19</v>
          </cell>
          <cell r="CQ754">
            <v>-177469.58000000002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-4886.5299999999697</v>
          </cell>
          <cell r="G755">
            <v>-7635.390000000014</v>
          </cell>
          <cell r="H755">
            <v>-7559.179999999993</v>
          </cell>
          <cell r="I755">
            <v>33.622999999999593</v>
          </cell>
          <cell r="J755">
            <v>4.9999999973806553E-3</v>
          </cell>
          <cell r="K755">
            <v>62.940000000002328</v>
          </cell>
          <cell r="L755">
            <v>-2708.25</v>
          </cell>
          <cell r="M755">
            <v>-1752.2799999999697</v>
          </cell>
          <cell r="N755">
            <v>8107.5399999999208</v>
          </cell>
          <cell r="O755">
            <v>38.409999999974389</v>
          </cell>
          <cell r="P755">
            <v>-5504.9400000000023</v>
          </cell>
          <cell r="Q755">
            <v>-9078.6699999999837</v>
          </cell>
          <cell r="R755">
            <v>-20814.950000000186</v>
          </cell>
          <cell r="S755">
            <v>-3472.9300000000512</v>
          </cell>
          <cell r="T755">
            <v>-5577.7399999999907</v>
          </cell>
          <cell r="U755">
            <v>-2331.75</v>
          </cell>
          <cell r="V755">
            <v>808.48999999999796</v>
          </cell>
          <cell r="W755">
            <v>0</v>
          </cell>
          <cell r="X755">
            <v>1.0800000000162981</v>
          </cell>
          <cell r="Y755">
            <v>2.8599999999860302</v>
          </cell>
          <cell r="Z755">
            <v>-853.11999999999534</v>
          </cell>
          <cell r="AA755">
            <v>5094.0600000000559</v>
          </cell>
          <cell r="AB755">
            <v>16.579999999987194</v>
          </cell>
          <cell r="AC755">
            <v>-6223.109999999986</v>
          </cell>
          <cell r="AD755">
            <v>-8279.3700000000536</v>
          </cell>
          <cell r="AE755">
            <v>-24203.920000000391</v>
          </cell>
          <cell r="AF755">
            <v>-4437.8500000000058</v>
          </cell>
          <cell r="AG755">
            <v>-8328.5799999999872</v>
          </cell>
          <cell r="AH755">
            <v>-843.79000000000815</v>
          </cell>
          <cell r="AI755">
            <v>0</v>
          </cell>
          <cell r="AJ755">
            <v>0</v>
          </cell>
          <cell r="AK755">
            <v>0</v>
          </cell>
          <cell r="AL755">
            <v>-610.76000000000931</v>
          </cell>
          <cell r="AM755">
            <v>-1326.9400000000023</v>
          </cell>
          <cell r="AN755">
            <v>6431.8999999999069</v>
          </cell>
          <cell r="AO755">
            <v>3.2099999999918509</v>
          </cell>
          <cell r="AP755">
            <v>-7692.0100000000093</v>
          </cell>
          <cell r="AQ755">
            <v>-7399.0999999999767</v>
          </cell>
          <cell r="AR755">
            <v>-25408.980000000447</v>
          </cell>
          <cell r="AS755">
            <v>-3342.9100000000326</v>
          </cell>
          <cell r="AT755">
            <v>-7418</v>
          </cell>
          <cell r="AU755">
            <v>-4206.0599999999977</v>
          </cell>
          <cell r="AV755">
            <v>0</v>
          </cell>
          <cell r="AW755">
            <v>0</v>
          </cell>
          <cell r="AX755">
            <v>0.36000000001513399</v>
          </cell>
          <cell r="AY755">
            <v>-631.44000000000233</v>
          </cell>
          <cell r="AZ755">
            <v>-2380.2200000000303</v>
          </cell>
          <cell r="BA755">
            <v>8789.2399999999907</v>
          </cell>
          <cell r="BB755">
            <v>4.3000000000174623</v>
          </cell>
          <cell r="BC755">
            <v>-7266.4200000000128</v>
          </cell>
          <cell r="BD755">
            <v>-8957.8300000000163</v>
          </cell>
          <cell r="BE755">
            <v>-19296.758999999613</v>
          </cell>
          <cell r="BF755">
            <v>-5596.7199999999721</v>
          </cell>
          <cell r="BG755">
            <v>-5469.6299999999756</v>
          </cell>
          <cell r="BH755">
            <v>-1776.2560000000012</v>
          </cell>
          <cell r="BI755">
            <v>765.80699999999706</v>
          </cell>
          <cell r="BJ755">
            <v>0</v>
          </cell>
          <cell r="BK755">
            <v>24.529999999998836</v>
          </cell>
          <cell r="BL755">
            <v>-192.29999999998836</v>
          </cell>
          <cell r="BM755">
            <v>-674.8399999999674</v>
          </cell>
          <cell r="BN755">
            <v>10531</v>
          </cell>
          <cell r="BO755">
            <v>3.9400000000023283</v>
          </cell>
          <cell r="BP755">
            <v>-6356.1399999999849</v>
          </cell>
          <cell r="BQ755">
            <v>-10556.150000000023</v>
          </cell>
          <cell r="BR755">
            <v>-32923.545000000391</v>
          </cell>
          <cell r="BS755">
            <v>-9029.6900000000023</v>
          </cell>
          <cell r="BT755">
            <v>-7169.1900000000023</v>
          </cell>
          <cell r="BU755">
            <v>-1763.7350000000006</v>
          </cell>
          <cell r="BV755">
            <v>-232.09999999999854</v>
          </cell>
          <cell r="BW755">
            <v>0</v>
          </cell>
          <cell r="BX755">
            <v>37.879999999975553</v>
          </cell>
          <cell r="BY755">
            <v>-594.34000000002561</v>
          </cell>
          <cell r="BZ755">
            <v>-924.5</v>
          </cell>
          <cell r="CA755">
            <v>8301.0600000000559</v>
          </cell>
          <cell r="CB755">
            <v>16.519999999989523</v>
          </cell>
          <cell r="CC755">
            <v>-6421.7000000000116</v>
          </cell>
          <cell r="CD755">
            <v>-15143.75</v>
          </cell>
          <cell r="CE755">
            <v>-22204.515500000678</v>
          </cell>
          <cell r="CF755">
            <v>-11570.090000000026</v>
          </cell>
          <cell r="CG755">
            <v>-5623.2799999999988</v>
          </cell>
          <cell r="CH755">
            <v>-204.39000000001397</v>
          </cell>
          <cell r="CI755">
            <v>-648.47249999999985</v>
          </cell>
          <cell r="CJ755">
            <v>586.8169999999991</v>
          </cell>
          <cell r="CK755">
            <v>-1494.6300000000047</v>
          </cell>
          <cell r="CL755">
            <v>-531.15999999997439</v>
          </cell>
          <cell r="CM755">
            <v>-168.14000000001397</v>
          </cell>
          <cell r="CN755">
            <v>9598.6899999999441</v>
          </cell>
          <cell r="CO755">
            <v>-206.1699999999837</v>
          </cell>
          <cell r="CP755">
            <v>-5431.0899999999965</v>
          </cell>
          <cell r="CQ755">
            <v>-6512.5999999999767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-5195.2600000000093</v>
          </cell>
          <cell r="G756">
            <v>-4781.3999999999069</v>
          </cell>
          <cell r="H756">
            <v>-12393.310000000056</v>
          </cell>
          <cell r="I756">
            <v>-3259.7399999999907</v>
          </cell>
          <cell r="J756">
            <v>0</v>
          </cell>
          <cell r="K756">
            <v>-14.900000000023283</v>
          </cell>
          <cell r="L756">
            <v>-762.69999999995343</v>
          </cell>
          <cell r="M756">
            <v>-2976.1999999999534</v>
          </cell>
          <cell r="N756">
            <v>9934.9000000000233</v>
          </cell>
          <cell r="O756">
            <v>-886.75</v>
          </cell>
          <cell r="P756">
            <v>-10569.189999999944</v>
          </cell>
          <cell r="Q756">
            <v>-15036.699999999953</v>
          </cell>
          <cell r="R756">
            <v>-56917.669999998063</v>
          </cell>
          <cell r="S756">
            <v>-5649.7999999999302</v>
          </cell>
          <cell r="T756">
            <v>-6451.8000000000466</v>
          </cell>
          <cell r="U756">
            <v>-4430.5600000000559</v>
          </cell>
          <cell r="V756">
            <v>-2090.8000000000466</v>
          </cell>
          <cell r="W756">
            <v>0</v>
          </cell>
          <cell r="X756">
            <v>-1956.0999999999767</v>
          </cell>
          <cell r="Y756">
            <v>-2929.2999999999302</v>
          </cell>
          <cell r="Z756">
            <v>-4577.1500000000233</v>
          </cell>
          <cell r="AA756">
            <v>5464.6899999999441</v>
          </cell>
          <cell r="AB756">
            <v>-4947.5</v>
          </cell>
          <cell r="AC756">
            <v>-15002.099999999977</v>
          </cell>
          <cell r="AD756">
            <v>-14347.25</v>
          </cell>
          <cell r="AE756">
            <v>-46283.129999998957</v>
          </cell>
          <cell r="AF756">
            <v>-5853.6899999999441</v>
          </cell>
          <cell r="AG756">
            <v>-5585.2000000000698</v>
          </cell>
          <cell r="AH756">
            <v>-3985</v>
          </cell>
          <cell r="AI756">
            <v>-1139.5999999999767</v>
          </cell>
          <cell r="AJ756">
            <v>-21.900000000023283</v>
          </cell>
          <cell r="AK756">
            <v>-577</v>
          </cell>
          <cell r="AL756">
            <v>-943.79999999993015</v>
          </cell>
          <cell r="AM756">
            <v>-4044.1500000000233</v>
          </cell>
          <cell r="AN756">
            <v>7475.2600000000093</v>
          </cell>
          <cell r="AO756">
            <v>-2104.4499999999534</v>
          </cell>
          <cell r="AP756">
            <v>-12553.899999999907</v>
          </cell>
          <cell r="AQ756">
            <v>-16949.699999999953</v>
          </cell>
          <cell r="AR756">
            <v>-51364.659999998286</v>
          </cell>
          <cell r="AS756">
            <v>-6292</v>
          </cell>
          <cell r="AT756">
            <v>-8345.2600000000093</v>
          </cell>
          <cell r="AU756">
            <v>-5657.8600000001024</v>
          </cell>
          <cell r="AV756">
            <v>-3634.1999999999534</v>
          </cell>
          <cell r="AW756">
            <v>-172.09999999997672</v>
          </cell>
          <cell r="AX756">
            <v>-2219.9600000000792</v>
          </cell>
          <cell r="AY756">
            <v>-1158.5</v>
          </cell>
          <cell r="AZ756">
            <v>-2117.8399999999674</v>
          </cell>
          <cell r="BA756">
            <v>7340.8000000000466</v>
          </cell>
          <cell r="BB756">
            <v>-361.40000000002328</v>
          </cell>
          <cell r="BC756">
            <v>-11416.039999999921</v>
          </cell>
          <cell r="BD756">
            <v>-17330.29999999993</v>
          </cell>
          <cell r="BE756">
            <v>-48788.499999998137</v>
          </cell>
          <cell r="BF756">
            <v>-6993.0500000000466</v>
          </cell>
          <cell r="BG756">
            <v>-8795.75</v>
          </cell>
          <cell r="BH756">
            <v>-3884.7600000000093</v>
          </cell>
          <cell r="BI756">
            <v>-2237.2399999999907</v>
          </cell>
          <cell r="BJ756">
            <v>-1582.1399999998976</v>
          </cell>
          <cell r="BK756">
            <v>-1492.9000000000233</v>
          </cell>
          <cell r="BL756">
            <v>-1340.9000000000233</v>
          </cell>
          <cell r="BM756">
            <v>-2575.2600000000093</v>
          </cell>
          <cell r="BN756">
            <v>11095.689999999944</v>
          </cell>
          <cell r="BO756">
            <v>-4323.7399999999907</v>
          </cell>
          <cell r="BP756">
            <v>-10309.25</v>
          </cell>
          <cell r="BQ756">
            <v>-16349.199999999953</v>
          </cell>
          <cell r="BR756">
            <v>-76037.159999998286</v>
          </cell>
          <cell r="BS756">
            <v>-14947</v>
          </cell>
          <cell r="BT756">
            <v>-8594.8799999998882</v>
          </cell>
          <cell r="BU756">
            <v>-8962.5</v>
          </cell>
          <cell r="BV756">
            <v>-4100.6600000000326</v>
          </cell>
          <cell r="BW756">
            <v>-6813.5</v>
          </cell>
          <cell r="BX756">
            <v>-3175.3999999999069</v>
          </cell>
          <cell r="BY756">
            <v>-3409.8799999998882</v>
          </cell>
          <cell r="BZ756">
            <v>-2190.3000000000466</v>
          </cell>
          <cell r="CA756">
            <v>12168.25</v>
          </cell>
          <cell r="CB756">
            <v>-4562.3100000000559</v>
          </cell>
          <cell r="CC756">
            <v>-11215.599999999977</v>
          </cell>
          <cell r="CD756">
            <v>-20233.379999999888</v>
          </cell>
          <cell r="CE756">
            <v>-120882.88999999873</v>
          </cell>
          <cell r="CF756">
            <v>-21159</v>
          </cell>
          <cell r="CG756">
            <v>-13556.539999999921</v>
          </cell>
          <cell r="CH756">
            <v>-7748.8499999999767</v>
          </cell>
          <cell r="CI756">
            <v>-7731.4499999999534</v>
          </cell>
          <cell r="CJ756">
            <v>-11148.650000000023</v>
          </cell>
          <cell r="CK756">
            <v>-9290.5</v>
          </cell>
          <cell r="CL756">
            <v>-5056.4499999999534</v>
          </cell>
          <cell r="CM756">
            <v>-6199.0399999999208</v>
          </cell>
          <cell r="CN756">
            <v>134.93999999994412</v>
          </cell>
          <cell r="CO756">
            <v>-10990.949999999953</v>
          </cell>
          <cell r="CP756">
            <v>-15679.300000000047</v>
          </cell>
          <cell r="CQ756">
            <v>-12457.100000000093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-19280.350999999791</v>
          </cell>
          <cell r="BS757">
            <v>-9259.1200000000536</v>
          </cell>
          <cell r="BT757">
            <v>-1284.3999999999942</v>
          </cell>
          <cell r="BU757">
            <v>-3113.5</v>
          </cell>
          <cell r="BV757">
            <v>-594.64099999999962</v>
          </cell>
          <cell r="BW757">
            <v>0</v>
          </cell>
          <cell r="BX757">
            <v>51.549999999988358</v>
          </cell>
          <cell r="BY757">
            <v>-1966.0400000000373</v>
          </cell>
          <cell r="BZ757">
            <v>-2176.2600000000093</v>
          </cell>
          <cell r="CA757">
            <v>9781.6600000000326</v>
          </cell>
          <cell r="CB757">
            <v>-773.77999999999884</v>
          </cell>
          <cell r="CC757">
            <v>-4619.3800000000047</v>
          </cell>
          <cell r="CD757">
            <v>-5326.4400000000023</v>
          </cell>
          <cell r="CE757">
            <v>-25360.531999999192</v>
          </cell>
          <cell r="CF757">
            <v>-2626.2199999999721</v>
          </cell>
          <cell r="CG757">
            <v>-698.75</v>
          </cell>
          <cell r="CH757">
            <v>-1834.5399999999936</v>
          </cell>
          <cell r="CI757">
            <v>-1213.3689999999988</v>
          </cell>
          <cell r="CJ757">
            <v>137.39700000000084</v>
          </cell>
          <cell r="CK757">
            <v>-3137.9799999999814</v>
          </cell>
          <cell r="CL757">
            <v>-5418.7300000000396</v>
          </cell>
          <cell r="CM757">
            <v>-3754.3600000001024</v>
          </cell>
          <cell r="CN757">
            <v>-359.81000000005588</v>
          </cell>
          <cell r="CO757">
            <v>-1484.7600000000093</v>
          </cell>
          <cell r="CP757">
            <v>-3361</v>
          </cell>
          <cell r="CQ757">
            <v>-1608.4099999999744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-18282.953999999911</v>
          </cell>
          <cell r="BS758">
            <v>-4886.9000000000233</v>
          </cell>
          <cell r="BT758">
            <v>-1822.0699999999779</v>
          </cell>
          <cell r="BU758">
            <v>-3996.6500000000087</v>
          </cell>
          <cell r="BV758">
            <v>277.10599999999977</v>
          </cell>
          <cell r="BW758">
            <v>0</v>
          </cell>
          <cell r="BX758">
            <v>113.90000000002328</v>
          </cell>
          <cell r="BY758">
            <v>-3869.6900000000023</v>
          </cell>
          <cell r="BZ758">
            <v>-1738.8000000000466</v>
          </cell>
          <cell r="CA758">
            <v>7556.5</v>
          </cell>
          <cell r="CB758">
            <v>-687.27999999999884</v>
          </cell>
          <cell r="CC758">
            <v>-4258.1700000000128</v>
          </cell>
          <cell r="CD758">
            <v>-4970.9000000000233</v>
          </cell>
          <cell r="CE758">
            <v>-26194.35999999987</v>
          </cell>
          <cell r="CF758">
            <v>-1386.3499999999767</v>
          </cell>
          <cell r="CG758">
            <v>-1765.4200000000128</v>
          </cell>
          <cell r="CH758">
            <v>-1270.7400000000052</v>
          </cell>
          <cell r="CI758">
            <v>176.89000000000306</v>
          </cell>
          <cell r="CJ758">
            <v>0</v>
          </cell>
          <cell r="CK758">
            <v>-3106.3999999999942</v>
          </cell>
          <cell r="CL758">
            <v>-6559.8600000001024</v>
          </cell>
          <cell r="CM758">
            <v>-4926.9399999999441</v>
          </cell>
          <cell r="CN758">
            <v>-0.40000000002328306</v>
          </cell>
          <cell r="CO758">
            <v>-289.29999999998836</v>
          </cell>
          <cell r="CP758">
            <v>-3790.109999999986</v>
          </cell>
          <cell r="CQ758">
            <v>-3275.7300000000396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-30543.679999999702</v>
          </cell>
          <cell r="BS759">
            <v>-1216.8100000000268</v>
          </cell>
          <cell r="BT759">
            <v>-116.87999999994645</v>
          </cell>
          <cell r="BU759">
            <v>-3103.2799999999988</v>
          </cell>
          <cell r="BV759">
            <v>0</v>
          </cell>
          <cell r="BW759">
            <v>0</v>
          </cell>
          <cell r="BX759">
            <v>0</v>
          </cell>
          <cell r="BY759">
            <v>-11548.339999999967</v>
          </cell>
          <cell r="BZ759">
            <v>-7542.4000000000233</v>
          </cell>
          <cell r="CA759">
            <v>-2782.9499999999534</v>
          </cell>
          <cell r="CB759">
            <v>-359.90000000002328</v>
          </cell>
          <cell r="CC759">
            <v>0</v>
          </cell>
          <cell r="CD759">
            <v>-3873.1200000001118</v>
          </cell>
          <cell r="CE759">
            <v>-27627.480000000447</v>
          </cell>
          <cell r="CF759">
            <v>-1945.8300000000163</v>
          </cell>
          <cell r="CG759">
            <v>-1435.6599999999744</v>
          </cell>
          <cell r="CH759">
            <v>-667.30999999999767</v>
          </cell>
          <cell r="CI759">
            <v>0</v>
          </cell>
          <cell r="CJ759">
            <v>0</v>
          </cell>
          <cell r="CK759">
            <v>0</v>
          </cell>
          <cell r="CL759">
            <v>-5778.5900000000256</v>
          </cell>
          <cell r="CM759">
            <v>-3721.6500000000233</v>
          </cell>
          <cell r="CN759">
            <v>-5924.3999999999069</v>
          </cell>
          <cell r="CO759">
            <v>0</v>
          </cell>
          <cell r="CP759">
            <v>0</v>
          </cell>
          <cell r="CQ759">
            <v>-8154.0399999999208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-24138.339999999851</v>
          </cell>
          <cell r="BS760">
            <v>-153.5</v>
          </cell>
          <cell r="BT760">
            <v>-1118.8999999999651</v>
          </cell>
          <cell r="BU760">
            <v>-1027.0299999999988</v>
          </cell>
          <cell r="BV760">
            <v>0</v>
          </cell>
          <cell r="BW760">
            <v>0</v>
          </cell>
          <cell r="BX760">
            <v>0</v>
          </cell>
          <cell r="BY760">
            <v>-5836.8499999999767</v>
          </cell>
          <cell r="BZ760">
            <v>-9411.4600000000792</v>
          </cell>
          <cell r="CA760">
            <v>-5138.6500000000233</v>
          </cell>
          <cell r="CB760">
            <v>0</v>
          </cell>
          <cell r="CC760">
            <v>0</v>
          </cell>
          <cell r="CD760">
            <v>-1451.9499999999534</v>
          </cell>
          <cell r="CE760">
            <v>-33659.166000000201</v>
          </cell>
          <cell r="CF760">
            <v>-1124.3300000000163</v>
          </cell>
          <cell r="CG760">
            <v>-772.94000000000233</v>
          </cell>
          <cell r="CH760">
            <v>-3808.9560000000056</v>
          </cell>
          <cell r="CI760">
            <v>0</v>
          </cell>
          <cell r="CJ760">
            <v>0</v>
          </cell>
          <cell r="CK760">
            <v>0</v>
          </cell>
          <cell r="CL760">
            <v>-3711.5</v>
          </cell>
          <cell r="CM760">
            <v>-6706.6399999998976</v>
          </cell>
          <cell r="CN760">
            <v>-5871.5</v>
          </cell>
          <cell r="CO760">
            <v>0</v>
          </cell>
          <cell r="CP760">
            <v>0</v>
          </cell>
          <cell r="CQ760">
            <v>-11663.29999999993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-73218.511999998242</v>
          </cell>
          <cell r="BS761">
            <v>-9135.559999999823</v>
          </cell>
          <cell r="BT761">
            <v>-3352.5250000001397</v>
          </cell>
          <cell r="BU761">
            <v>-7690.0749999997206</v>
          </cell>
          <cell r="BV761">
            <v>-8383.109999999986</v>
          </cell>
          <cell r="BW761">
            <v>-3152.5890000000363</v>
          </cell>
          <cell r="BX761">
            <v>-14765.972999999998</v>
          </cell>
          <cell r="BY761">
            <v>-2756.2099999999627</v>
          </cell>
          <cell r="BZ761">
            <v>-3895.8799999998882</v>
          </cell>
          <cell r="CA761">
            <v>-8906.6899999999441</v>
          </cell>
          <cell r="CB761">
            <v>-4331.1800000001676</v>
          </cell>
          <cell r="CC761">
            <v>-5157.1799999999348</v>
          </cell>
          <cell r="CD761">
            <v>-1691.5400000000373</v>
          </cell>
          <cell r="CE761">
            <v>-73809.574999999255</v>
          </cell>
          <cell r="CF761">
            <v>-7316.2609999999404</v>
          </cell>
          <cell r="CG761">
            <v>-5893.4409999998752</v>
          </cell>
          <cell r="CH761">
            <v>-6018</v>
          </cell>
          <cell r="CI761">
            <v>-6895.969000000041</v>
          </cell>
          <cell r="CJ761">
            <v>-1754.4590000000317</v>
          </cell>
          <cell r="CK761">
            <v>-13842.500000000233</v>
          </cell>
          <cell r="CL761">
            <v>-5467.1300000001211</v>
          </cell>
          <cell r="CM761">
            <v>-4729.3800000001211</v>
          </cell>
          <cell r="CN761">
            <v>-7770.8600000001024</v>
          </cell>
          <cell r="CO761">
            <v>-8393.5700000000652</v>
          </cell>
          <cell r="CP761">
            <v>-2265.6149999999907</v>
          </cell>
          <cell r="CQ761">
            <v>-3462.3900000001304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3.3000000000000002E-2</v>
          </cell>
          <cell r="G769">
            <v>4.2999999999999997E-2</v>
          </cell>
          <cell r="H769">
            <v>2.9000000000000001E-2</v>
          </cell>
          <cell r="I769">
            <v>3.3000000000000002E-2</v>
          </cell>
          <cell r="J769">
            <v>0.129</v>
          </cell>
          <cell r="K769">
            <v>3.4000000000000002E-2</v>
          </cell>
          <cell r="L769">
            <v>0.01</v>
          </cell>
          <cell r="M769">
            <v>0.01</v>
          </cell>
          <cell r="N769">
            <v>1.6E-2</v>
          </cell>
          <cell r="O769">
            <v>2.3E-2</v>
          </cell>
          <cell r="P769">
            <v>0.03</v>
          </cell>
          <cell r="Q769">
            <v>2.3E-2</v>
          </cell>
          <cell r="R769">
            <v>2.5999999999999999E-2</v>
          </cell>
          <cell r="S769">
            <v>0.04</v>
          </cell>
          <cell r="T769">
            <v>3.5999999999999997E-2</v>
          </cell>
          <cell r="U769">
            <v>2.9000000000000001E-2</v>
          </cell>
          <cell r="V769">
            <v>3.4000000000000002E-2</v>
          </cell>
          <cell r="W769">
            <v>0.111</v>
          </cell>
          <cell r="X769">
            <v>3.1E-2</v>
          </cell>
          <cell r="Y769">
            <v>1.4E-2</v>
          </cell>
          <cell r="Z769">
            <v>8.9999999999999993E-3</v>
          </cell>
          <cell r="AA769">
            <v>1.4E-2</v>
          </cell>
          <cell r="AB769">
            <v>0.02</v>
          </cell>
          <cell r="AC769">
            <v>2.1000000000000001E-2</v>
          </cell>
          <cell r="AD769">
            <v>2.3E-2</v>
          </cell>
          <cell r="AE769">
            <v>2.3E-2</v>
          </cell>
          <cell r="AF769">
            <v>3.2000000000000001E-2</v>
          </cell>
          <cell r="AG769">
            <v>3.6999999999999998E-2</v>
          </cell>
          <cell r="AH769">
            <v>1.6E-2</v>
          </cell>
          <cell r="AI769">
            <v>0.03</v>
          </cell>
          <cell r="AJ769">
            <v>9.8000000000000004E-2</v>
          </cell>
          <cell r="AK769">
            <v>2.3E-2</v>
          </cell>
          <cell r="AL769">
            <v>1.2999999999999999E-2</v>
          </cell>
          <cell r="AM769">
            <v>0.01</v>
          </cell>
          <cell r="AN769">
            <v>1.2E-2</v>
          </cell>
          <cell r="AO769">
            <v>1.9E-2</v>
          </cell>
          <cell r="AP769">
            <v>1.9E-2</v>
          </cell>
          <cell r="AQ769">
            <v>0.02</v>
          </cell>
          <cell r="AR769">
            <v>2.1000000000000001E-2</v>
          </cell>
          <cell r="AS769">
            <v>2.5999999999999999E-2</v>
          </cell>
          <cell r="AT769">
            <v>0.03</v>
          </cell>
          <cell r="AU769">
            <v>3.1E-2</v>
          </cell>
          <cell r="AV769">
            <v>3.9E-2</v>
          </cell>
          <cell r="AW769">
            <v>7.0999999999999994E-2</v>
          </cell>
          <cell r="AX769">
            <v>2.7E-2</v>
          </cell>
          <cell r="AY769">
            <v>8.9999999999999993E-3</v>
          </cell>
          <cell r="AZ769">
            <v>8.0000000000000002E-3</v>
          </cell>
          <cell r="BA769">
            <v>1.0999999999999999E-2</v>
          </cell>
          <cell r="BB769">
            <v>1.6E-2</v>
          </cell>
          <cell r="BC769">
            <v>0.02</v>
          </cell>
          <cell r="BD769">
            <v>1.6E-2</v>
          </cell>
          <cell r="BE769">
            <v>2.1000000000000001E-2</v>
          </cell>
          <cell r="BF769">
            <v>2.7E-2</v>
          </cell>
          <cell r="BG769">
            <v>0.03</v>
          </cell>
          <cell r="BH769">
            <v>3.7999999999999999E-2</v>
          </cell>
          <cell r="BI769">
            <v>3.3000000000000002E-2</v>
          </cell>
          <cell r="BJ769">
            <v>7.0999999999999994E-2</v>
          </cell>
          <cell r="BK769">
            <v>4.1000000000000002E-2</v>
          </cell>
          <cell r="BL769">
            <v>8.0000000000000002E-3</v>
          </cell>
          <cell r="BM769">
            <v>6.0000000000000001E-3</v>
          </cell>
          <cell r="BN769">
            <v>0.01</v>
          </cell>
          <cell r="BO769">
            <v>1.9E-2</v>
          </cell>
          <cell r="BP769">
            <v>1.7000000000000001E-2</v>
          </cell>
          <cell r="BQ769">
            <v>1.0999999999999999E-2</v>
          </cell>
          <cell r="BR769">
            <v>1.2E-2</v>
          </cell>
          <cell r="BS769">
            <v>8.9999999999999993E-3</v>
          </cell>
          <cell r="BT769">
            <v>8.0000000000000002E-3</v>
          </cell>
          <cell r="BU769">
            <v>1.9E-2</v>
          </cell>
          <cell r="BV769">
            <v>2.7E-2</v>
          </cell>
          <cell r="BW769">
            <v>0.02</v>
          </cell>
          <cell r="BX769">
            <v>0.03</v>
          </cell>
          <cell r="BY769">
            <v>5.0000000000000001E-3</v>
          </cell>
          <cell r="BZ769">
            <v>6.0000000000000001E-3</v>
          </cell>
          <cell r="CA769">
            <v>1.2E-2</v>
          </cell>
          <cell r="CB769">
            <v>1.4E-2</v>
          </cell>
          <cell r="CC769">
            <v>7.0000000000000001E-3</v>
          </cell>
          <cell r="CD769">
            <v>7.0000000000000001E-3</v>
          </cell>
          <cell r="CE769">
            <v>1.2E-2</v>
          </cell>
          <cell r="CF769">
            <v>0.01</v>
          </cell>
          <cell r="CG769">
            <v>8.9999999999999993E-3</v>
          </cell>
          <cell r="CH769">
            <v>2.5000000000000001E-2</v>
          </cell>
          <cell r="CI769">
            <v>3.2000000000000001E-2</v>
          </cell>
          <cell r="CJ769">
            <v>1.9E-2</v>
          </cell>
          <cell r="CK769">
            <v>0.03</v>
          </cell>
          <cell r="CL769">
            <v>6.0000000000000001E-3</v>
          </cell>
          <cell r="CM769">
            <v>7.0000000000000001E-3</v>
          </cell>
          <cell r="CN769">
            <v>1.2E-2</v>
          </cell>
          <cell r="CO769">
            <v>1.2999999999999999E-2</v>
          </cell>
          <cell r="CP769">
            <v>8.9999999999999993E-3</v>
          </cell>
          <cell r="CQ769">
            <v>7.0000000000000001E-3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1.6E-2</v>
          </cell>
          <cell r="G770">
            <v>1.4999999999999999E-2</v>
          </cell>
          <cell r="H770">
            <v>2.1999999999999999E-2</v>
          </cell>
          <cell r="I770">
            <v>1.2E-2</v>
          </cell>
          <cell r="J770">
            <v>1.9E-2</v>
          </cell>
          <cell r="K770">
            <v>1.9E-2</v>
          </cell>
          <cell r="L770">
            <v>3.0000000000000001E-3</v>
          </cell>
          <cell r="M770">
            <v>1E-3</v>
          </cell>
          <cell r="N770">
            <v>7.0000000000000001E-3</v>
          </cell>
          <cell r="O770">
            <v>1.0999999999999999E-2</v>
          </cell>
          <cell r="P770">
            <v>1.4E-2</v>
          </cell>
          <cell r="Q770">
            <v>1.0999999999999999E-2</v>
          </cell>
          <cell r="R770">
            <v>1.0999999999999999E-2</v>
          </cell>
          <cell r="S770">
            <v>1.2E-2</v>
          </cell>
          <cell r="T770">
            <v>1.0999999999999999E-2</v>
          </cell>
          <cell r="U770">
            <v>0.02</v>
          </cell>
          <cell r="V770">
            <v>1.4E-2</v>
          </cell>
          <cell r="W770">
            <v>1.4999999999999999E-2</v>
          </cell>
          <cell r="X770">
            <v>2.1999999999999999E-2</v>
          </cell>
          <cell r="Y770">
            <v>4.0000000000000001E-3</v>
          </cell>
          <cell r="Z770">
            <v>2E-3</v>
          </cell>
          <cell r="AA770">
            <v>0.01</v>
          </cell>
          <cell r="AB770">
            <v>1.2E-2</v>
          </cell>
          <cell r="AC770">
            <v>7.0000000000000001E-3</v>
          </cell>
          <cell r="AD770">
            <v>8.9999999999999993E-3</v>
          </cell>
          <cell r="AE770">
            <v>1.0999999999999999E-2</v>
          </cell>
          <cell r="AF770">
            <v>1.2E-2</v>
          </cell>
          <cell r="AG770">
            <v>0.01</v>
          </cell>
          <cell r="AH770">
            <v>2.3E-2</v>
          </cell>
          <cell r="AI770">
            <v>0.01</v>
          </cell>
          <cell r="AJ770">
            <v>1.4E-2</v>
          </cell>
          <cell r="AK770">
            <v>2.5000000000000001E-2</v>
          </cell>
          <cell r="AL770">
            <v>5.0000000000000001E-3</v>
          </cell>
          <cell r="AM770">
            <v>2E-3</v>
          </cell>
          <cell r="AN770">
            <v>1.2999999999999999E-2</v>
          </cell>
          <cell r="AO770">
            <v>8.9999999999999993E-3</v>
          </cell>
          <cell r="AP770">
            <v>0.01</v>
          </cell>
          <cell r="AQ770">
            <v>7.0000000000000001E-3</v>
          </cell>
          <cell r="AR770">
            <v>0.01</v>
          </cell>
          <cell r="AS770">
            <v>8.9999999999999993E-3</v>
          </cell>
          <cell r="AT770">
            <v>0.01</v>
          </cell>
          <cell r="AU770">
            <v>1.7000000000000001E-2</v>
          </cell>
          <cell r="AV770">
            <v>1.4999999999999999E-2</v>
          </cell>
          <cell r="AW770">
            <v>1.4E-2</v>
          </cell>
          <cell r="AX770">
            <v>2.3E-2</v>
          </cell>
          <cell r="AY770">
            <v>4.0000000000000001E-3</v>
          </cell>
          <cell r="AZ770">
            <v>4.0000000000000001E-3</v>
          </cell>
          <cell r="BA770">
            <v>8.0000000000000002E-3</v>
          </cell>
          <cell r="BB770">
            <v>0.01</v>
          </cell>
          <cell r="BC770">
            <v>1.4E-2</v>
          </cell>
          <cell r="BD770">
            <v>7.0000000000000001E-3</v>
          </cell>
          <cell r="BE770">
            <v>8.0000000000000002E-3</v>
          </cell>
          <cell r="BF770">
            <v>0.01</v>
          </cell>
          <cell r="BG770">
            <v>8.9999999999999993E-3</v>
          </cell>
          <cell r="BH770">
            <v>1.2999999999999999E-2</v>
          </cell>
          <cell r="BI770">
            <v>0.02</v>
          </cell>
          <cell r="BJ770">
            <v>0.01</v>
          </cell>
          <cell r="BK770">
            <v>2.7E-2</v>
          </cell>
          <cell r="BL770">
            <v>3.0000000000000001E-3</v>
          </cell>
          <cell r="BM770">
            <v>2E-3</v>
          </cell>
          <cell r="BN770">
            <v>6.0000000000000001E-3</v>
          </cell>
          <cell r="BO770">
            <v>5.0000000000000001E-3</v>
          </cell>
          <cell r="BP770">
            <v>3.0000000000000001E-3</v>
          </cell>
          <cell r="BQ770">
            <v>5.0000000000000001E-3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3.5999999999999997E-2</v>
          </cell>
          <cell r="G771">
            <v>0.01</v>
          </cell>
          <cell r="H771">
            <v>2.5000000000000001E-2</v>
          </cell>
          <cell r="I771">
            <v>4.9000000000000002E-2</v>
          </cell>
          <cell r="J771">
            <v>6.5000000000000002E-2</v>
          </cell>
          <cell r="K771">
            <v>2.4E-2</v>
          </cell>
          <cell r="L771">
            <v>2.8000000000000001E-2</v>
          </cell>
          <cell r="M771">
            <v>1.7000000000000001E-2</v>
          </cell>
          <cell r="N771">
            <v>1.7999999999999999E-2</v>
          </cell>
          <cell r="O771">
            <v>1.7999999999999999E-2</v>
          </cell>
          <cell r="P771">
            <v>3.1E-2</v>
          </cell>
          <cell r="Q771">
            <v>1.6E-2</v>
          </cell>
          <cell r="R771">
            <v>2.1999999999999999E-2</v>
          </cell>
          <cell r="S771">
            <v>1.7000000000000001E-2</v>
          </cell>
          <cell r="T771">
            <v>1.4999999999999999E-2</v>
          </cell>
          <cell r="U771">
            <v>3.9E-2</v>
          </cell>
          <cell r="V771">
            <v>3.6999999999999998E-2</v>
          </cell>
          <cell r="W771">
            <v>5.0999999999999997E-2</v>
          </cell>
          <cell r="X771">
            <v>3.1E-2</v>
          </cell>
          <cell r="Y771">
            <v>2.1000000000000001E-2</v>
          </cell>
          <cell r="Z771">
            <v>1.7999999999999999E-2</v>
          </cell>
          <cell r="AA771">
            <v>5.0000000000000001E-3</v>
          </cell>
          <cell r="AB771">
            <v>1.4E-2</v>
          </cell>
          <cell r="AC771">
            <v>2.1999999999999999E-2</v>
          </cell>
          <cell r="AD771">
            <v>2.1000000000000001E-2</v>
          </cell>
          <cell r="AE771">
            <v>2.3E-2</v>
          </cell>
          <cell r="AF771">
            <v>0.03</v>
          </cell>
          <cell r="AG771">
            <v>7.0000000000000001E-3</v>
          </cell>
          <cell r="AH771">
            <v>3.9E-2</v>
          </cell>
          <cell r="AI771">
            <v>5.2999999999999999E-2</v>
          </cell>
          <cell r="AJ771">
            <v>7.3999999999999996E-2</v>
          </cell>
          <cell r="AK771">
            <v>3.4000000000000002E-2</v>
          </cell>
          <cell r="AL771">
            <v>2.3E-2</v>
          </cell>
          <cell r="AM771">
            <v>0.01</v>
          </cell>
          <cell r="AN771">
            <v>6.0000000000000001E-3</v>
          </cell>
          <cell r="AO771">
            <v>0.02</v>
          </cell>
          <cell r="AP771">
            <v>1.4999999999999999E-2</v>
          </cell>
          <cell r="AQ771">
            <v>1.7999999999999999E-2</v>
          </cell>
          <cell r="AR771">
            <v>2.3E-2</v>
          </cell>
          <cell r="AS771">
            <v>2.4E-2</v>
          </cell>
          <cell r="AT771">
            <v>1.2999999999999999E-2</v>
          </cell>
          <cell r="AU771">
            <v>3.3000000000000002E-2</v>
          </cell>
          <cell r="AV771">
            <v>4.9000000000000002E-2</v>
          </cell>
          <cell r="AW771">
            <v>7.9000000000000001E-2</v>
          </cell>
          <cell r="AX771">
            <v>6.4000000000000001E-2</v>
          </cell>
          <cell r="AY771">
            <v>1.7000000000000001E-2</v>
          </cell>
          <cell r="AZ771">
            <v>1.4E-2</v>
          </cell>
          <cell r="BA771">
            <v>6.0000000000000001E-3</v>
          </cell>
          <cell r="BB771">
            <v>1.9E-2</v>
          </cell>
          <cell r="BC771">
            <v>1.6E-2</v>
          </cell>
          <cell r="BD771">
            <v>1.7999999999999999E-2</v>
          </cell>
          <cell r="BE771">
            <v>1.7999999999999999E-2</v>
          </cell>
          <cell r="BF771">
            <v>1.9E-2</v>
          </cell>
          <cell r="BG771">
            <v>1.2E-2</v>
          </cell>
          <cell r="BH771">
            <v>0.03</v>
          </cell>
          <cell r="BI771">
            <v>3.5000000000000003E-2</v>
          </cell>
          <cell r="BJ771">
            <v>8.4000000000000005E-2</v>
          </cell>
          <cell r="BK771">
            <v>5.5E-2</v>
          </cell>
          <cell r="BL771">
            <v>1.4E-2</v>
          </cell>
          <cell r="BM771">
            <v>0.01</v>
          </cell>
          <cell r="BN771">
            <v>3.0000000000000001E-3</v>
          </cell>
          <cell r="BO771">
            <v>6.0000000000000001E-3</v>
          </cell>
          <cell r="BP771">
            <v>1.4999999999999999E-2</v>
          </cell>
          <cell r="BQ771">
            <v>1.4E-2</v>
          </cell>
          <cell r="BR771">
            <v>0.02</v>
          </cell>
          <cell r="BS771">
            <v>1.7000000000000001E-2</v>
          </cell>
          <cell r="BT771">
            <v>2.1000000000000001E-2</v>
          </cell>
          <cell r="BU771">
            <v>1.6E-2</v>
          </cell>
          <cell r="BV771">
            <v>2.8000000000000001E-2</v>
          </cell>
          <cell r="BW771">
            <v>4.3999999999999997E-2</v>
          </cell>
          <cell r="BX771">
            <v>4.7E-2</v>
          </cell>
          <cell r="BY771">
            <v>2.1999999999999999E-2</v>
          </cell>
          <cell r="BZ771">
            <v>1.9E-2</v>
          </cell>
          <cell r="CA771">
            <v>8.0000000000000002E-3</v>
          </cell>
          <cell r="CB771">
            <v>1.2999999999999999E-2</v>
          </cell>
          <cell r="CC771">
            <v>2.1999999999999999E-2</v>
          </cell>
          <cell r="CD771">
            <v>0.01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1.4999999999999999E-2</v>
          </cell>
          <cell r="G773">
            <v>1.4999999999999999E-2</v>
          </cell>
          <cell r="H773">
            <v>4.0000000000000001E-3</v>
          </cell>
          <cell r="I773">
            <v>1.4E-2</v>
          </cell>
          <cell r="J773">
            <v>2.1000000000000001E-2</v>
          </cell>
          <cell r="K773">
            <v>1.2999999999999999E-2</v>
          </cell>
          <cell r="L773">
            <v>3.0000000000000001E-3</v>
          </cell>
          <cell r="M773">
            <v>1E-3</v>
          </cell>
          <cell r="N773">
            <v>7.0000000000000001E-3</v>
          </cell>
          <cell r="O773">
            <v>6.0000000000000001E-3</v>
          </cell>
          <cell r="P773">
            <v>7.0000000000000001E-3</v>
          </cell>
          <cell r="Q773">
            <v>3.0000000000000001E-3</v>
          </cell>
          <cell r="R773">
            <v>8.9999999999999993E-3</v>
          </cell>
          <cell r="S773">
            <v>1.6E-2</v>
          </cell>
          <cell r="T773">
            <v>1.9E-2</v>
          </cell>
          <cell r="U773">
            <v>3.0000000000000001E-3</v>
          </cell>
          <cell r="V773">
            <v>8.0000000000000002E-3</v>
          </cell>
          <cell r="W773">
            <v>1.9E-2</v>
          </cell>
          <cell r="X773">
            <v>1.4999999999999999E-2</v>
          </cell>
          <cell r="Y773">
            <v>3.0000000000000001E-3</v>
          </cell>
          <cell r="Z773">
            <v>4.0000000000000001E-3</v>
          </cell>
          <cell r="AA773">
            <v>3.0000000000000001E-3</v>
          </cell>
          <cell r="AB773">
            <v>1.0999999999999999E-2</v>
          </cell>
          <cell r="AC773">
            <v>7.0000000000000001E-3</v>
          </cell>
          <cell r="AD773">
            <v>2E-3</v>
          </cell>
          <cell r="AE773">
            <v>8.0000000000000002E-3</v>
          </cell>
          <cell r="AF773">
            <v>7.0000000000000001E-3</v>
          </cell>
          <cell r="AG773">
            <v>1.4999999999999999E-2</v>
          </cell>
          <cell r="AH773">
            <v>0.01</v>
          </cell>
          <cell r="AI773">
            <v>6.0000000000000001E-3</v>
          </cell>
          <cell r="AJ773">
            <v>1.6E-2</v>
          </cell>
          <cell r="AK773">
            <v>1.9E-2</v>
          </cell>
          <cell r="AL773">
            <v>5.0000000000000001E-3</v>
          </cell>
          <cell r="AM773">
            <v>3.0000000000000001E-3</v>
          </cell>
          <cell r="AN773">
            <v>5.0000000000000001E-3</v>
          </cell>
          <cell r="AO773">
            <v>1.2999999999999999E-2</v>
          </cell>
          <cell r="AP773">
            <v>7.0000000000000001E-3</v>
          </cell>
          <cell r="AQ773">
            <v>2E-3</v>
          </cell>
          <cell r="AR773">
            <v>6.0000000000000001E-3</v>
          </cell>
          <cell r="AS773">
            <v>0.01</v>
          </cell>
          <cell r="AT773">
            <v>8.9999999999999993E-3</v>
          </cell>
          <cell r="AU773">
            <v>4.0000000000000001E-3</v>
          </cell>
          <cell r="AV773">
            <v>7.0000000000000001E-3</v>
          </cell>
          <cell r="AW773">
            <v>1.2999999999999999E-2</v>
          </cell>
          <cell r="AX773">
            <v>0.01</v>
          </cell>
          <cell r="AY773">
            <v>5.0000000000000001E-3</v>
          </cell>
          <cell r="AZ773">
            <v>3.0000000000000001E-3</v>
          </cell>
          <cell r="BA773">
            <v>4.0000000000000001E-3</v>
          </cell>
          <cell r="BB773">
            <v>6.0000000000000001E-3</v>
          </cell>
          <cell r="BC773">
            <v>4.0000000000000001E-3</v>
          </cell>
          <cell r="BD773">
            <v>2E-3</v>
          </cell>
          <cell r="BE773">
            <v>6.0000000000000001E-3</v>
          </cell>
          <cell r="BF773">
            <v>6.0000000000000001E-3</v>
          </cell>
          <cell r="BG773">
            <v>6.0000000000000001E-3</v>
          </cell>
          <cell r="BH773">
            <v>7.0000000000000001E-3</v>
          </cell>
          <cell r="BI773">
            <v>0.01</v>
          </cell>
          <cell r="BJ773">
            <v>0.01</v>
          </cell>
          <cell r="BK773">
            <v>0.01</v>
          </cell>
          <cell r="BL773">
            <v>2E-3</v>
          </cell>
          <cell r="BM773">
            <v>1E-3</v>
          </cell>
          <cell r="BN773">
            <v>7.0000000000000001E-3</v>
          </cell>
          <cell r="BO773">
            <v>6.0000000000000001E-3</v>
          </cell>
          <cell r="BP773">
            <v>0.01</v>
          </cell>
          <cell r="BQ773">
            <v>4.0000000000000001E-3</v>
          </cell>
          <cell r="BR773">
            <v>4.0000000000000001E-3</v>
          </cell>
          <cell r="BS773">
            <v>5.0000000000000001E-3</v>
          </cell>
          <cell r="BT773">
            <v>4.0000000000000001E-3</v>
          </cell>
          <cell r="BU773">
            <v>2E-3</v>
          </cell>
          <cell r="BV773">
            <v>7.0000000000000001E-3</v>
          </cell>
          <cell r="BW773">
            <v>5.0000000000000001E-3</v>
          </cell>
          <cell r="BX773">
            <v>1.2999999999999999E-2</v>
          </cell>
          <cell r="BY773">
            <v>1E-3</v>
          </cell>
          <cell r="BZ773">
            <v>1E-3</v>
          </cell>
          <cell r="CA773">
            <v>3.0000000000000001E-3</v>
          </cell>
          <cell r="CB773">
            <v>4.0000000000000001E-3</v>
          </cell>
          <cell r="CC773">
            <v>4.0000000000000001E-3</v>
          </cell>
          <cell r="CD773">
            <v>2E-3</v>
          </cell>
          <cell r="CE773">
            <v>4.0000000000000001E-3</v>
          </cell>
          <cell r="CF773">
            <v>3.0000000000000001E-3</v>
          </cell>
          <cell r="CG773">
            <v>3.0000000000000001E-3</v>
          </cell>
          <cell r="CH773">
            <v>4.0000000000000001E-3</v>
          </cell>
          <cell r="CI773">
            <v>1.7999999999999999E-2</v>
          </cell>
          <cell r="CJ773">
            <v>3.0000000000000001E-3</v>
          </cell>
          <cell r="CK773">
            <v>1.0999999999999999E-2</v>
          </cell>
          <cell r="CL773">
            <v>0</v>
          </cell>
          <cell r="CM773">
            <v>0</v>
          </cell>
          <cell r="CN773">
            <v>4.0000000000000001E-3</v>
          </cell>
          <cell r="CO773">
            <v>4.0000000000000001E-3</v>
          </cell>
          <cell r="CP773">
            <v>3.0000000000000001E-3</v>
          </cell>
          <cell r="CQ773">
            <v>1E-3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8.9999999999999993E-3</v>
          </cell>
          <cell r="G775">
            <v>4.0000000000000001E-3</v>
          </cell>
          <cell r="H775">
            <v>0.02</v>
          </cell>
          <cell r="I775">
            <v>0</v>
          </cell>
          <cell r="J775">
            <v>0</v>
          </cell>
          <cell r="K775">
            <v>0</v>
          </cell>
          <cell r="L775">
            <v>1.6E-2</v>
          </cell>
          <cell r="M775">
            <v>8.0000000000000002E-3</v>
          </cell>
          <cell r="N775">
            <v>8.0000000000000002E-3</v>
          </cell>
          <cell r="O775">
            <v>6.0000000000000001E-3</v>
          </cell>
          <cell r="P775">
            <v>0</v>
          </cell>
          <cell r="Q775">
            <v>2E-3</v>
          </cell>
          <cell r="R775">
            <v>6.0000000000000001E-3</v>
          </cell>
          <cell r="S775">
            <v>8.0000000000000002E-3</v>
          </cell>
          <cell r="T775">
            <v>4.0000000000000001E-3</v>
          </cell>
          <cell r="U775">
            <v>8.9999999999999993E-3</v>
          </cell>
          <cell r="V775">
            <v>0</v>
          </cell>
          <cell r="W775">
            <v>0</v>
          </cell>
          <cell r="X775">
            <v>0</v>
          </cell>
          <cell r="Y775">
            <v>1.4E-2</v>
          </cell>
          <cell r="Z775">
            <v>4.0000000000000001E-3</v>
          </cell>
          <cell r="AA775">
            <v>3.0000000000000001E-3</v>
          </cell>
          <cell r="AB775">
            <v>8.9999999999999993E-3</v>
          </cell>
          <cell r="AC775">
            <v>0</v>
          </cell>
          <cell r="AD775">
            <v>3.0000000000000001E-3</v>
          </cell>
          <cell r="AE775">
            <v>8.0000000000000002E-3</v>
          </cell>
          <cell r="AF775">
            <v>7.0000000000000001E-3</v>
          </cell>
          <cell r="AG775">
            <v>1E-3</v>
          </cell>
          <cell r="AH775">
            <v>4.0000000000000001E-3</v>
          </cell>
          <cell r="AI775">
            <v>0</v>
          </cell>
          <cell r="AJ775">
            <v>0</v>
          </cell>
          <cell r="AK775">
            <v>0</v>
          </cell>
          <cell r="AL775">
            <v>1.4999999999999999E-2</v>
          </cell>
          <cell r="AM775">
            <v>1.2E-2</v>
          </cell>
          <cell r="AN775">
            <v>6.0000000000000001E-3</v>
          </cell>
          <cell r="AO775">
            <v>0.01</v>
          </cell>
          <cell r="AP775">
            <v>0</v>
          </cell>
          <cell r="AQ775">
            <v>2E-3</v>
          </cell>
          <cell r="AR775">
            <v>5.0000000000000001E-3</v>
          </cell>
          <cell r="AS775">
            <v>8.0000000000000002E-3</v>
          </cell>
          <cell r="AT775">
            <v>6.0000000000000001E-3</v>
          </cell>
          <cell r="AU775">
            <v>3.0000000000000001E-3</v>
          </cell>
          <cell r="AV775">
            <v>0</v>
          </cell>
          <cell r="AW775">
            <v>0</v>
          </cell>
          <cell r="AX775">
            <v>0</v>
          </cell>
          <cell r="AY775">
            <v>8.0000000000000002E-3</v>
          </cell>
          <cell r="AZ775">
            <v>6.0000000000000001E-3</v>
          </cell>
          <cell r="BA775">
            <v>2E-3</v>
          </cell>
          <cell r="BB775">
            <v>7.0000000000000001E-3</v>
          </cell>
          <cell r="BC775">
            <v>0</v>
          </cell>
          <cell r="BD775">
            <v>2E-3</v>
          </cell>
          <cell r="BE775">
            <v>4.0000000000000001E-3</v>
          </cell>
          <cell r="BF775">
            <v>2E-3</v>
          </cell>
          <cell r="BG775">
            <v>1E-3</v>
          </cell>
          <cell r="BH775">
            <v>1.0999999999999999E-2</v>
          </cell>
          <cell r="BI775">
            <v>0</v>
          </cell>
          <cell r="BJ775">
            <v>0</v>
          </cell>
          <cell r="BK775">
            <v>0</v>
          </cell>
          <cell r="BL775">
            <v>5.0000000000000001E-3</v>
          </cell>
          <cell r="BM775">
            <v>5.0000000000000001E-3</v>
          </cell>
          <cell r="BN775">
            <v>4.0000000000000001E-3</v>
          </cell>
          <cell r="BO775">
            <v>5.0000000000000001E-3</v>
          </cell>
          <cell r="BP775">
            <v>0</v>
          </cell>
          <cell r="BQ775">
            <v>2E-3</v>
          </cell>
          <cell r="BR775">
            <v>5.0000000000000001E-3</v>
          </cell>
          <cell r="BS775">
            <v>4.0000000000000001E-3</v>
          </cell>
          <cell r="BT775">
            <v>2E-3</v>
          </cell>
          <cell r="BU775">
            <v>1.0999999999999999E-2</v>
          </cell>
          <cell r="BV775">
            <v>0</v>
          </cell>
          <cell r="BW775">
            <v>0</v>
          </cell>
          <cell r="BX775">
            <v>0</v>
          </cell>
          <cell r="BY775">
            <v>3.0000000000000001E-3</v>
          </cell>
          <cell r="BZ775">
            <v>6.0000000000000001E-3</v>
          </cell>
          <cell r="CA775">
            <v>7.0000000000000001E-3</v>
          </cell>
          <cell r="CB775">
            <v>5.0000000000000001E-3</v>
          </cell>
          <cell r="CC775">
            <v>3.3000000000000002E-2</v>
          </cell>
          <cell r="CD775">
            <v>5.0000000000000001E-3</v>
          </cell>
          <cell r="CE775">
            <v>7.0000000000000001E-3</v>
          </cell>
          <cell r="CF775">
            <v>7.0000000000000001E-3</v>
          </cell>
          <cell r="CG775">
            <v>2.3E-2</v>
          </cell>
          <cell r="CH775">
            <v>1.7000000000000001E-2</v>
          </cell>
          <cell r="CI775">
            <v>0</v>
          </cell>
          <cell r="CJ775">
            <v>0</v>
          </cell>
          <cell r="CK775">
            <v>0</v>
          </cell>
          <cell r="CL775">
            <v>4.0000000000000001E-3</v>
          </cell>
          <cell r="CM775">
            <v>3.0000000000000001E-3</v>
          </cell>
          <cell r="CN775">
            <v>5.0000000000000001E-3</v>
          </cell>
          <cell r="CO775">
            <v>5.0000000000000001E-3</v>
          </cell>
          <cell r="CP775">
            <v>0</v>
          </cell>
          <cell r="CQ775">
            <v>7.0000000000000001E-3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1.6E-2</v>
          </cell>
          <cell r="G777">
            <v>6.0000000000000001E-3</v>
          </cell>
          <cell r="H777">
            <v>1.6E-2</v>
          </cell>
          <cell r="I777">
            <v>4.5999999999999999E-2</v>
          </cell>
          <cell r="J777">
            <v>0</v>
          </cell>
          <cell r="K777">
            <v>2.5000000000000001E-2</v>
          </cell>
          <cell r="L777">
            <v>2.1000000000000001E-2</v>
          </cell>
          <cell r="M777">
            <v>1.7000000000000001E-2</v>
          </cell>
          <cell r="N777">
            <v>1.2999999999999999E-2</v>
          </cell>
          <cell r="O777">
            <v>8.9999999999999993E-3</v>
          </cell>
          <cell r="P777">
            <v>2.1999999999999999E-2</v>
          </cell>
          <cell r="Q777">
            <v>1.2999999999999999E-2</v>
          </cell>
          <cell r="R777">
            <v>2.4E-2</v>
          </cell>
          <cell r="S777">
            <v>2.7E-2</v>
          </cell>
          <cell r="T777">
            <v>1.4E-2</v>
          </cell>
          <cell r="U777">
            <v>1.7000000000000001E-2</v>
          </cell>
          <cell r="V777">
            <v>3.5999999999999997E-2</v>
          </cell>
          <cell r="W777">
            <v>3.7999999999999999E-2</v>
          </cell>
          <cell r="X777">
            <v>3.3000000000000002E-2</v>
          </cell>
          <cell r="Y777">
            <v>0.04</v>
          </cell>
          <cell r="Z777">
            <v>2.9000000000000001E-2</v>
          </cell>
          <cell r="AA777">
            <v>1.7999999999999999E-2</v>
          </cell>
          <cell r="AB777">
            <v>1.2999999999999999E-2</v>
          </cell>
          <cell r="AC777">
            <v>0.02</v>
          </cell>
          <cell r="AD777">
            <v>2.3E-2</v>
          </cell>
          <cell r="AE777">
            <v>2.4E-2</v>
          </cell>
          <cell r="AF777">
            <v>1.7999999999999999E-2</v>
          </cell>
          <cell r="AG777">
            <v>1.2E-2</v>
          </cell>
          <cell r="AH777">
            <v>2.1000000000000001E-2</v>
          </cell>
          <cell r="AI777">
            <v>5.3999999999999999E-2</v>
          </cell>
          <cell r="AJ777">
            <v>1.2999999999999999E-2</v>
          </cell>
          <cell r="AK777">
            <v>3.7999999999999999E-2</v>
          </cell>
          <cell r="AL777">
            <v>4.2000000000000003E-2</v>
          </cell>
          <cell r="AM777">
            <v>2.5999999999999999E-2</v>
          </cell>
          <cell r="AN777">
            <v>1.7999999999999999E-2</v>
          </cell>
          <cell r="AO777">
            <v>1.2999999999999999E-2</v>
          </cell>
          <cell r="AP777">
            <v>2.7E-2</v>
          </cell>
          <cell r="AQ777">
            <v>0.02</v>
          </cell>
          <cell r="AR777">
            <v>2.4E-2</v>
          </cell>
          <cell r="AS777">
            <v>2.1999999999999999E-2</v>
          </cell>
          <cell r="AT777">
            <v>1.4E-2</v>
          </cell>
          <cell r="AU777">
            <v>0.02</v>
          </cell>
          <cell r="AV777">
            <v>0</v>
          </cell>
          <cell r="AW777">
            <v>3.3000000000000002E-2</v>
          </cell>
          <cell r="AX777">
            <v>0.03</v>
          </cell>
          <cell r="AY777">
            <v>4.2999999999999997E-2</v>
          </cell>
          <cell r="AZ777">
            <v>2.8000000000000001E-2</v>
          </cell>
          <cell r="BA777">
            <v>2.1999999999999999E-2</v>
          </cell>
          <cell r="BB777">
            <v>1.6E-2</v>
          </cell>
          <cell r="BC777">
            <v>2.3E-2</v>
          </cell>
          <cell r="BD777">
            <v>1.9E-2</v>
          </cell>
          <cell r="BE777">
            <v>2.3E-2</v>
          </cell>
          <cell r="BF777">
            <v>2.1999999999999999E-2</v>
          </cell>
          <cell r="BG777">
            <v>1.0999999999999999E-2</v>
          </cell>
          <cell r="BH777">
            <v>0.01</v>
          </cell>
          <cell r="BI777">
            <v>3.0000000000000001E-3</v>
          </cell>
          <cell r="BJ777">
            <v>0</v>
          </cell>
          <cell r="BK777">
            <v>2.4E-2</v>
          </cell>
          <cell r="BL777">
            <v>4.1000000000000002E-2</v>
          </cell>
          <cell r="BM777">
            <v>2.4E-2</v>
          </cell>
          <cell r="BN777">
            <v>2.5000000000000001E-2</v>
          </cell>
          <cell r="BO777">
            <v>8.0000000000000002E-3</v>
          </cell>
          <cell r="BP777">
            <v>2.1999999999999999E-2</v>
          </cell>
          <cell r="BQ777">
            <v>3.2000000000000001E-2</v>
          </cell>
          <cell r="BR777">
            <v>1.4E-2</v>
          </cell>
          <cell r="BS777">
            <v>0.02</v>
          </cell>
          <cell r="BT777">
            <v>3.1E-2</v>
          </cell>
          <cell r="BU777">
            <v>1.4999999999999999E-2</v>
          </cell>
          <cell r="BV777">
            <v>0</v>
          </cell>
          <cell r="BW777">
            <v>6.2E-2</v>
          </cell>
          <cell r="BX777">
            <v>1.6E-2</v>
          </cell>
          <cell r="BY777">
            <v>0.01</v>
          </cell>
          <cell r="BZ777">
            <v>7.0000000000000001E-3</v>
          </cell>
          <cell r="CA777">
            <v>0.01</v>
          </cell>
          <cell r="CB777">
            <v>4.0000000000000001E-3</v>
          </cell>
          <cell r="CC777">
            <v>1.4999999999999999E-2</v>
          </cell>
          <cell r="CD777">
            <v>1.7000000000000001E-2</v>
          </cell>
          <cell r="CE777">
            <v>1.2E-2</v>
          </cell>
          <cell r="CF777">
            <v>1.7000000000000001E-2</v>
          </cell>
          <cell r="CG777">
            <v>2.4E-2</v>
          </cell>
          <cell r="CH777">
            <v>3.0000000000000001E-3</v>
          </cell>
          <cell r="CI777">
            <v>0</v>
          </cell>
          <cell r="CJ777">
            <v>2.8000000000000001E-2</v>
          </cell>
          <cell r="CK777">
            <v>1.4999999999999999E-2</v>
          </cell>
          <cell r="CL777">
            <v>7.0000000000000001E-3</v>
          </cell>
          <cell r="CM777">
            <v>1.2E-2</v>
          </cell>
          <cell r="CN777">
            <v>1.2999999999999999E-2</v>
          </cell>
          <cell r="CO777">
            <v>3.0000000000000001E-3</v>
          </cell>
          <cell r="CP777">
            <v>1.4E-2</v>
          </cell>
          <cell r="CQ777">
            <v>7.0000000000000001E-3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0</v>
          </cell>
          <cell r="G778">
            <v>-1E-3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4.0000000000000001E-3</v>
          </cell>
          <cell r="G779">
            <v>2E-3</v>
          </cell>
          <cell r="H779">
            <v>3.9E-2</v>
          </cell>
          <cell r="I779">
            <v>0</v>
          </cell>
          <cell r="J779">
            <v>0</v>
          </cell>
          <cell r="K779">
            <v>0</v>
          </cell>
          <cell r="L779">
            <v>7.8E-2</v>
          </cell>
          <cell r="M779">
            <v>2E-3</v>
          </cell>
          <cell r="N779">
            <v>-2E-3</v>
          </cell>
          <cell r="O779">
            <v>0</v>
          </cell>
          <cell r="P779">
            <v>1.4E-2</v>
          </cell>
          <cell r="Q779">
            <v>1.2999999999999999E-2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8.0000000000000002E-3</v>
          </cell>
          <cell r="G780">
            <v>6.0000000000000001E-3</v>
          </cell>
          <cell r="H780">
            <v>4.0000000000000001E-3</v>
          </cell>
          <cell r="I780">
            <v>4.0000000000000001E-3</v>
          </cell>
          <cell r="J780">
            <v>0</v>
          </cell>
          <cell r="K780">
            <v>3.0000000000000001E-3</v>
          </cell>
          <cell r="L780">
            <v>3.0000000000000001E-3</v>
          </cell>
          <cell r="M780">
            <v>2E-3</v>
          </cell>
          <cell r="N780">
            <v>6.0000000000000001E-3</v>
          </cell>
          <cell r="O780">
            <v>0</v>
          </cell>
          <cell r="P780">
            <v>0</v>
          </cell>
          <cell r="Q780">
            <v>0</v>
          </cell>
          <cell r="R780">
            <v>4.0000000000000001E-3</v>
          </cell>
          <cell r="S780">
            <v>5.0000000000000001E-3</v>
          </cell>
          <cell r="T780">
            <v>4.0000000000000001E-3</v>
          </cell>
          <cell r="U780">
            <v>6.0000000000000001E-3</v>
          </cell>
          <cell r="V780">
            <v>1E-3</v>
          </cell>
          <cell r="W780">
            <v>0</v>
          </cell>
          <cell r="X780">
            <v>4.0000000000000001E-3</v>
          </cell>
          <cell r="Y780">
            <v>2E-3</v>
          </cell>
          <cell r="Z780">
            <v>7.0000000000000001E-3</v>
          </cell>
          <cell r="AA780">
            <v>0.01</v>
          </cell>
          <cell r="AB780">
            <v>0</v>
          </cell>
          <cell r="AC780">
            <v>0</v>
          </cell>
          <cell r="AD780">
            <v>0</v>
          </cell>
          <cell r="AE780">
            <v>8.0000000000000002E-3</v>
          </cell>
          <cell r="AF780">
            <v>6.0000000000000001E-3</v>
          </cell>
          <cell r="AG780">
            <v>3.0000000000000001E-3</v>
          </cell>
          <cell r="AH780">
            <v>2E-3</v>
          </cell>
          <cell r="AI780">
            <v>4.0000000000000001E-3</v>
          </cell>
          <cell r="AJ780">
            <v>0</v>
          </cell>
          <cell r="AK780">
            <v>3.0000000000000001E-3</v>
          </cell>
          <cell r="AL780">
            <v>6.0000000000000001E-3</v>
          </cell>
          <cell r="AM780">
            <v>5.0000000000000001E-3</v>
          </cell>
          <cell r="AN780">
            <v>1.0999999999999999E-2</v>
          </cell>
          <cell r="AO780">
            <v>0.04</v>
          </cell>
          <cell r="AP780">
            <v>0</v>
          </cell>
          <cell r="AQ780">
            <v>0</v>
          </cell>
          <cell r="AR780">
            <v>3.0000000000000001E-3</v>
          </cell>
          <cell r="AS780">
            <v>1.2999999999999999E-2</v>
          </cell>
          <cell r="AT780">
            <v>5.0000000000000001E-3</v>
          </cell>
          <cell r="AU780">
            <v>4.0000000000000001E-3</v>
          </cell>
          <cell r="AV780">
            <v>0</v>
          </cell>
          <cell r="AW780">
            <v>0</v>
          </cell>
          <cell r="AX780">
            <v>1E-3</v>
          </cell>
          <cell r="AY780">
            <v>0</v>
          </cell>
          <cell r="AZ780">
            <v>1E-3</v>
          </cell>
          <cell r="BA780">
            <v>8.9999999999999993E-3</v>
          </cell>
          <cell r="BB780">
            <v>0</v>
          </cell>
          <cell r="BC780">
            <v>0</v>
          </cell>
          <cell r="BD780">
            <v>0</v>
          </cell>
          <cell r="BE780">
            <v>2E-3</v>
          </cell>
          <cell r="BF780">
            <v>5.0000000000000001E-3</v>
          </cell>
          <cell r="BG780">
            <v>5.0000000000000001E-3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1E-3</v>
          </cell>
          <cell r="BM780">
            <v>2E-3</v>
          </cell>
          <cell r="BN780">
            <v>8.9999999999999993E-3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1.4E-2</v>
          </cell>
          <cell r="G781">
            <v>8.0000000000000002E-3</v>
          </cell>
          <cell r="H781">
            <v>1.2999999999999999E-2</v>
          </cell>
          <cell r="I781">
            <v>6.0000000000000001E-3</v>
          </cell>
          <cell r="J781">
            <v>2.7E-2</v>
          </cell>
          <cell r="K781">
            <v>1.4999999999999999E-2</v>
          </cell>
          <cell r="L781">
            <v>1.7000000000000001E-2</v>
          </cell>
          <cell r="M781">
            <v>1.2E-2</v>
          </cell>
          <cell r="N781">
            <v>7.0000000000000001E-3</v>
          </cell>
          <cell r="O781">
            <v>7.0000000000000001E-3</v>
          </cell>
          <cell r="P781">
            <v>1.2999999999999999E-2</v>
          </cell>
          <cell r="Q781">
            <v>1.2E-2</v>
          </cell>
          <cell r="R781">
            <v>1.4999999999999999E-2</v>
          </cell>
          <cell r="S781">
            <v>1.4999999999999999E-2</v>
          </cell>
          <cell r="T781">
            <v>8.9999999999999993E-3</v>
          </cell>
          <cell r="U781">
            <v>0.01</v>
          </cell>
          <cell r="V781">
            <v>5.0000000000000001E-3</v>
          </cell>
          <cell r="W781">
            <v>2.8000000000000001E-2</v>
          </cell>
          <cell r="X781">
            <v>1.7999999999999999E-2</v>
          </cell>
          <cell r="Y781">
            <v>2.5000000000000001E-2</v>
          </cell>
          <cell r="Z781">
            <v>1.4999999999999999E-2</v>
          </cell>
          <cell r="AA781">
            <v>8.9999999999999993E-3</v>
          </cell>
          <cell r="AB781">
            <v>1.4E-2</v>
          </cell>
          <cell r="AC781">
            <v>1.6E-2</v>
          </cell>
          <cell r="AD781">
            <v>1.2E-2</v>
          </cell>
          <cell r="AE781">
            <v>1.4999999999999999E-2</v>
          </cell>
          <cell r="AF781">
            <v>1.6E-2</v>
          </cell>
          <cell r="AG781">
            <v>0.01</v>
          </cell>
          <cell r="AH781">
            <v>6.0000000000000001E-3</v>
          </cell>
          <cell r="AI781">
            <v>0.01</v>
          </cell>
          <cell r="AJ781">
            <v>2.1000000000000001E-2</v>
          </cell>
          <cell r="AK781">
            <v>2.1000000000000001E-2</v>
          </cell>
          <cell r="AL781">
            <v>2.1999999999999999E-2</v>
          </cell>
          <cell r="AM781">
            <v>1.7000000000000001E-2</v>
          </cell>
          <cell r="AN781">
            <v>8.9999999999999993E-3</v>
          </cell>
          <cell r="AO781">
            <v>1.4E-2</v>
          </cell>
          <cell r="AP781">
            <v>1.7999999999999999E-2</v>
          </cell>
          <cell r="AQ781">
            <v>1.4999999999999999E-2</v>
          </cell>
          <cell r="AR781">
            <v>1.4E-2</v>
          </cell>
          <cell r="AS781">
            <v>1.9E-2</v>
          </cell>
          <cell r="AT781">
            <v>8.0000000000000002E-3</v>
          </cell>
          <cell r="AU781">
            <v>8.9999999999999993E-3</v>
          </cell>
          <cell r="AV781">
            <v>4.0000000000000001E-3</v>
          </cell>
          <cell r="AW781">
            <v>1.6E-2</v>
          </cell>
          <cell r="AX781">
            <v>1.4999999999999999E-2</v>
          </cell>
          <cell r="AY781">
            <v>0.02</v>
          </cell>
          <cell r="AZ781">
            <v>1.4999999999999999E-2</v>
          </cell>
          <cell r="BA781">
            <v>7.0000000000000001E-3</v>
          </cell>
          <cell r="BB781">
            <v>1.4999999999999999E-2</v>
          </cell>
          <cell r="BC781">
            <v>1.2999999999999999E-2</v>
          </cell>
          <cell r="BD781">
            <v>1.7999999999999999E-2</v>
          </cell>
          <cell r="BE781">
            <v>1.2999999999999999E-2</v>
          </cell>
          <cell r="BF781">
            <v>1.4999999999999999E-2</v>
          </cell>
          <cell r="BG781">
            <v>1.0999999999999999E-2</v>
          </cell>
          <cell r="BH781">
            <v>8.0000000000000002E-3</v>
          </cell>
          <cell r="BI781">
            <v>4.0000000000000001E-3</v>
          </cell>
          <cell r="BJ781">
            <v>2.3E-2</v>
          </cell>
          <cell r="BK781">
            <v>1.6E-2</v>
          </cell>
          <cell r="BL781">
            <v>0.02</v>
          </cell>
          <cell r="BM781">
            <v>1.2E-2</v>
          </cell>
          <cell r="BN781">
            <v>8.0000000000000002E-3</v>
          </cell>
          <cell r="BO781">
            <v>7.0000000000000001E-3</v>
          </cell>
          <cell r="BP781">
            <v>1.2999999999999999E-2</v>
          </cell>
          <cell r="BQ781">
            <v>1.9E-2</v>
          </cell>
          <cell r="BR781">
            <v>1.0999999999999999E-2</v>
          </cell>
          <cell r="BS781">
            <v>0.02</v>
          </cell>
          <cell r="BT781">
            <v>0.02</v>
          </cell>
          <cell r="BU781">
            <v>1.0999999999999999E-2</v>
          </cell>
          <cell r="BV781">
            <v>6.0000000000000001E-3</v>
          </cell>
          <cell r="BW781">
            <v>1.4E-2</v>
          </cell>
          <cell r="BX781">
            <v>1.2E-2</v>
          </cell>
          <cell r="BY781">
            <v>6.0000000000000001E-3</v>
          </cell>
          <cell r="BZ781">
            <v>7.0000000000000001E-3</v>
          </cell>
          <cell r="CA781">
            <v>6.0000000000000001E-3</v>
          </cell>
          <cell r="CB781">
            <v>8.0000000000000002E-3</v>
          </cell>
          <cell r="CC781">
            <v>8.9999999999999993E-3</v>
          </cell>
          <cell r="CD781">
            <v>8.9999999999999993E-3</v>
          </cell>
          <cell r="CE781">
            <v>0.01</v>
          </cell>
          <cell r="CF781">
            <v>8.9999999999999993E-3</v>
          </cell>
          <cell r="CG781">
            <v>1.7999999999999999E-2</v>
          </cell>
          <cell r="CH781">
            <v>1.0999999999999999E-2</v>
          </cell>
          <cell r="CI781">
            <v>8.9999999999999993E-3</v>
          </cell>
          <cell r="CJ781">
            <v>1.0999999999999999E-2</v>
          </cell>
          <cell r="CK781">
            <v>1.0999999999999999E-2</v>
          </cell>
          <cell r="CL781">
            <v>0.01</v>
          </cell>
          <cell r="CM781">
            <v>8.9999999999999993E-3</v>
          </cell>
          <cell r="CN781">
            <v>6.0000000000000001E-3</v>
          </cell>
          <cell r="CO781">
            <v>8.0000000000000002E-3</v>
          </cell>
          <cell r="CP781">
            <v>1.0999999999999999E-2</v>
          </cell>
          <cell r="CQ781">
            <v>8.0000000000000002E-3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6.0000000000000001E-3</v>
          </cell>
          <cell r="G782">
            <v>-1E-3</v>
          </cell>
          <cell r="H782">
            <v>6.0000000000000001E-3</v>
          </cell>
          <cell r="I782">
            <v>8.0000000000000002E-3</v>
          </cell>
          <cell r="J782">
            <v>7.0000000000000001E-3</v>
          </cell>
          <cell r="K782">
            <v>1.2E-2</v>
          </cell>
          <cell r="L782">
            <v>1.4999999999999999E-2</v>
          </cell>
          <cell r="M782">
            <v>8.9999999999999993E-3</v>
          </cell>
          <cell r="N782">
            <v>8.0000000000000002E-3</v>
          </cell>
          <cell r="O782">
            <v>1E-3</v>
          </cell>
          <cell r="P782">
            <v>1E-3</v>
          </cell>
          <cell r="Q782">
            <v>3.0000000000000001E-3</v>
          </cell>
          <cell r="R782">
            <v>8.9999999999999993E-3</v>
          </cell>
          <cell r="S782">
            <v>4.0000000000000001E-3</v>
          </cell>
          <cell r="T782">
            <v>4.0000000000000001E-3</v>
          </cell>
          <cell r="U782">
            <v>6.0000000000000001E-3</v>
          </cell>
          <cell r="V782">
            <v>1E-3</v>
          </cell>
          <cell r="W782">
            <v>8.0000000000000002E-3</v>
          </cell>
          <cell r="X782">
            <v>0.02</v>
          </cell>
          <cell r="Y782">
            <v>1.2999999999999999E-2</v>
          </cell>
          <cell r="Z782">
            <v>1.4999999999999999E-2</v>
          </cell>
          <cell r="AA782">
            <v>1.0999999999999999E-2</v>
          </cell>
          <cell r="AB782">
            <v>4.0000000000000001E-3</v>
          </cell>
          <cell r="AC782">
            <v>1E-3</v>
          </cell>
          <cell r="AD782">
            <v>6.0000000000000001E-3</v>
          </cell>
          <cell r="AE782">
            <v>0.01</v>
          </cell>
          <cell r="AF782">
            <v>8.0000000000000002E-3</v>
          </cell>
          <cell r="AG782">
            <v>5.0000000000000001E-3</v>
          </cell>
          <cell r="AH782">
            <v>2E-3</v>
          </cell>
          <cell r="AI782">
            <v>1.4999999999999999E-2</v>
          </cell>
          <cell r="AJ782">
            <v>1.4E-2</v>
          </cell>
          <cell r="AK782">
            <v>1.4E-2</v>
          </cell>
          <cell r="AL782">
            <v>1.6E-2</v>
          </cell>
          <cell r="AM782">
            <v>1.2E-2</v>
          </cell>
          <cell r="AN782">
            <v>1.2E-2</v>
          </cell>
          <cell r="AO782">
            <v>4.0000000000000001E-3</v>
          </cell>
          <cell r="AP782">
            <v>2E-3</v>
          </cell>
          <cell r="AQ782">
            <v>8.9999999999999993E-3</v>
          </cell>
          <cell r="AR782">
            <v>0.01</v>
          </cell>
          <cell r="AS782">
            <v>6.0000000000000001E-3</v>
          </cell>
          <cell r="AT782">
            <v>4.0000000000000001E-3</v>
          </cell>
          <cell r="AU782">
            <v>1.2999999999999999E-2</v>
          </cell>
          <cell r="AV782">
            <v>1.7999999999999999E-2</v>
          </cell>
          <cell r="AW782">
            <v>2E-3</v>
          </cell>
          <cell r="AX782">
            <v>1.7000000000000001E-2</v>
          </cell>
          <cell r="AY782">
            <v>1.4999999999999999E-2</v>
          </cell>
          <cell r="AZ782">
            <v>1.2999999999999999E-2</v>
          </cell>
          <cell r="BA782">
            <v>1.0999999999999999E-2</v>
          </cell>
          <cell r="BB782">
            <v>3.0000000000000001E-3</v>
          </cell>
          <cell r="BC782">
            <v>3.0000000000000001E-3</v>
          </cell>
          <cell r="BD782">
            <v>8.0000000000000002E-3</v>
          </cell>
          <cell r="BE782">
            <v>0.01</v>
          </cell>
          <cell r="BF782">
            <v>8.0000000000000002E-3</v>
          </cell>
          <cell r="BG782">
            <v>4.0000000000000001E-3</v>
          </cell>
          <cell r="BH782">
            <v>4.0000000000000001E-3</v>
          </cell>
          <cell r="BI782">
            <v>-5.0000000000000001E-3</v>
          </cell>
          <cell r="BJ782">
            <v>0</v>
          </cell>
          <cell r="BK782">
            <v>1.9E-2</v>
          </cell>
          <cell r="BL782">
            <v>1.4E-2</v>
          </cell>
          <cell r="BM782">
            <v>1.2E-2</v>
          </cell>
          <cell r="BN782">
            <v>1.2999999999999999E-2</v>
          </cell>
          <cell r="BO782">
            <v>4.0000000000000001E-3</v>
          </cell>
          <cell r="BP782">
            <v>8.9999999999999993E-3</v>
          </cell>
          <cell r="BQ782">
            <v>8.9999999999999993E-3</v>
          </cell>
          <cell r="BR782">
            <v>3.0000000000000001E-3</v>
          </cell>
          <cell r="BS782">
            <v>3.0000000000000001E-3</v>
          </cell>
          <cell r="BT782">
            <v>4.0000000000000001E-3</v>
          </cell>
          <cell r="BU782">
            <v>-4.0000000000000001E-3</v>
          </cell>
          <cell r="BV782">
            <v>1E-3</v>
          </cell>
          <cell r="BW782">
            <v>1.2E-2</v>
          </cell>
          <cell r="BX782">
            <v>7.0000000000000001E-3</v>
          </cell>
          <cell r="BY782">
            <v>7.0000000000000001E-3</v>
          </cell>
          <cell r="BZ782">
            <v>3.0000000000000001E-3</v>
          </cell>
          <cell r="CA782">
            <v>6.0000000000000001E-3</v>
          </cell>
          <cell r="CB782">
            <v>-3.0000000000000001E-3</v>
          </cell>
          <cell r="CC782">
            <v>1E-3</v>
          </cell>
          <cell r="CD782">
            <v>3.0000000000000001E-3</v>
          </cell>
          <cell r="CE782">
            <v>3.0000000000000001E-3</v>
          </cell>
          <cell r="CF782">
            <v>6.0000000000000001E-3</v>
          </cell>
          <cell r="CG782">
            <v>6.0000000000000001E-3</v>
          </cell>
          <cell r="CH782">
            <v>3.0000000000000001E-3</v>
          </cell>
          <cell r="CI782">
            <v>5.0000000000000001E-3</v>
          </cell>
          <cell r="CJ782">
            <v>2.9000000000000001E-2</v>
          </cell>
          <cell r="CK782">
            <v>3.0000000000000001E-3</v>
          </cell>
          <cell r="CL782">
            <v>4.0000000000000001E-3</v>
          </cell>
          <cell r="CM782">
            <v>6.0000000000000001E-3</v>
          </cell>
          <cell r="CN782">
            <v>4.0000000000000001E-3</v>
          </cell>
          <cell r="CO782">
            <v>-6.0000000000000001E-3</v>
          </cell>
          <cell r="CP782">
            <v>6.0000000000000001E-3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5">
          <cell r="F785">
            <v>0.112</v>
          </cell>
          <cell r="G785">
            <v>0.127</v>
          </cell>
          <cell r="H785">
            <v>0.312</v>
          </cell>
          <cell r="I785">
            <v>0.36099999999999999</v>
          </cell>
          <cell r="J785">
            <v>0</v>
          </cell>
          <cell r="K785">
            <v>0.14399999999999999</v>
          </cell>
          <cell r="L785">
            <v>0.13</v>
          </cell>
          <cell r="M785">
            <v>9.6000000000000002E-2</v>
          </cell>
          <cell r="N785">
            <v>0.61099999999999999</v>
          </cell>
          <cell r="O785">
            <v>3.5999999999999997E-2</v>
          </cell>
          <cell r="P785">
            <v>0.16800000000000001</v>
          </cell>
          <cell r="Q785">
            <v>0.20899999999999999</v>
          </cell>
          <cell r="R785">
            <v>0.192</v>
          </cell>
          <cell r="S785">
            <v>5.8999999999999997E-2</v>
          </cell>
          <cell r="T785">
            <v>4.2000000000000003E-2</v>
          </cell>
          <cell r="U785">
            <v>0</v>
          </cell>
          <cell r="V785">
            <v>0.84699999999999998</v>
          </cell>
          <cell r="W785">
            <v>0</v>
          </cell>
          <cell r="X785">
            <v>5.6000000000000001E-2</v>
          </cell>
          <cell r="Y785">
            <v>0.08</v>
          </cell>
          <cell r="Z785">
            <v>0.124</v>
          </cell>
          <cell r="AA785">
            <v>0.53200000000000003</v>
          </cell>
          <cell r="AB785">
            <v>0.108</v>
          </cell>
          <cell r="AC785">
            <v>0.1</v>
          </cell>
          <cell r="AD785">
            <v>0.06</v>
          </cell>
          <cell r="AE785">
            <v>0.20799999999999999</v>
          </cell>
          <cell r="AF785">
            <v>5.2999999999999999E-2</v>
          </cell>
          <cell r="AG785">
            <v>8.1000000000000003E-2</v>
          </cell>
          <cell r="AH785">
            <v>8.0000000000000002E-3</v>
          </cell>
          <cell r="AI785">
            <v>0</v>
          </cell>
          <cell r="AJ785">
            <v>0</v>
          </cell>
          <cell r="AK785">
            <v>7.5999999999999998E-2</v>
          </cell>
          <cell r="AL785">
            <v>7.3999999999999996E-2</v>
          </cell>
          <cell r="AM785">
            <v>0.13200000000000001</v>
          </cell>
          <cell r="AN785">
            <v>0.56200000000000006</v>
          </cell>
          <cell r="AO785">
            <v>0.19500000000000001</v>
          </cell>
          <cell r="AP785">
            <v>0.11600000000000001</v>
          </cell>
          <cell r="AQ785">
            <v>3.3000000000000002E-2</v>
          </cell>
          <cell r="AR785">
            <v>0.21</v>
          </cell>
          <cell r="AS785">
            <v>3.6999999999999998E-2</v>
          </cell>
          <cell r="AT785">
            <v>4.9000000000000002E-2</v>
          </cell>
          <cell r="AU785">
            <v>7.8E-2</v>
          </cell>
          <cell r="AV785">
            <v>0.24099999999999999</v>
          </cell>
          <cell r="AW785">
            <v>4.3999999999999997E-2</v>
          </cell>
          <cell r="AX785">
            <v>9.9000000000000005E-2</v>
          </cell>
          <cell r="AY785">
            <v>6.9000000000000006E-2</v>
          </cell>
          <cell r="AZ785">
            <v>9.2999999999999999E-2</v>
          </cell>
          <cell r="BA785">
            <v>0.53500000000000003</v>
          </cell>
          <cell r="BB785">
            <v>0.13700000000000001</v>
          </cell>
          <cell r="BC785">
            <v>0.13200000000000001</v>
          </cell>
          <cell r="BD785">
            <v>7.8E-2</v>
          </cell>
          <cell r="BE785">
            <v>0.26400000000000001</v>
          </cell>
          <cell r="BF785">
            <v>2.1000000000000001E-2</v>
          </cell>
          <cell r="BG785">
            <v>7.1999999999999995E-2</v>
          </cell>
          <cell r="BH785">
            <v>0.14000000000000001</v>
          </cell>
          <cell r="BI785">
            <v>0.61199999999999999</v>
          </cell>
          <cell r="BJ785">
            <v>0</v>
          </cell>
          <cell r="BK785">
            <v>6.7000000000000004E-2</v>
          </cell>
          <cell r="BL785">
            <v>9.4E-2</v>
          </cell>
          <cell r="BM785">
            <v>0.123</v>
          </cell>
          <cell r="BN785">
            <v>0.66700000000000004</v>
          </cell>
          <cell r="BO785">
            <v>0.158</v>
          </cell>
          <cell r="BP785">
            <v>0.127</v>
          </cell>
          <cell r="BQ785">
            <v>8.2000000000000003E-2</v>
          </cell>
          <cell r="BR785">
            <v>0.26200000000000001</v>
          </cell>
          <cell r="BS785">
            <v>0.123</v>
          </cell>
          <cell r="BT785">
            <v>6.4000000000000001E-2</v>
          </cell>
          <cell r="BU785">
            <v>0.27700000000000002</v>
          </cell>
          <cell r="BV785">
            <v>0.53600000000000003</v>
          </cell>
          <cell r="BW785">
            <v>0.374</v>
          </cell>
          <cell r="BX785">
            <v>0.121</v>
          </cell>
          <cell r="BY785">
            <v>6.6000000000000003E-2</v>
          </cell>
          <cell r="BZ785">
            <v>2.8000000000000001E-2</v>
          </cell>
          <cell r="CA785">
            <v>0.88100000000000001</v>
          </cell>
          <cell r="CB785">
            <v>5.0999999999999997E-2</v>
          </cell>
          <cell r="CC785">
            <v>0.15</v>
          </cell>
          <cell r="CD785">
            <v>9.6000000000000002E-2</v>
          </cell>
          <cell r="CE785">
            <v>0.11899999999999999</v>
          </cell>
          <cell r="CF785">
            <v>6.5000000000000002E-2</v>
          </cell>
          <cell r="CG785">
            <v>5.8000000000000003E-2</v>
          </cell>
          <cell r="CH785">
            <v>0.05</v>
          </cell>
          <cell r="CI785">
            <v>2.4340000000000002</v>
          </cell>
          <cell r="CJ785">
            <v>1.365</v>
          </cell>
          <cell r="CK785">
            <v>0.05</v>
          </cell>
          <cell r="CL785">
            <v>2.1000000000000001E-2</v>
          </cell>
          <cell r="CM785">
            <v>1.4999999999999999E-2</v>
          </cell>
          <cell r="CN785">
            <v>0.38</v>
          </cell>
          <cell r="CO785">
            <v>0.01</v>
          </cell>
          <cell r="CP785">
            <v>7.6999999999999999E-2</v>
          </cell>
          <cell r="CQ785">
            <v>0.09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0.125</v>
          </cell>
          <cell r="G786">
            <v>0.182</v>
          </cell>
          <cell r="H786">
            <v>0.22500000000000001</v>
          </cell>
          <cell r="I786">
            <v>-1.0999999999999999E-2</v>
          </cell>
          <cell r="J786">
            <v>0</v>
          </cell>
          <cell r="K786">
            <v>-2E-3</v>
          </cell>
          <cell r="L786">
            <v>0.06</v>
          </cell>
          <cell r="M786">
            <v>0.03</v>
          </cell>
          <cell r="N786">
            <v>-8.1000000000000003E-2</v>
          </cell>
          <cell r="O786">
            <v>-1E-3</v>
          </cell>
          <cell r="P786">
            <v>0.191</v>
          </cell>
          <cell r="Q786">
            <v>0.17699999999999999</v>
          </cell>
          <cell r="R786">
            <v>5.8999999999999997E-2</v>
          </cell>
          <cell r="S786">
            <v>9.7000000000000003E-2</v>
          </cell>
          <cell r="T786">
            <v>0.20300000000000001</v>
          </cell>
          <cell r="U786">
            <v>0.218</v>
          </cell>
          <cell r="V786">
            <v>-0.25600000000000001</v>
          </cell>
          <cell r="W786">
            <v>0</v>
          </cell>
          <cell r="X786">
            <v>0</v>
          </cell>
          <cell r="Y786">
            <v>0</v>
          </cell>
          <cell r="Z786">
            <v>1.9E-2</v>
          </cell>
          <cell r="AA786">
            <v>-6.5000000000000002E-2</v>
          </cell>
          <cell r="AB786">
            <v>-1E-3</v>
          </cell>
          <cell r="AC786">
            <v>0.30599999999999999</v>
          </cell>
          <cell r="AD786">
            <v>0.20799999999999999</v>
          </cell>
          <cell r="AE786">
            <v>6.6000000000000003E-2</v>
          </cell>
          <cell r="AF786">
            <v>0.13600000000000001</v>
          </cell>
          <cell r="AG786">
            <v>0.23499999999999999</v>
          </cell>
          <cell r="AH786">
            <v>6.4000000000000001E-2</v>
          </cell>
          <cell r="AI786">
            <v>0</v>
          </cell>
          <cell r="AJ786">
            <v>0</v>
          </cell>
          <cell r="AK786">
            <v>0</v>
          </cell>
          <cell r="AL786">
            <v>1.4999999999999999E-2</v>
          </cell>
          <cell r="AM786">
            <v>0.03</v>
          </cell>
          <cell r="AN786">
            <v>-7.1999999999999995E-2</v>
          </cell>
          <cell r="AO786">
            <v>0</v>
          </cell>
          <cell r="AP786">
            <v>0.36499999999999999</v>
          </cell>
          <cell r="AQ786">
            <v>0.20200000000000001</v>
          </cell>
          <cell r="AR786">
            <v>6.0999999999999999E-2</v>
          </cell>
          <cell r="AS786">
            <v>9.6000000000000002E-2</v>
          </cell>
          <cell r="AT786">
            <v>0.20599999999999999</v>
          </cell>
          <cell r="AU786">
            <v>0.13700000000000001</v>
          </cell>
          <cell r="AV786">
            <v>0</v>
          </cell>
          <cell r="AW786">
            <v>0</v>
          </cell>
          <cell r="AX786">
            <v>0</v>
          </cell>
          <cell r="AY786">
            <v>1.6E-2</v>
          </cell>
          <cell r="AZ786">
            <v>3.7999999999999999E-2</v>
          </cell>
          <cell r="BA786">
            <v>-7.9000000000000001E-2</v>
          </cell>
          <cell r="BB786">
            <v>0</v>
          </cell>
          <cell r="BC786">
            <v>0.34799999999999998</v>
          </cell>
          <cell r="BD786">
            <v>0.22800000000000001</v>
          </cell>
          <cell r="BE786">
            <v>4.8000000000000001E-2</v>
          </cell>
          <cell r="BF786">
            <v>0.156</v>
          </cell>
          <cell r="BG786">
            <v>0.17</v>
          </cell>
          <cell r="BH786">
            <v>0.217</v>
          </cell>
          <cell r="BI786">
            <v>-0.14899999999999999</v>
          </cell>
          <cell r="BJ786">
            <v>0</v>
          </cell>
          <cell r="BK786">
            <v>-1E-3</v>
          </cell>
          <cell r="BL786">
            <v>4.0000000000000001E-3</v>
          </cell>
          <cell r="BM786">
            <v>1.0999999999999999E-2</v>
          </cell>
          <cell r="BN786">
            <v>-9.6000000000000002E-2</v>
          </cell>
          <cell r="BO786">
            <v>0</v>
          </cell>
          <cell r="BP786">
            <v>0.315</v>
          </cell>
          <cell r="BQ786">
            <v>0.28299999999999997</v>
          </cell>
          <cell r="BR786">
            <v>6.8000000000000005E-2</v>
          </cell>
          <cell r="BS786">
            <v>0.186</v>
          </cell>
          <cell r="BT786">
            <v>0.16800000000000001</v>
          </cell>
          <cell r="BU786">
            <v>0.18099999999999999</v>
          </cell>
          <cell r="BV786">
            <v>0.06</v>
          </cell>
          <cell r="BW786">
            <v>0</v>
          </cell>
          <cell r="BX786">
            <v>-2E-3</v>
          </cell>
          <cell r="BY786">
            <v>1.2999999999999999E-2</v>
          </cell>
          <cell r="BZ786">
            <v>1.2E-2</v>
          </cell>
          <cell r="CA786">
            <v>-7.3999999999999996E-2</v>
          </cell>
          <cell r="CB786">
            <v>-1E-3</v>
          </cell>
          <cell r="CC786">
            <v>0.214</v>
          </cell>
          <cell r="CD786">
            <v>0.20300000000000001</v>
          </cell>
          <cell r="CE786">
            <v>3.2000000000000001E-2</v>
          </cell>
          <cell r="CF786">
            <v>0.14199999999999999</v>
          </cell>
          <cell r="CG786">
            <v>0.104</v>
          </cell>
          <cell r="CH786">
            <v>0.01</v>
          </cell>
          <cell r="CI786">
            <v>0.42499999999999999</v>
          </cell>
          <cell r="CJ786">
            <v>-0.27300000000000002</v>
          </cell>
          <cell r="CK786">
            <v>5.1999999999999998E-2</v>
          </cell>
          <cell r="CL786">
            <v>8.0000000000000002E-3</v>
          </cell>
          <cell r="CM786">
            <v>1E-3</v>
          </cell>
          <cell r="CN786">
            <v>-6.0999999999999999E-2</v>
          </cell>
          <cell r="CO786">
            <v>5.0000000000000001E-3</v>
          </cell>
          <cell r="CP786">
            <v>0.11899999999999999</v>
          </cell>
          <cell r="CQ786">
            <v>0.08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7">
          <cell r="F787">
            <v>4.8000000000000001E-2</v>
          </cell>
          <cell r="G787">
            <v>3.9E-2</v>
          </cell>
          <cell r="H787">
            <v>0.112</v>
          </cell>
          <cell r="I787">
            <v>3.6999999999999998E-2</v>
          </cell>
          <cell r="J787">
            <v>0</v>
          </cell>
          <cell r="K787">
            <v>0</v>
          </cell>
          <cell r="L787">
            <v>7.0000000000000001E-3</v>
          </cell>
          <cell r="M787">
            <v>2.4E-2</v>
          </cell>
          <cell r="N787">
            <v>-7.3999999999999996E-2</v>
          </cell>
          <cell r="O787">
            <v>6.0000000000000001E-3</v>
          </cell>
          <cell r="P787">
            <v>9.2999999999999999E-2</v>
          </cell>
          <cell r="Q787">
            <v>0.106</v>
          </cell>
          <cell r="R787">
            <v>4.7E-2</v>
          </cell>
          <cell r="S787">
            <v>5.3999999999999999E-2</v>
          </cell>
          <cell r="T787">
            <v>5.8000000000000003E-2</v>
          </cell>
          <cell r="U787">
            <v>4.9000000000000002E-2</v>
          </cell>
          <cell r="V787">
            <v>2.4E-2</v>
          </cell>
          <cell r="W787">
            <v>0</v>
          </cell>
          <cell r="X787">
            <v>2.4E-2</v>
          </cell>
          <cell r="Y787">
            <v>3.3000000000000002E-2</v>
          </cell>
          <cell r="Z787">
            <v>4.4999999999999998E-2</v>
          </cell>
          <cell r="AA787">
            <v>-4.4999999999999998E-2</v>
          </cell>
          <cell r="AB787">
            <v>3.7999999999999999E-2</v>
          </cell>
          <cell r="AC787">
            <v>0.13900000000000001</v>
          </cell>
          <cell r="AD787">
            <v>0.11700000000000001</v>
          </cell>
          <cell r="AE787">
            <v>3.6999999999999998E-2</v>
          </cell>
          <cell r="AF787">
            <v>5.7000000000000002E-2</v>
          </cell>
          <cell r="AG787">
            <v>4.8000000000000001E-2</v>
          </cell>
          <cell r="AH787">
            <v>4.1000000000000002E-2</v>
          </cell>
          <cell r="AI787">
            <v>1.2999999999999999E-2</v>
          </cell>
          <cell r="AJ787">
            <v>0</v>
          </cell>
          <cell r="AK787">
            <v>7.0000000000000001E-3</v>
          </cell>
          <cell r="AL787">
            <v>0.01</v>
          </cell>
          <cell r="AM787">
            <v>3.9E-2</v>
          </cell>
          <cell r="AN787">
            <v>-5.8000000000000003E-2</v>
          </cell>
          <cell r="AO787">
            <v>1.7000000000000001E-2</v>
          </cell>
          <cell r="AP787">
            <v>0.112</v>
          </cell>
          <cell r="AQ787">
            <v>0.14000000000000001</v>
          </cell>
          <cell r="AR787">
            <v>0.04</v>
          </cell>
          <cell r="AS787">
            <v>6.0999999999999999E-2</v>
          </cell>
          <cell r="AT787">
            <v>7.2999999999999995E-2</v>
          </cell>
          <cell r="AU787">
            <v>5.8000000000000003E-2</v>
          </cell>
          <cell r="AV787">
            <v>4.2000000000000003E-2</v>
          </cell>
          <cell r="AW787">
            <v>2E-3</v>
          </cell>
          <cell r="AX787">
            <v>2.7E-2</v>
          </cell>
          <cell r="AY787">
            <v>1.2999999999999999E-2</v>
          </cell>
          <cell r="AZ787">
            <v>1.7000000000000001E-2</v>
          </cell>
          <cell r="BA787">
            <v>-5.2999999999999999E-2</v>
          </cell>
          <cell r="BB787">
            <v>3.0000000000000001E-3</v>
          </cell>
          <cell r="BC787">
            <v>0.10199999999999999</v>
          </cell>
          <cell r="BD787">
            <v>0.13600000000000001</v>
          </cell>
          <cell r="BE787">
            <v>3.7999999999999999E-2</v>
          </cell>
          <cell r="BF787">
            <v>6.7000000000000004E-2</v>
          </cell>
          <cell r="BG787">
            <v>7.5999999999999998E-2</v>
          </cell>
          <cell r="BH787">
            <v>0.04</v>
          </cell>
          <cell r="BI787">
            <v>2.5000000000000001E-2</v>
          </cell>
          <cell r="BJ787">
            <v>1.9E-2</v>
          </cell>
          <cell r="BK787">
            <v>1.7999999999999999E-2</v>
          </cell>
          <cell r="BL787">
            <v>1.4999999999999999E-2</v>
          </cell>
          <cell r="BM787">
            <v>2.1999999999999999E-2</v>
          </cell>
          <cell r="BN787">
            <v>-7.9000000000000001E-2</v>
          </cell>
          <cell r="BO787">
            <v>3.5000000000000003E-2</v>
          </cell>
          <cell r="BP787">
            <v>9.4E-2</v>
          </cell>
          <cell r="BQ787">
            <v>0.127</v>
          </cell>
          <cell r="BR787">
            <v>4.7E-2</v>
          </cell>
          <cell r="BS787">
            <v>0.108</v>
          </cell>
          <cell r="BT787">
            <v>6.2E-2</v>
          </cell>
          <cell r="BU787">
            <v>7.0999999999999994E-2</v>
          </cell>
          <cell r="BV787">
            <v>3.5999999999999997E-2</v>
          </cell>
          <cell r="BW787">
            <v>6.9000000000000006E-2</v>
          </cell>
          <cell r="BX787">
            <v>3.4000000000000002E-2</v>
          </cell>
          <cell r="BY787">
            <v>2.7E-2</v>
          </cell>
          <cell r="BZ787">
            <v>1.2999999999999999E-2</v>
          </cell>
          <cell r="CA787">
            <v>-8.2000000000000003E-2</v>
          </cell>
          <cell r="CB787">
            <v>3.1E-2</v>
          </cell>
          <cell r="CC787">
            <v>8.4000000000000005E-2</v>
          </cell>
          <cell r="CD787">
            <v>0.109</v>
          </cell>
          <cell r="CE787">
            <v>5.8000000000000003E-2</v>
          </cell>
          <cell r="CF787">
            <v>0.10100000000000001</v>
          </cell>
          <cell r="CG787">
            <v>7.4999999999999997E-2</v>
          </cell>
          <cell r="CH787">
            <v>4.7E-2</v>
          </cell>
          <cell r="CI787">
            <v>5.8999999999999997E-2</v>
          </cell>
          <cell r="CJ787">
            <v>9.1999999999999998E-2</v>
          </cell>
          <cell r="CK787">
            <v>7.8E-2</v>
          </cell>
          <cell r="CL787">
            <v>2.8000000000000001E-2</v>
          </cell>
          <cell r="CM787">
            <v>2.8000000000000001E-2</v>
          </cell>
          <cell r="CN787">
            <v>-1E-3</v>
          </cell>
          <cell r="CO787">
            <v>0.06</v>
          </cell>
          <cell r="CP787">
            <v>9.5000000000000001E-2</v>
          </cell>
          <cell r="CQ787">
            <v>4.9000000000000002E-2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3.1E-2</v>
          </cell>
          <cell r="BS788">
            <v>0.155</v>
          </cell>
          <cell r="BT788">
            <v>2.5000000000000001E-2</v>
          </cell>
          <cell r="BU788">
            <v>0.22600000000000001</v>
          </cell>
          <cell r="BV788">
            <v>0.122</v>
          </cell>
          <cell r="BW788">
            <v>0</v>
          </cell>
          <cell r="BX788">
            <v>-2E-3</v>
          </cell>
          <cell r="BY788">
            <v>0.03</v>
          </cell>
          <cell r="BZ788">
            <v>1.9E-2</v>
          </cell>
          <cell r="CA788">
            <v>-6.9000000000000006E-2</v>
          </cell>
          <cell r="CB788">
            <v>2.3E-2</v>
          </cell>
          <cell r="CC788">
            <v>0.111</v>
          </cell>
          <cell r="CD788">
            <v>5.8999999999999997E-2</v>
          </cell>
          <cell r="CE788">
            <v>2.9000000000000001E-2</v>
          </cell>
          <cell r="CF788">
            <v>2.8000000000000001E-2</v>
          </cell>
          <cell r="CG788">
            <v>1.2E-2</v>
          </cell>
          <cell r="CH788">
            <v>0.08</v>
          </cell>
          <cell r="CI788">
            <v>0.316</v>
          </cell>
          <cell r="CJ788">
            <v>-3.1E-2</v>
          </cell>
          <cell r="CK788">
            <v>6.7000000000000004E-2</v>
          </cell>
          <cell r="CL788">
            <v>5.0999999999999997E-2</v>
          </cell>
          <cell r="CM788">
            <v>2.5000000000000001E-2</v>
          </cell>
          <cell r="CN788">
            <v>2E-3</v>
          </cell>
          <cell r="CO788">
            <v>2.8000000000000001E-2</v>
          </cell>
          <cell r="CP788">
            <v>5.8000000000000003E-2</v>
          </cell>
          <cell r="CQ788">
            <v>1.7999999999999999E-2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2.5000000000000001E-2</v>
          </cell>
          <cell r="BS789">
            <v>6.8000000000000005E-2</v>
          </cell>
          <cell r="BT789">
            <v>3.3000000000000002E-2</v>
          </cell>
          <cell r="BU789">
            <v>0.24299999999999999</v>
          </cell>
          <cell r="BV789">
            <v>-4.2999999999999997E-2</v>
          </cell>
          <cell r="BW789">
            <v>0</v>
          </cell>
          <cell r="BX789">
            <v>-4.0000000000000001E-3</v>
          </cell>
          <cell r="BY789">
            <v>4.8000000000000001E-2</v>
          </cell>
          <cell r="BZ789">
            <v>1.2999999999999999E-2</v>
          </cell>
          <cell r="CA789">
            <v>-4.7E-2</v>
          </cell>
          <cell r="CB789">
            <v>1.7000000000000001E-2</v>
          </cell>
          <cell r="CC789">
            <v>0.09</v>
          </cell>
          <cell r="CD789">
            <v>4.9000000000000002E-2</v>
          </cell>
          <cell r="CE789">
            <v>2.8000000000000001E-2</v>
          </cell>
          <cell r="CF789">
            <v>1.4E-2</v>
          </cell>
          <cell r="CG789">
            <v>2.8000000000000001E-2</v>
          </cell>
          <cell r="CH789">
            <v>5.1999999999999998E-2</v>
          </cell>
          <cell r="CI789">
            <v>-4.2000000000000003E-2</v>
          </cell>
          <cell r="CJ789">
            <v>0</v>
          </cell>
          <cell r="CK789">
            <v>5.7000000000000002E-2</v>
          </cell>
          <cell r="CL789">
            <v>5.5E-2</v>
          </cell>
          <cell r="CM789">
            <v>0.03</v>
          </cell>
          <cell r="CN789">
            <v>0</v>
          </cell>
          <cell r="CO789">
            <v>5.0000000000000001E-3</v>
          </cell>
          <cell r="CP789">
            <v>5.6000000000000001E-2</v>
          </cell>
          <cell r="CQ789">
            <v>3.3000000000000002E-2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2.9000000000000001E-2</v>
          </cell>
          <cell r="BS790">
            <v>2.5000000000000001E-2</v>
          </cell>
          <cell r="BT790">
            <v>1E-3</v>
          </cell>
          <cell r="BU790">
            <v>0.13500000000000001</v>
          </cell>
          <cell r="BV790">
            <v>0</v>
          </cell>
          <cell r="BW790">
            <v>0</v>
          </cell>
          <cell r="BX790">
            <v>0</v>
          </cell>
          <cell r="BY790">
            <v>0.08</v>
          </cell>
          <cell r="BZ790">
            <v>0.03</v>
          </cell>
          <cell r="CA790">
            <v>1.2999999999999999E-2</v>
          </cell>
          <cell r="CB790">
            <v>5.0000000000000001E-3</v>
          </cell>
          <cell r="CC790">
            <v>0</v>
          </cell>
          <cell r="CD790">
            <v>1.7999999999999999E-2</v>
          </cell>
          <cell r="CE790">
            <v>2.4E-2</v>
          </cell>
          <cell r="CF790">
            <v>1.7999999999999999E-2</v>
          </cell>
          <cell r="CG790">
            <v>1.4999999999999999E-2</v>
          </cell>
          <cell r="CH790">
            <v>2.9000000000000001E-2</v>
          </cell>
          <cell r="CI790">
            <v>0</v>
          </cell>
          <cell r="CJ790">
            <v>0</v>
          </cell>
          <cell r="CK790">
            <v>0</v>
          </cell>
          <cell r="CL790">
            <v>4.2999999999999997E-2</v>
          </cell>
          <cell r="CM790">
            <v>1.6E-2</v>
          </cell>
          <cell r="CN790">
            <v>2.4E-2</v>
          </cell>
          <cell r="CO790">
            <v>0</v>
          </cell>
          <cell r="CP790">
            <v>0</v>
          </cell>
          <cell r="CQ790">
            <v>3.6999999999999998E-2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2.1999999999999999E-2</v>
          </cell>
          <cell r="BS791">
            <v>3.0000000000000001E-3</v>
          </cell>
          <cell r="BT791">
            <v>1.2E-2</v>
          </cell>
          <cell r="BU791">
            <v>0.04</v>
          </cell>
          <cell r="BV791">
            <v>0</v>
          </cell>
          <cell r="BW791">
            <v>0</v>
          </cell>
          <cell r="BX791">
            <v>0</v>
          </cell>
          <cell r="BY791">
            <v>4.2999999999999997E-2</v>
          </cell>
          <cell r="BZ791">
            <v>3.9E-2</v>
          </cell>
          <cell r="CA791">
            <v>2.4E-2</v>
          </cell>
          <cell r="CB791">
            <v>0</v>
          </cell>
          <cell r="CC791">
            <v>0</v>
          </cell>
          <cell r="CD791">
            <v>6.0000000000000001E-3</v>
          </cell>
          <cell r="CE791">
            <v>2.9000000000000001E-2</v>
          </cell>
          <cell r="CF791">
            <v>0.01</v>
          </cell>
          <cell r="CG791">
            <v>8.0000000000000002E-3</v>
          </cell>
          <cell r="CH791">
            <v>0.14899999999999999</v>
          </cell>
          <cell r="CI791">
            <v>0</v>
          </cell>
          <cell r="CJ791">
            <v>0</v>
          </cell>
          <cell r="CK791">
            <v>0</v>
          </cell>
          <cell r="CL791">
            <v>0.03</v>
          </cell>
          <cell r="CM791">
            <v>2.9000000000000001E-2</v>
          </cell>
          <cell r="CN791">
            <v>2.4E-2</v>
          </cell>
          <cell r="CO791">
            <v>0</v>
          </cell>
          <cell r="CP791">
            <v>0</v>
          </cell>
          <cell r="CQ791">
            <v>4.9000000000000002E-2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6.0000000000000001E-3</v>
          </cell>
          <cell r="BS792">
            <v>7.0000000000000001E-3</v>
          </cell>
          <cell r="BT792">
            <v>7.0000000000000001E-3</v>
          </cell>
          <cell r="BU792">
            <v>4.0000000000000001E-3</v>
          </cell>
          <cell r="BV792">
            <v>1.2E-2</v>
          </cell>
          <cell r="BW792">
            <v>1.0999999999999999E-2</v>
          </cell>
          <cell r="BX792">
            <v>2.1000000000000001E-2</v>
          </cell>
          <cell r="BY792">
            <v>2E-3</v>
          </cell>
          <cell r="BZ792">
            <v>3.0000000000000001E-3</v>
          </cell>
          <cell r="CA792">
            <v>0.01</v>
          </cell>
          <cell r="CB792">
            <v>-2E-3</v>
          </cell>
          <cell r="CC792">
            <v>0</v>
          </cell>
          <cell r="CD792">
            <v>1E-3</v>
          </cell>
          <cell r="CE792">
            <v>4.0000000000000001E-3</v>
          </cell>
          <cell r="CF792">
            <v>6.0000000000000001E-3</v>
          </cell>
          <cell r="CG792">
            <v>4.0000000000000001E-3</v>
          </cell>
          <cell r="CH792">
            <v>4.0000000000000001E-3</v>
          </cell>
          <cell r="CI792">
            <v>1.2999999999999999E-2</v>
          </cell>
          <cell r="CJ792">
            <v>2E-3</v>
          </cell>
          <cell r="CK792">
            <v>1.4999999999999999E-2</v>
          </cell>
          <cell r="CL792">
            <v>3.0000000000000001E-3</v>
          </cell>
          <cell r="CM792">
            <v>2E-3</v>
          </cell>
          <cell r="CN792">
            <v>5.0000000000000001E-3</v>
          </cell>
          <cell r="CO792">
            <v>-1E-3</v>
          </cell>
          <cell r="CP792">
            <v>2E-3</v>
          </cell>
          <cell r="CQ792">
            <v>2E-3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-6.6666666853620882E-8</v>
          </cell>
          <cell r="S816">
            <v>0</v>
          </cell>
          <cell r="T816">
            <v>-4.0000000023354687E-7</v>
          </cell>
          <cell r="U816">
            <v>-3.9999999934536845E-7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6.6666665965442462E-8</v>
          </cell>
          <cell r="AF816">
            <v>0</v>
          </cell>
          <cell r="AG816">
            <v>3.9999999934536845E-7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4.0000000023354687E-7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-3.3333333426810441E-8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-4.0000000023354687E-7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4.9999999696126451E-8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6.0000000079440952E-7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2.5000000292152436E-8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-2.9999999995311555E-7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5.999999999062311E-7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-110.88999999999999</v>
          </cell>
          <cell r="G849">
            <v>-110.03</v>
          </cell>
          <cell r="H849">
            <v>-108.19</v>
          </cell>
          <cell r="I849">
            <v>-105.78</v>
          </cell>
          <cell r="J849">
            <v>-102.56</v>
          </cell>
          <cell r="K849">
            <v>-104.45000000000002</v>
          </cell>
          <cell r="L849">
            <v>-103.13000000000002</v>
          </cell>
          <cell r="M849">
            <v>-103.36</v>
          </cell>
          <cell r="N849">
            <v>-104.86</v>
          </cell>
          <cell r="O849">
            <v>-104.45000000000002</v>
          </cell>
          <cell r="P849">
            <v>-108.53999999999999</v>
          </cell>
          <cell r="Q849">
            <v>-110.61</v>
          </cell>
          <cell r="R849">
            <v>-110.88999999999999</v>
          </cell>
          <cell r="S849">
            <v>-110.88999999999999</v>
          </cell>
          <cell r="T849">
            <v>-110.03</v>
          </cell>
          <cell r="U849">
            <v>-108.19</v>
          </cell>
          <cell r="V849">
            <v>-105.78</v>
          </cell>
          <cell r="W849">
            <v>-102.56</v>
          </cell>
          <cell r="X849">
            <v>-104.45000000000002</v>
          </cell>
          <cell r="Y849">
            <v>-103.13000000000002</v>
          </cell>
          <cell r="Z849">
            <v>-103.36</v>
          </cell>
          <cell r="AA849">
            <v>-104.86</v>
          </cell>
          <cell r="AB849">
            <v>-104.45000000000002</v>
          </cell>
          <cell r="AC849">
            <v>-108.53999999999999</v>
          </cell>
          <cell r="AD849">
            <v>-110.61</v>
          </cell>
          <cell r="AE849">
            <v>-110.88999999999999</v>
          </cell>
          <cell r="AF849">
            <v>-110.88999999999999</v>
          </cell>
          <cell r="AG849">
            <v>-110.03</v>
          </cell>
          <cell r="AH849">
            <v>-108.19</v>
          </cell>
          <cell r="AI849">
            <v>-105.78</v>
          </cell>
          <cell r="AJ849">
            <v>-102.56</v>
          </cell>
          <cell r="AK849">
            <v>-104.45000000000002</v>
          </cell>
          <cell r="AL849">
            <v>-103.13000000000002</v>
          </cell>
          <cell r="AM849">
            <v>-103.36</v>
          </cell>
          <cell r="AN849">
            <v>-104.86</v>
          </cell>
          <cell r="AO849">
            <v>-104.45000000000002</v>
          </cell>
          <cell r="AP849">
            <v>-108.53999999999999</v>
          </cell>
          <cell r="AQ849">
            <v>-110.61</v>
          </cell>
          <cell r="AR849">
            <v>-110.88999999999999</v>
          </cell>
          <cell r="AS849">
            <v>-110.88999999999999</v>
          </cell>
          <cell r="AT849">
            <v>-110.03</v>
          </cell>
          <cell r="AU849">
            <v>-108.19</v>
          </cell>
          <cell r="AV849">
            <v>-105.78</v>
          </cell>
          <cell r="AW849">
            <v>-102.56</v>
          </cell>
          <cell r="AX849">
            <v>-104.45000000000002</v>
          </cell>
          <cell r="AY849">
            <v>-103.13000000000002</v>
          </cell>
          <cell r="AZ849">
            <v>-103.36</v>
          </cell>
          <cell r="BA849">
            <v>-104.86</v>
          </cell>
          <cell r="BB849">
            <v>-104.45000000000002</v>
          </cell>
          <cell r="BC849">
            <v>-108.53999999999999</v>
          </cell>
          <cell r="BD849">
            <v>-110.61</v>
          </cell>
          <cell r="BE849">
            <v>-110.88999999999999</v>
          </cell>
          <cell r="BF849">
            <v>-110.88999999999999</v>
          </cell>
          <cell r="BG849">
            <v>-110.03</v>
          </cell>
          <cell r="BH849">
            <v>-108.19</v>
          </cell>
          <cell r="BI849">
            <v>-105.78</v>
          </cell>
          <cell r="BJ849">
            <v>-102.56</v>
          </cell>
          <cell r="BK849">
            <v>-104.45000000000002</v>
          </cell>
          <cell r="BL849">
            <v>-103.13000000000002</v>
          </cell>
          <cell r="BM849">
            <v>-103.36</v>
          </cell>
          <cell r="BN849">
            <v>-104.86</v>
          </cell>
          <cell r="BO849">
            <v>-104.45000000000002</v>
          </cell>
          <cell r="BP849">
            <v>-108.53999999999999</v>
          </cell>
          <cell r="BQ849">
            <v>-110.61</v>
          </cell>
          <cell r="BR849">
            <v>-110.88999999999999</v>
          </cell>
          <cell r="BS849">
            <v>-110.88999999999999</v>
          </cell>
          <cell r="BT849">
            <v>-110.03</v>
          </cell>
          <cell r="BU849">
            <v>-108.19</v>
          </cell>
          <cell r="BV849">
            <v>-105.78</v>
          </cell>
          <cell r="BW849">
            <v>-102.56</v>
          </cell>
          <cell r="BX849">
            <v>-104.45000000000002</v>
          </cell>
          <cell r="BY849">
            <v>-103.13000000000002</v>
          </cell>
          <cell r="BZ849">
            <v>-103.36</v>
          </cell>
          <cell r="CA849">
            <v>-104.86</v>
          </cell>
          <cell r="CB849">
            <v>-104.45000000000002</v>
          </cell>
          <cell r="CC849">
            <v>-108.53999999999999</v>
          </cell>
          <cell r="CD849">
            <v>-110.61</v>
          </cell>
          <cell r="CE849">
            <v>-110.88999999999999</v>
          </cell>
          <cell r="CF849">
            <v>-110.88999999999999</v>
          </cell>
          <cell r="CG849">
            <v>-110.03</v>
          </cell>
          <cell r="CH849">
            <v>-108.19</v>
          </cell>
          <cell r="CI849">
            <v>-105.78</v>
          </cell>
          <cell r="CJ849">
            <v>-102.56</v>
          </cell>
          <cell r="CK849">
            <v>-104.45000000000002</v>
          </cell>
          <cell r="CL849">
            <v>-103.13000000000002</v>
          </cell>
          <cell r="CM849">
            <v>-103.36</v>
          </cell>
          <cell r="CN849">
            <v>-104.86</v>
          </cell>
          <cell r="CO849">
            <v>-104.45000000000002</v>
          </cell>
          <cell r="CP849">
            <v>-108.53999999999999</v>
          </cell>
          <cell r="CQ849">
            <v>-110.61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-1.7000000000000001E-2</v>
          </cell>
          <cell r="G875">
            <v>-1.6E-2</v>
          </cell>
          <cell r="H875">
            <v>-8.9999999999999993E-3</v>
          </cell>
          <cell r="I875">
            <v>-6.0000000000000001E-3</v>
          </cell>
          <cell r="J875">
            <v>-1.9E-2</v>
          </cell>
          <cell r="K875">
            <v>-1.0999999999999999E-2</v>
          </cell>
          <cell r="L875">
            <v>-8.9999999999999993E-3</v>
          </cell>
          <cell r="M875">
            <v>-8.0000000000000002E-3</v>
          </cell>
          <cell r="N875">
            <v>-0.01</v>
          </cell>
          <cell r="O875">
            <v>-1.2E-2</v>
          </cell>
          <cell r="P875">
            <v>-1.7999999999999999E-2</v>
          </cell>
          <cell r="Q875">
            <v>-1.6E-2</v>
          </cell>
          <cell r="R875">
            <v>-1.2999999999999999E-2</v>
          </cell>
          <cell r="S875">
            <v>-1.9E-2</v>
          </cell>
          <cell r="T875">
            <v>-1.4999999999999999E-2</v>
          </cell>
          <cell r="U875">
            <v>-8.0000000000000002E-3</v>
          </cell>
          <cell r="V875">
            <v>-7.0000000000000001E-3</v>
          </cell>
          <cell r="W875">
            <v>-2.1999999999999999E-2</v>
          </cell>
          <cell r="X875">
            <v>-0.01</v>
          </cell>
          <cell r="Y875">
            <v>-1.2999999999999999E-2</v>
          </cell>
          <cell r="Z875">
            <v>-8.9999999999999993E-3</v>
          </cell>
          <cell r="AA875">
            <v>-8.9999999999999993E-3</v>
          </cell>
          <cell r="AB875">
            <v>-1.2E-2</v>
          </cell>
          <cell r="AC875">
            <v>-1.6E-2</v>
          </cell>
          <cell r="AD875">
            <v>-1.4999999999999999E-2</v>
          </cell>
          <cell r="AE875">
            <v>-1.2E-2</v>
          </cell>
          <cell r="AF875">
            <v>-1.9E-2</v>
          </cell>
          <cell r="AG875">
            <v>-1.7999999999999999E-2</v>
          </cell>
          <cell r="AH875">
            <v>-6.0000000000000001E-3</v>
          </cell>
          <cell r="AI875">
            <v>-6.0000000000000001E-3</v>
          </cell>
          <cell r="AJ875">
            <v>-2.1000000000000001E-2</v>
          </cell>
          <cell r="AK875">
            <v>-8.0000000000000002E-3</v>
          </cell>
          <cell r="AL875">
            <v>-1.0999999999999999E-2</v>
          </cell>
          <cell r="AM875">
            <v>-8.9999999999999993E-3</v>
          </cell>
          <cell r="AN875">
            <v>-7.0000000000000001E-3</v>
          </cell>
          <cell r="AO875">
            <v>-1.2E-2</v>
          </cell>
          <cell r="AP875">
            <v>-1.4999999999999999E-2</v>
          </cell>
          <cell r="AQ875">
            <v>-1.4999999999999999E-2</v>
          </cell>
          <cell r="AR875">
            <v>-1.0999999999999999E-2</v>
          </cell>
          <cell r="AS875">
            <v>-1.7999999999999999E-2</v>
          </cell>
          <cell r="AT875">
            <v>-1.4999999999999999E-2</v>
          </cell>
          <cell r="AU875">
            <v>-0.01</v>
          </cell>
          <cell r="AV875">
            <v>-8.0000000000000002E-3</v>
          </cell>
          <cell r="AW875">
            <v>-1.7000000000000001E-2</v>
          </cell>
          <cell r="AX875">
            <v>-8.9999999999999993E-3</v>
          </cell>
          <cell r="AY875">
            <v>-8.9999999999999993E-3</v>
          </cell>
          <cell r="AZ875">
            <v>-7.0000000000000001E-3</v>
          </cell>
          <cell r="BA875">
            <v>-7.0000000000000001E-3</v>
          </cell>
          <cell r="BB875">
            <v>-1.0999999999999999E-2</v>
          </cell>
          <cell r="BC875">
            <v>-1.4E-2</v>
          </cell>
          <cell r="BD875">
            <v>-1.2999999999999999E-2</v>
          </cell>
          <cell r="BE875">
            <v>-1.2E-2</v>
          </cell>
          <cell r="BF875">
            <v>-1.9E-2</v>
          </cell>
          <cell r="BG875">
            <v>-1.9E-2</v>
          </cell>
          <cell r="BH875">
            <v>-1.0999999999999999E-2</v>
          </cell>
          <cell r="BI875">
            <v>-7.0000000000000001E-3</v>
          </cell>
          <cell r="BJ875">
            <v>-1.4999999999999999E-2</v>
          </cell>
          <cell r="BK875">
            <v>-1.2999999999999999E-2</v>
          </cell>
          <cell r="BL875">
            <v>-8.0000000000000002E-3</v>
          </cell>
          <cell r="BM875">
            <v>-6.0000000000000001E-3</v>
          </cell>
          <cell r="BN875">
            <v>-7.0000000000000001E-3</v>
          </cell>
          <cell r="BO875">
            <v>-1.2999999999999999E-2</v>
          </cell>
          <cell r="BP875">
            <v>-1.4E-2</v>
          </cell>
          <cell r="BQ875">
            <v>-1.2E-2</v>
          </cell>
          <cell r="BR875">
            <v>-8.0000000000000002E-3</v>
          </cell>
          <cell r="BS875">
            <v>-8.0000000000000002E-3</v>
          </cell>
          <cell r="BT875">
            <v>-0.01</v>
          </cell>
          <cell r="BU875">
            <v>-0.01</v>
          </cell>
          <cell r="BV875">
            <v>-8.0000000000000002E-3</v>
          </cell>
          <cell r="BW875">
            <v>-8.0000000000000002E-3</v>
          </cell>
          <cell r="BX875">
            <v>-1.2E-2</v>
          </cell>
          <cell r="BY875">
            <v>-6.0000000000000001E-3</v>
          </cell>
          <cell r="BZ875">
            <v>-5.0000000000000001E-3</v>
          </cell>
          <cell r="CA875">
            <v>-8.0000000000000002E-3</v>
          </cell>
          <cell r="CB875">
            <v>-0.01</v>
          </cell>
          <cell r="CC875">
            <v>-7.0000000000000001E-3</v>
          </cell>
          <cell r="CD875">
            <v>-7.0000000000000001E-3</v>
          </cell>
          <cell r="CE875">
            <v>-8.9999999999999993E-3</v>
          </cell>
          <cell r="CF875">
            <v>-1.0999999999999999E-2</v>
          </cell>
          <cell r="CG875">
            <v>-8.0000000000000002E-3</v>
          </cell>
          <cell r="CH875">
            <v>-1.2E-2</v>
          </cell>
          <cell r="CI875">
            <v>-8.9999999999999993E-3</v>
          </cell>
          <cell r="CJ875">
            <v>-8.0000000000000002E-3</v>
          </cell>
          <cell r="CK875">
            <v>-1.2E-2</v>
          </cell>
          <cell r="CL875">
            <v>-7.0000000000000001E-3</v>
          </cell>
          <cell r="CM875">
            <v>-7.0000000000000001E-3</v>
          </cell>
          <cell r="CN875">
            <v>-8.9999999999999993E-3</v>
          </cell>
          <cell r="CO875">
            <v>-8.9999999999999993E-3</v>
          </cell>
          <cell r="CP875">
            <v>-8.9999999999999993E-3</v>
          </cell>
          <cell r="CQ875">
            <v>-7.0000000000000001E-3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-1.2999999999999999E-2</v>
          </cell>
          <cell r="G876">
            <v>-1.0999999999999999E-2</v>
          </cell>
          <cell r="H876">
            <v>-1.2E-2</v>
          </cell>
          <cell r="I876">
            <v>-6.0000000000000001E-3</v>
          </cell>
          <cell r="J876">
            <v>-7.0000000000000001E-3</v>
          </cell>
          <cell r="K876">
            <v>-1.0999999999999999E-2</v>
          </cell>
          <cell r="L876">
            <v>-3.0000000000000001E-3</v>
          </cell>
          <cell r="M876">
            <v>-2E-3</v>
          </cell>
          <cell r="N876">
            <v>-5.0000000000000001E-3</v>
          </cell>
          <cell r="O876">
            <v>-6.0000000000000001E-3</v>
          </cell>
          <cell r="P876">
            <v>-0.01</v>
          </cell>
          <cell r="Q876">
            <v>-8.9999999999999993E-3</v>
          </cell>
          <cell r="R876">
            <v>-8.0000000000000002E-3</v>
          </cell>
          <cell r="S876">
            <v>-1.2E-2</v>
          </cell>
          <cell r="T876">
            <v>-8.9999999999999993E-3</v>
          </cell>
          <cell r="U876">
            <v>-1.2E-2</v>
          </cell>
          <cell r="V876">
            <v>-6.0000000000000001E-3</v>
          </cell>
          <cell r="W876">
            <v>-6.0000000000000001E-3</v>
          </cell>
          <cell r="X876">
            <v>-1.2E-2</v>
          </cell>
          <cell r="Y876">
            <v>-4.0000000000000001E-3</v>
          </cell>
          <cell r="Z876">
            <v>-2E-3</v>
          </cell>
          <cell r="AA876">
            <v>-6.0000000000000001E-3</v>
          </cell>
          <cell r="AB876">
            <v>-8.0000000000000002E-3</v>
          </cell>
          <cell r="AC876">
            <v>-6.0000000000000001E-3</v>
          </cell>
          <cell r="AD876">
            <v>-8.0000000000000002E-3</v>
          </cell>
          <cell r="AE876">
            <v>-8.0000000000000002E-3</v>
          </cell>
          <cell r="AF876">
            <v>-0.01</v>
          </cell>
          <cell r="AG876">
            <v>-8.0000000000000002E-3</v>
          </cell>
          <cell r="AH876">
            <v>-1.4999999999999999E-2</v>
          </cell>
          <cell r="AI876">
            <v>-4.0000000000000001E-3</v>
          </cell>
          <cell r="AJ876">
            <v>-5.0000000000000001E-3</v>
          </cell>
          <cell r="AK876">
            <v>-1.4E-2</v>
          </cell>
          <cell r="AL876">
            <v>-4.0000000000000001E-3</v>
          </cell>
          <cell r="AM876">
            <v>-2E-3</v>
          </cell>
          <cell r="AN876">
            <v>-7.0000000000000001E-3</v>
          </cell>
          <cell r="AO876">
            <v>-6.0000000000000001E-3</v>
          </cell>
          <cell r="AP876">
            <v>-8.0000000000000002E-3</v>
          </cell>
          <cell r="AQ876">
            <v>-6.0000000000000001E-3</v>
          </cell>
          <cell r="AR876">
            <v>-7.0000000000000001E-3</v>
          </cell>
          <cell r="AS876">
            <v>-8.9999999999999993E-3</v>
          </cell>
          <cell r="AT876">
            <v>-8.9999999999999993E-3</v>
          </cell>
          <cell r="AU876">
            <v>-1.0999999999999999E-2</v>
          </cell>
          <cell r="AV876">
            <v>-6.0000000000000001E-3</v>
          </cell>
          <cell r="AW876">
            <v>-5.0000000000000001E-3</v>
          </cell>
          <cell r="AX876">
            <v>-1.2E-2</v>
          </cell>
          <cell r="AY876">
            <v>-3.0000000000000001E-3</v>
          </cell>
          <cell r="AZ876">
            <v>-3.0000000000000001E-3</v>
          </cell>
          <cell r="BA876">
            <v>-4.0000000000000001E-3</v>
          </cell>
          <cell r="BB876">
            <v>-7.0000000000000001E-3</v>
          </cell>
          <cell r="BC876">
            <v>-1.0999999999999999E-2</v>
          </cell>
          <cell r="BD876">
            <v>-6.0000000000000001E-3</v>
          </cell>
          <cell r="BE876">
            <v>-6.0000000000000001E-3</v>
          </cell>
          <cell r="BF876">
            <v>-8.0000000000000002E-3</v>
          </cell>
          <cell r="BG876">
            <v>-8.0000000000000002E-3</v>
          </cell>
          <cell r="BH876">
            <v>-0.01</v>
          </cell>
          <cell r="BI876">
            <v>-8.0000000000000002E-3</v>
          </cell>
          <cell r="BJ876">
            <v>-4.0000000000000001E-3</v>
          </cell>
          <cell r="BK876">
            <v>-1.4999999999999999E-2</v>
          </cell>
          <cell r="BL876">
            <v>-2E-3</v>
          </cell>
          <cell r="BM876">
            <v>-2E-3</v>
          </cell>
          <cell r="BN876">
            <v>-3.0000000000000001E-3</v>
          </cell>
          <cell r="BO876">
            <v>-4.0000000000000001E-3</v>
          </cell>
          <cell r="BP876">
            <v>-4.0000000000000001E-3</v>
          </cell>
          <cell r="BQ876">
            <v>-5.0000000000000001E-3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-1.2E-2</v>
          </cell>
          <cell r="G877">
            <v>-5.0000000000000001E-3</v>
          </cell>
          <cell r="H877">
            <v>-8.9999999999999993E-3</v>
          </cell>
          <cell r="I877">
            <v>-1.2999999999999999E-2</v>
          </cell>
          <cell r="J877">
            <v>-4.0000000000000001E-3</v>
          </cell>
          <cell r="K877">
            <v>-4.0000000000000001E-3</v>
          </cell>
          <cell r="L877">
            <v>-1.4999999999999999E-2</v>
          </cell>
          <cell r="M877">
            <v>-1.7000000000000001E-2</v>
          </cell>
          <cell r="N877">
            <v>-0.01</v>
          </cell>
          <cell r="O877">
            <v>-8.9999999999999993E-3</v>
          </cell>
          <cell r="P877">
            <v>-1.2E-2</v>
          </cell>
          <cell r="Q877">
            <v>-0.01</v>
          </cell>
          <cell r="R877">
            <v>-8.9999999999999993E-3</v>
          </cell>
          <cell r="S877">
            <v>-1.0999999999999999E-2</v>
          </cell>
          <cell r="T877">
            <v>-6.0000000000000001E-3</v>
          </cell>
          <cell r="U877">
            <v>-1.4E-2</v>
          </cell>
          <cell r="V877">
            <v>-0.01</v>
          </cell>
          <cell r="W877">
            <v>-4.0000000000000001E-3</v>
          </cell>
          <cell r="X877">
            <v>-6.0000000000000001E-3</v>
          </cell>
          <cell r="Y877">
            <v>-1.2E-2</v>
          </cell>
          <cell r="Z877">
            <v>-1.2E-2</v>
          </cell>
          <cell r="AA877">
            <v>-4.0000000000000001E-3</v>
          </cell>
          <cell r="AB877">
            <v>-7.0000000000000001E-3</v>
          </cell>
          <cell r="AC877">
            <v>-0.01</v>
          </cell>
          <cell r="AD877">
            <v>-1.4E-2</v>
          </cell>
          <cell r="AE877">
            <v>-0.01</v>
          </cell>
          <cell r="AF877">
            <v>-1.6E-2</v>
          </cell>
          <cell r="AG877">
            <v>-4.0000000000000001E-3</v>
          </cell>
          <cell r="AH877">
            <v>-1.4E-2</v>
          </cell>
          <cell r="AI877">
            <v>-1.0999999999999999E-2</v>
          </cell>
          <cell r="AJ877">
            <v>-6.0000000000000001E-3</v>
          </cell>
          <cell r="AK877">
            <v>-7.0000000000000001E-3</v>
          </cell>
          <cell r="AL877">
            <v>-1.2999999999999999E-2</v>
          </cell>
          <cell r="AM877">
            <v>-1.0999999999999999E-2</v>
          </cell>
          <cell r="AN877">
            <v>-4.0000000000000001E-3</v>
          </cell>
          <cell r="AO877">
            <v>-8.9999999999999993E-3</v>
          </cell>
          <cell r="AP877">
            <v>-6.0000000000000001E-3</v>
          </cell>
          <cell r="AQ877">
            <v>-1.4999999999999999E-2</v>
          </cell>
          <cell r="AR877">
            <v>-1.0999999999999999E-2</v>
          </cell>
          <cell r="AS877">
            <v>-1.4999999999999999E-2</v>
          </cell>
          <cell r="AT877">
            <v>-7.0000000000000001E-3</v>
          </cell>
          <cell r="AU877">
            <v>-1.0999999999999999E-2</v>
          </cell>
          <cell r="AV877">
            <v>-1.0999999999999999E-2</v>
          </cell>
          <cell r="AW877">
            <v>-1.0999999999999999E-2</v>
          </cell>
          <cell r="AX877">
            <v>-1.2E-2</v>
          </cell>
          <cell r="AY877">
            <v>-1.2999999999999999E-2</v>
          </cell>
          <cell r="AZ877">
            <v>-1.2E-2</v>
          </cell>
          <cell r="BA877">
            <v>-4.0000000000000001E-3</v>
          </cell>
          <cell r="BB877">
            <v>-8.0000000000000002E-3</v>
          </cell>
          <cell r="BC877">
            <v>-6.0000000000000001E-3</v>
          </cell>
          <cell r="BD877">
            <v>-1.4999999999999999E-2</v>
          </cell>
          <cell r="BE877">
            <v>-0.01</v>
          </cell>
          <cell r="BF877">
            <v>-1.4E-2</v>
          </cell>
          <cell r="BG877">
            <v>-5.0000000000000001E-3</v>
          </cell>
          <cell r="BH877">
            <v>-1.0999999999999999E-2</v>
          </cell>
          <cell r="BI877">
            <v>-8.9999999999999993E-3</v>
          </cell>
          <cell r="BJ877">
            <v>-0.01</v>
          </cell>
          <cell r="BK877">
            <v>-1.0999999999999999E-2</v>
          </cell>
          <cell r="BL877">
            <v>-1.0999999999999999E-2</v>
          </cell>
          <cell r="BM877">
            <v>-1.2999999999999999E-2</v>
          </cell>
          <cell r="BN877">
            <v>-3.0000000000000001E-3</v>
          </cell>
          <cell r="BO877">
            <v>-5.0000000000000001E-3</v>
          </cell>
          <cell r="BP877">
            <v>-7.0000000000000001E-3</v>
          </cell>
          <cell r="BQ877">
            <v>-1.4E-2</v>
          </cell>
          <cell r="BR877">
            <v>-1.2E-2</v>
          </cell>
          <cell r="BS877">
            <v>-1.9E-2</v>
          </cell>
          <cell r="BT877">
            <v>-1.0999999999999999E-2</v>
          </cell>
          <cell r="BU877">
            <v>-1.0999999999999999E-2</v>
          </cell>
          <cell r="BV877">
            <v>-8.9999999999999993E-3</v>
          </cell>
          <cell r="BW877">
            <v>-1.0999999999999999E-2</v>
          </cell>
          <cell r="BX877">
            <v>-1.0999999999999999E-2</v>
          </cell>
          <cell r="BY877">
            <v>-1.7999999999999999E-2</v>
          </cell>
          <cell r="BZ877">
            <v>-1.7000000000000001E-2</v>
          </cell>
          <cell r="CA877">
            <v>-7.0000000000000001E-3</v>
          </cell>
          <cell r="CB877">
            <v>-7.0000000000000001E-3</v>
          </cell>
          <cell r="CC877">
            <v>-1.2E-2</v>
          </cell>
          <cell r="CD877">
            <v>-1.7999999999999999E-2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-8.9999999999999993E-3</v>
          </cell>
          <cell r="G879">
            <v>-8.9999999999999993E-3</v>
          </cell>
          <cell r="H879">
            <v>-2E-3</v>
          </cell>
          <cell r="I879">
            <v>-5.0000000000000001E-3</v>
          </cell>
          <cell r="J879">
            <v>-0.01</v>
          </cell>
          <cell r="K879">
            <v>-6.0000000000000001E-3</v>
          </cell>
          <cell r="L879">
            <v>-2E-3</v>
          </cell>
          <cell r="M879">
            <v>-1E-3</v>
          </cell>
          <cell r="N879">
            <v>-4.0000000000000001E-3</v>
          </cell>
          <cell r="O879">
            <v>-3.0000000000000001E-3</v>
          </cell>
          <cell r="P879">
            <v>-4.0000000000000001E-3</v>
          </cell>
          <cell r="Q879">
            <v>-1E-3</v>
          </cell>
          <cell r="R879">
            <v>-5.0000000000000001E-3</v>
          </cell>
          <cell r="S879">
            <v>-8.9999999999999993E-3</v>
          </cell>
          <cell r="T879">
            <v>-1.0999999999999999E-2</v>
          </cell>
          <cell r="U879">
            <v>-1E-3</v>
          </cell>
          <cell r="V879">
            <v>-3.0000000000000001E-3</v>
          </cell>
          <cell r="W879">
            <v>-8.9999999999999993E-3</v>
          </cell>
          <cell r="X879">
            <v>-7.0000000000000001E-3</v>
          </cell>
          <cell r="Y879">
            <v>-2E-3</v>
          </cell>
          <cell r="Z879">
            <v>-3.0000000000000001E-3</v>
          </cell>
          <cell r="AA879">
            <v>-2E-3</v>
          </cell>
          <cell r="AB879">
            <v>-6.0000000000000001E-3</v>
          </cell>
          <cell r="AC879">
            <v>-3.0000000000000001E-3</v>
          </cell>
          <cell r="AD879">
            <v>-1E-3</v>
          </cell>
          <cell r="AE879">
            <v>-4.0000000000000001E-3</v>
          </cell>
          <cell r="AF879">
            <v>-4.0000000000000001E-3</v>
          </cell>
          <cell r="AG879">
            <v>-0.01</v>
          </cell>
          <cell r="AH879">
            <v>-3.0000000000000001E-3</v>
          </cell>
          <cell r="AI879">
            <v>-2E-3</v>
          </cell>
          <cell r="AJ879">
            <v>-7.0000000000000001E-3</v>
          </cell>
          <cell r="AK879">
            <v>-8.0000000000000002E-3</v>
          </cell>
          <cell r="AL879">
            <v>-4.0000000000000001E-3</v>
          </cell>
          <cell r="AM879">
            <v>-2E-3</v>
          </cell>
          <cell r="AN879">
            <v>-3.0000000000000001E-3</v>
          </cell>
          <cell r="AO879">
            <v>-6.0000000000000001E-3</v>
          </cell>
          <cell r="AP879">
            <v>-3.0000000000000001E-3</v>
          </cell>
          <cell r="AQ879">
            <v>-1E-3</v>
          </cell>
          <cell r="AR879">
            <v>-4.0000000000000001E-3</v>
          </cell>
          <cell r="AS879">
            <v>-7.0000000000000001E-3</v>
          </cell>
          <cell r="AT879">
            <v>-6.0000000000000001E-3</v>
          </cell>
          <cell r="AU879">
            <v>-1E-3</v>
          </cell>
          <cell r="AV879">
            <v>-3.0000000000000001E-3</v>
          </cell>
          <cell r="AW879">
            <v>-6.0000000000000001E-3</v>
          </cell>
          <cell r="AX879">
            <v>-4.0000000000000001E-3</v>
          </cell>
          <cell r="AY879">
            <v>-4.0000000000000001E-3</v>
          </cell>
          <cell r="AZ879">
            <v>-3.0000000000000001E-3</v>
          </cell>
          <cell r="BA879">
            <v>-3.0000000000000001E-3</v>
          </cell>
          <cell r="BB879">
            <v>-3.0000000000000001E-3</v>
          </cell>
          <cell r="BC879">
            <v>-2E-3</v>
          </cell>
          <cell r="BD879">
            <v>-1E-3</v>
          </cell>
          <cell r="BE879">
            <v>-3.0000000000000001E-3</v>
          </cell>
          <cell r="BF879">
            <v>-4.0000000000000001E-3</v>
          </cell>
          <cell r="BG879">
            <v>-4.0000000000000001E-3</v>
          </cell>
          <cell r="BH879">
            <v>-3.0000000000000001E-3</v>
          </cell>
          <cell r="BI879">
            <v>-4.0000000000000001E-3</v>
          </cell>
          <cell r="BJ879">
            <v>-5.0000000000000001E-3</v>
          </cell>
          <cell r="BK879">
            <v>-4.0000000000000001E-3</v>
          </cell>
          <cell r="BL879">
            <v>-2E-3</v>
          </cell>
          <cell r="BM879">
            <v>-1E-3</v>
          </cell>
          <cell r="BN879">
            <v>-4.0000000000000001E-3</v>
          </cell>
          <cell r="BO879">
            <v>-3.0000000000000001E-3</v>
          </cell>
          <cell r="BP879">
            <v>-5.0000000000000001E-3</v>
          </cell>
          <cell r="BQ879">
            <v>-1E-3</v>
          </cell>
          <cell r="BR879">
            <v>-2E-3</v>
          </cell>
          <cell r="BS879">
            <v>-3.0000000000000001E-3</v>
          </cell>
          <cell r="BT879">
            <v>-3.0000000000000001E-3</v>
          </cell>
          <cell r="BU879">
            <v>-1E-3</v>
          </cell>
          <cell r="BV879">
            <v>-3.0000000000000001E-3</v>
          </cell>
          <cell r="BW879">
            <v>-3.0000000000000001E-3</v>
          </cell>
          <cell r="BX879">
            <v>-6.0000000000000001E-3</v>
          </cell>
          <cell r="BY879">
            <v>-1E-3</v>
          </cell>
          <cell r="BZ879">
            <v>-1E-3</v>
          </cell>
          <cell r="CA879">
            <v>-2E-3</v>
          </cell>
          <cell r="CB879">
            <v>-3.0000000000000001E-3</v>
          </cell>
          <cell r="CC879">
            <v>-2E-3</v>
          </cell>
          <cell r="CD879">
            <v>-1E-3</v>
          </cell>
          <cell r="CE879">
            <v>-2E-3</v>
          </cell>
          <cell r="CF879">
            <v>-2E-3</v>
          </cell>
          <cell r="CG879">
            <v>-2E-3</v>
          </cell>
          <cell r="CH879">
            <v>-1E-3</v>
          </cell>
          <cell r="CI879">
            <v>-8.0000000000000002E-3</v>
          </cell>
          <cell r="CJ879">
            <v>-2E-3</v>
          </cell>
          <cell r="CK879">
            <v>-6.0000000000000001E-3</v>
          </cell>
          <cell r="CL879">
            <v>0</v>
          </cell>
          <cell r="CM879">
            <v>0</v>
          </cell>
          <cell r="CN879">
            <v>-2E-3</v>
          </cell>
          <cell r="CO879">
            <v>-2E-3</v>
          </cell>
          <cell r="CP879">
            <v>-1E-3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-3.0000000000000001E-3</v>
          </cell>
          <cell r="G881">
            <v>-1E-3</v>
          </cell>
          <cell r="H881">
            <v>-1E-3</v>
          </cell>
          <cell r="I881">
            <v>0</v>
          </cell>
          <cell r="J881">
            <v>0</v>
          </cell>
          <cell r="K881">
            <v>0</v>
          </cell>
          <cell r="L881">
            <v>-6.0000000000000001E-3</v>
          </cell>
          <cell r="M881">
            <v>-5.0000000000000001E-3</v>
          </cell>
          <cell r="N881">
            <v>-5.0000000000000001E-3</v>
          </cell>
          <cell r="O881">
            <v>-4.0000000000000001E-3</v>
          </cell>
          <cell r="P881">
            <v>0</v>
          </cell>
          <cell r="Q881">
            <v>-1E-3</v>
          </cell>
          <cell r="R881">
            <v>-2E-3</v>
          </cell>
          <cell r="S881">
            <v>-4.0000000000000001E-3</v>
          </cell>
          <cell r="T881">
            <v>-1E-3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-5.0000000000000001E-3</v>
          </cell>
          <cell r="Z881">
            <v>-3.0000000000000001E-3</v>
          </cell>
          <cell r="AA881">
            <v>-2E-3</v>
          </cell>
          <cell r="AB881">
            <v>-6.0000000000000001E-3</v>
          </cell>
          <cell r="AC881">
            <v>0</v>
          </cell>
          <cell r="AD881">
            <v>-2E-3</v>
          </cell>
          <cell r="AE881">
            <v>-2E-3</v>
          </cell>
          <cell r="AF881">
            <v>-3.0000000000000001E-3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-6.0000000000000001E-3</v>
          </cell>
          <cell r="AM881">
            <v>-8.0000000000000002E-3</v>
          </cell>
          <cell r="AN881">
            <v>-3.0000000000000001E-3</v>
          </cell>
          <cell r="AO881">
            <v>-7.0000000000000001E-3</v>
          </cell>
          <cell r="AP881">
            <v>0</v>
          </cell>
          <cell r="AQ881">
            <v>-1E-3</v>
          </cell>
          <cell r="AR881">
            <v>-2E-3</v>
          </cell>
          <cell r="AS881">
            <v>-5.0000000000000001E-3</v>
          </cell>
          <cell r="AT881">
            <v>-1E-3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-2E-3</v>
          </cell>
          <cell r="AZ881">
            <v>-4.0000000000000001E-3</v>
          </cell>
          <cell r="BA881">
            <v>-1E-3</v>
          </cell>
          <cell r="BB881">
            <v>-5.0000000000000001E-3</v>
          </cell>
          <cell r="BC881">
            <v>0</v>
          </cell>
          <cell r="BD881">
            <v>-2E-3</v>
          </cell>
          <cell r="BE881">
            <v>-1E-3</v>
          </cell>
          <cell r="BF881">
            <v>-1E-3</v>
          </cell>
          <cell r="BG881">
            <v>0</v>
          </cell>
          <cell r="BH881">
            <v>-1E-3</v>
          </cell>
          <cell r="BI881">
            <v>0</v>
          </cell>
          <cell r="BJ881">
            <v>0</v>
          </cell>
          <cell r="BK881">
            <v>0</v>
          </cell>
          <cell r="BL881">
            <v>-2E-3</v>
          </cell>
          <cell r="BM881">
            <v>-3.0000000000000001E-3</v>
          </cell>
          <cell r="BN881">
            <v>-3.0000000000000001E-3</v>
          </cell>
          <cell r="BO881">
            <v>-4.0000000000000001E-3</v>
          </cell>
          <cell r="BP881">
            <v>0</v>
          </cell>
          <cell r="BQ881">
            <v>-2E-3</v>
          </cell>
          <cell r="BR881">
            <v>-2E-3</v>
          </cell>
          <cell r="BS881">
            <v>-2E-3</v>
          </cell>
          <cell r="BT881">
            <v>-1E-3</v>
          </cell>
          <cell r="BU881">
            <v>-1E-3</v>
          </cell>
          <cell r="BV881">
            <v>0</v>
          </cell>
          <cell r="BW881">
            <v>0</v>
          </cell>
          <cell r="BX881">
            <v>0</v>
          </cell>
          <cell r="BY881">
            <v>-1E-3</v>
          </cell>
          <cell r="BZ881">
            <v>-5.0000000000000001E-3</v>
          </cell>
          <cell r="CA881">
            <v>-5.0000000000000001E-3</v>
          </cell>
          <cell r="CB881">
            <v>-4.0000000000000001E-3</v>
          </cell>
          <cell r="CC881">
            <v>0</v>
          </cell>
          <cell r="CD881">
            <v>-4.0000000000000001E-3</v>
          </cell>
          <cell r="CE881">
            <v>-2E-3</v>
          </cell>
          <cell r="CF881">
            <v>-5.0000000000000001E-3</v>
          </cell>
          <cell r="CG881">
            <v>-6.0000000000000001E-3</v>
          </cell>
          <cell r="CH881">
            <v>-2E-3</v>
          </cell>
          <cell r="CI881">
            <v>0</v>
          </cell>
          <cell r="CJ881">
            <v>0</v>
          </cell>
          <cell r="CK881">
            <v>0</v>
          </cell>
          <cell r="CL881">
            <v>-2E-3</v>
          </cell>
          <cell r="CM881">
            <v>-2E-3</v>
          </cell>
          <cell r="CN881">
            <v>-4.0000000000000001E-3</v>
          </cell>
          <cell r="CO881">
            <v>-4.0000000000000001E-3</v>
          </cell>
          <cell r="CP881">
            <v>0</v>
          </cell>
          <cell r="CQ881">
            <v>-5.0000000000000001E-3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-6.0000000000000001E-3</v>
          </cell>
          <cell r="G883">
            <v>-2E-3</v>
          </cell>
          <cell r="H883">
            <v>-3.0000000000000001E-3</v>
          </cell>
          <cell r="I883">
            <v>-1E-3</v>
          </cell>
          <cell r="J883">
            <v>0</v>
          </cell>
          <cell r="K883">
            <v>-8.0000000000000002E-3</v>
          </cell>
          <cell r="L883">
            <v>-8.9999999999999993E-3</v>
          </cell>
          <cell r="M883">
            <v>-6.0000000000000001E-3</v>
          </cell>
          <cell r="N883">
            <v>-5.0000000000000001E-3</v>
          </cell>
          <cell r="O883">
            <v>-5.0000000000000001E-3</v>
          </cell>
          <cell r="P883">
            <v>-8.0000000000000002E-3</v>
          </cell>
          <cell r="Q883">
            <v>-5.0000000000000001E-3</v>
          </cell>
          <cell r="R883">
            <v>-7.0000000000000001E-3</v>
          </cell>
          <cell r="S883">
            <v>-8.9999999999999993E-3</v>
          </cell>
          <cell r="T883">
            <v>-4.0000000000000001E-3</v>
          </cell>
          <cell r="U883">
            <v>-3.0000000000000001E-3</v>
          </cell>
          <cell r="V883">
            <v>-1E-3</v>
          </cell>
          <cell r="W883">
            <v>-1E-3</v>
          </cell>
          <cell r="X883">
            <v>-0.01</v>
          </cell>
          <cell r="Y883">
            <v>-1.4999999999999999E-2</v>
          </cell>
          <cell r="Z883">
            <v>-8.9999999999999993E-3</v>
          </cell>
          <cell r="AA883">
            <v>-8.0000000000000002E-3</v>
          </cell>
          <cell r="AB883">
            <v>-5.0000000000000001E-3</v>
          </cell>
          <cell r="AC883">
            <v>-8.0000000000000002E-3</v>
          </cell>
          <cell r="AD883">
            <v>-8.9999999999999993E-3</v>
          </cell>
          <cell r="AE883">
            <v>-7.0000000000000001E-3</v>
          </cell>
          <cell r="AF883">
            <v>-6.0000000000000001E-3</v>
          </cell>
          <cell r="AG883">
            <v>-3.0000000000000001E-3</v>
          </cell>
          <cell r="AH883">
            <v>-4.0000000000000001E-3</v>
          </cell>
          <cell r="AI883">
            <v>-1E-3</v>
          </cell>
          <cell r="AJ883">
            <v>0</v>
          </cell>
          <cell r="AK883">
            <v>-0.01</v>
          </cell>
          <cell r="AL883">
            <v>-1.6E-2</v>
          </cell>
          <cell r="AM883">
            <v>-8.9999999999999993E-3</v>
          </cell>
          <cell r="AN883">
            <v>-8.0000000000000002E-3</v>
          </cell>
          <cell r="AO883">
            <v>-5.0000000000000001E-3</v>
          </cell>
          <cell r="AP883">
            <v>-1.0999999999999999E-2</v>
          </cell>
          <cell r="AQ883">
            <v>-8.0000000000000002E-3</v>
          </cell>
          <cell r="AR883">
            <v>-7.0000000000000001E-3</v>
          </cell>
          <cell r="AS883">
            <v>-8.0000000000000002E-3</v>
          </cell>
          <cell r="AT883">
            <v>-4.0000000000000001E-3</v>
          </cell>
          <cell r="AU883">
            <v>-5.0000000000000001E-3</v>
          </cell>
          <cell r="AV883">
            <v>0</v>
          </cell>
          <cell r="AW883">
            <v>-1E-3</v>
          </cell>
          <cell r="AX883">
            <v>-8.9999999999999993E-3</v>
          </cell>
          <cell r="AY883">
            <v>-1.6E-2</v>
          </cell>
          <cell r="AZ883">
            <v>-1.0999999999999999E-2</v>
          </cell>
          <cell r="BA883">
            <v>-8.9999999999999993E-3</v>
          </cell>
          <cell r="BB883">
            <v>-8.0000000000000002E-3</v>
          </cell>
          <cell r="BC883">
            <v>-8.9999999999999993E-3</v>
          </cell>
          <cell r="BD883">
            <v>-8.0000000000000002E-3</v>
          </cell>
          <cell r="BE883">
            <v>-7.0000000000000001E-3</v>
          </cell>
          <cell r="BF883">
            <v>-8.0000000000000002E-3</v>
          </cell>
          <cell r="BG883">
            <v>-3.0000000000000001E-3</v>
          </cell>
          <cell r="BH883">
            <v>-1E-3</v>
          </cell>
          <cell r="BI883">
            <v>0</v>
          </cell>
          <cell r="BJ883">
            <v>0</v>
          </cell>
          <cell r="BK883">
            <v>-7.0000000000000001E-3</v>
          </cell>
          <cell r="BL883">
            <v>-1.6E-2</v>
          </cell>
          <cell r="BM883">
            <v>-8.9999999999999993E-3</v>
          </cell>
          <cell r="BN883">
            <v>-1.0999999999999999E-2</v>
          </cell>
          <cell r="BO883">
            <v>-5.0000000000000001E-3</v>
          </cell>
          <cell r="BP883">
            <v>-8.9999999999999993E-3</v>
          </cell>
          <cell r="BQ883">
            <v>-1.2E-2</v>
          </cell>
          <cell r="BR883">
            <v>-6.0000000000000001E-3</v>
          </cell>
          <cell r="BS883">
            <v>-8.9999999999999993E-3</v>
          </cell>
          <cell r="BT883">
            <v>-0.01</v>
          </cell>
          <cell r="BU883">
            <v>-4.0000000000000001E-3</v>
          </cell>
          <cell r="BV883">
            <v>0</v>
          </cell>
          <cell r="BW883">
            <v>-1E-3</v>
          </cell>
          <cell r="BX883">
            <v>-6.0000000000000001E-3</v>
          </cell>
          <cell r="BY883">
            <v>-5.0000000000000001E-3</v>
          </cell>
          <cell r="BZ883">
            <v>-4.0000000000000001E-3</v>
          </cell>
          <cell r="CA883">
            <v>-5.0000000000000001E-3</v>
          </cell>
          <cell r="CB883">
            <v>-6.0000000000000001E-3</v>
          </cell>
          <cell r="CC883">
            <v>-7.0000000000000001E-3</v>
          </cell>
          <cell r="CD883">
            <v>-8.9999999999999993E-3</v>
          </cell>
          <cell r="CE883">
            <v>-5.0000000000000001E-3</v>
          </cell>
          <cell r="CF883">
            <v>-8.9999999999999993E-3</v>
          </cell>
          <cell r="CG883">
            <v>-8.9999999999999993E-3</v>
          </cell>
          <cell r="CH883">
            <v>-2E-3</v>
          </cell>
          <cell r="CI883">
            <v>0</v>
          </cell>
          <cell r="CJ883">
            <v>0</v>
          </cell>
          <cell r="CK883">
            <v>-8.0000000000000002E-3</v>
          </cell>
          <cell r="CL883">
            <v>-6.0000000000000001E-3</v>
          </cell>
          <cell r="CM883">
            <v>-5.0000000000000001E-3</v>
          </cell>
          <cell r="CN883">
            <v>-6.0000000000000001E-3</v>
          </cell>
          <cell r="CO883">
            <v>-6.0000000000000001E-3</v>
          </cell>
          <cell r="CP883">
            <v>-7.0000000000000001E-3</v>
          </cell>
          <cell r="CQ883">
            <v>-6.0000000000000001E-3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-1E-3</v>
          </cell>
          <cell r="I885">
            <v>0</v>
          </cell>
          <cell r="J885">
            <v>0</v>
          </cell>
          <cell r="K885">
            <v>0</v>
          </cell>
          <cell r="L885">
            <v>-2E-3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-4.0000000000000001E-3</v>
          </cell>
          <cell r="G886">
            <v>-2E-3</v>
          </cell>
          <cell r="H886">
            <v>0</v>
          </cell>
          <cell r="I886">
            <v>-1E-3</v>
          </cell>
          <cell r="J886">
            <v>0</v>
          </cell>
          <cell r="K886">
            <v>-1E-3</v>
          </cell>
          <cell r="L886">
            <v>-1E-3</v>
          </cell>
          <cell r="M886">
            <v>-1E-3</v>
          </cell>
          <cell r="N886">
            <v>-3.0000000000000001E-3</v>
          </cell>
          <cell r="O886">
            <v>0</v>
          </cell>
          <cell r="P886">
            <v>0</v>
          </cell>
          <cell r="Q886">
            <v>0</v>
          </cell>
          <cell r="R886">
            <v>-1E-3</v>
          </cell>
          <cell r="S886">
            <v>-3.0000000000000001E-3</v>
          </cell>
          <cell r="T886">
            <v>-1E-3</v>
          </cell>
          <cell r="U886">
            <v>-1E-3</v>
          </cell>
          <cell r="V886">
            <v>0</v>
          </cell>
          <cell r="W886">
            <v>0</v>
          </cell>
          <cell r="X886">
            <v>-1E-3</v>
          </cell>
          <cell r="Y886">
            <v>-1E-3</v>
          </cell>
          <cell r="Z886">
            <v>-3.0000000000000001E-3</v>
          </cell>
          <cell r="AA886">
            <v>-5.0000000000000001E-3</v>
          </cell>
          <cell r="AB886">
            <v>0</v>
          </cell>
          <cell r="AC886">
            <v>0</v>
          </cell>
          <cell r="AD886">
            <v>0</v>
          </cell>
          <cell r="AE886">
            <v>-1E-3</v>
          </cell>
          <cell r="AF886">
            <v>-3.0000000000000001E-3</v>
          </cell>
          <cell r="AG886">
            <v>-1E-3</v>
          </cell>
          <cell r="AH886">
            <v>0</v>
          </cell>
          <cell r="AI886">
            <v>-2E-3</v>
          </cell>
          <cell r="AJ886">
            <v>0</v>
          </cell>
          <cell r="AK886">
            <v>-1E-3</v>
          </cell>
          <cell r="AL886">
            <v>-1E-3</v>
          </cell>
          <cell r="AM886">
            <v>-3.0000000000000001E-3</v>
          </cell>
          <cell r="AN886">
            <v>-6.0000000000000001E-3</v>
          </cell>
          <cell r="AO886">
            <v>0</v>
          </cell>
          <cell r="AP886">
            <v>0</v>
          </cell>
          <cell r="AQ886">
            <v>0</v>
          </cell>
          <cell r="AR886">
            <v>-1E-3</v>
          </cell>
          <cell r="AS886">
            <v>-7.0000000000000001E-3</v>
          </cell>
          <cell r="AT886">
            <v>-1E-3</v>
          </cell>
          <cell r="AU886">
            <v>-1E-3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-1E-3</v>
          </cell>
          <cell r="BA886">
            <v>-5.0000000000000001E-3</v>
          </cell>
          <cell r="BB886">
            <v>0</v>
          </cell>
          <cell r="BC886">
            <v>0</v>
          </cell>
          <cell r="BD886">
            <v>0</v>
          </cell>
          <cell r="BE886">
            <v>-1E-3</v>
          </cell>
          <cell r="BF886">
            <v>-3.0000000000000001E-3</v>
          </cell>
          <cell r="BG886">
            <v>-1E-3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-1E-3</v>
          </cell>
          <cell r="BN886">
            <v>-5.0000000000000001E-3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-7.0000000000000001E-3</v>
          </cell>
          <cell r="G887">
            <v>-3.0000000000000001E-3</v>
          </cell>
          <cell r="H887">
            <v>-6.0000000000000001E-3</v>
          </cell>
          <cell r="I887">
            <v>-2E-3</v>
          </cell>
          <cell r="J887">
            <v>-1.0999999999999999E-2</v>
          </cell>
          <cell r="K887">
            <v>-7.0000000000000001E-3</v>
          </cell>
          <cell r="L887">
            <v>-0.01</v>
          </cell>
          <cell r="M887">
            <v>-7.0000000000000001E-3</v>
          </cell>
          <cell r="N887">
            <v>-4.0000000000000001E-3</v>
          </cell>
          <cell r="O887">
            <v>-4.0000000000000001E-3</v>
          </cell>
          <cell r="P887">
            <v>-7.0000000000000001E-3</v>
          </cell>
          <cell r="Q887">
            <v>-6.0000000000000001E-3</v>
          </cell>
          <cell r="R887">
            <v>-7.0000000000000001E-3</v>
          </cell>
          <cell r="S887">
            <v>-8.0000000000000002E-3</v>
          </cell>
          <cell r="T887">
            <v>-4.0000000000000001E-3</v>
          </cell>
          <cell r="U887">
            <v>-5.0000000000000001E-3</v>
          </cell>
          <cell r="V887">
            <v>-2E-3</v>
          </cell>
          <cell r="W887">
            <v>-0.01</v>
          </cell>
          <cell r="X887">
            <v>-8.0000000000000002E-3</v>
          </cell>
          <cell r="Y887">
            <v>-1.4E-2</v>
          </cell>
          <cell r="Z887">
            <v>-0.01</v>
          </cell>
          <cell r="AA887">
            <v>-5.0000000000000001E-3</v>
          </cell>
          <cell r="AB887">
            <v>-7.0000000000000001E-3</v>
          </cell>
          <cell r="AC887">
            <v>-8.9999999999999993E-3</v>
          </cell>
          <cell r="AD887">
            <v>-7.0000000000000001E-3</v>
          </cell>
          <cell r="AE887">
            <v>-7.0000000000000001E-3</v>
          </cell>
          <cell r="AF887">
            <v>-8.0000000000000002E-3</v>
          </cell>
          <cell r="AG887">
            <v>-5.0000000000000001E-3</v>
          </cell>
          <cell r="AH887">
            <v>-3.0000000000000001E-3</v>
          </cell>
          <cell r="AI887">
            <v>-4.0000000000000001E-3</v>
          </cell>
          <cell r="AJ887">
            <v>-8.0000000000000002E-3</v>
          </cell>
          <cell r="AK887">
            <v>-8.9999999999999993E-3</v>
          </cell>
          <cell r="AL887">
            <v>-1.2E-2</v>
          </cell>
          <cell r="AM887">
            <v>-0.01</v>
          </cell>
          <cell r="AN887">
            <v>-6.0000000000000001E-3</v>
          </cell>
          <cell r="AO887">
            <v>-7.0000000000000001E-3</v>
          </cell>
          <cell r="AP887">
            <v>-0.01</v>
          </cell>
          <cell r="AQ887">
            <v>-7.0000000000000001E-3</v>
          </cell>
          <cell r="AR887">
            <v>-7.0000000000000001E-3</v>
          </cell>
          <cell r="AS887">
            <v>-8.9999999999999993E-3</v>
          </cell>
          <cell r="AT887">
            <v>-5.0000000000000001E-3</v>
          </cell>
          <cell r="AU887">
            <v>-5.0000000000000001E-3</v>
          </cell>
          <cell r="AV887">
            <v>-2E-3</v>
          </cell>
          <cell r="AW887">
            <v>-5.0000000000000001E-3</v>
          </cell>
          <cell r="AX887">
            <v>-7.0000000000000001E-3</v>
          </cell>
          <cell r="AY887">
            <v>-1.2999999999999999E-2</v>
          </cell>
          <cell r="AZ887">
            <v>-8.9999999999999993E-3</v>
          </cell>
          <cell r="BA887">
            <v>-4.0000000000000001E-3</v>
          </cell>
          <cell r="BB887">
            <v>-7.0000000000000001E-3</v>
          </cell>
          <cell r="BC887">
            <v>-7.0000000000000001E-3</v>
          </cell>
          <cell r="BD887">
            <v>-8.9999999999999993E-3</v>
          </cell>
          <cell r="BE887">
            <v>-7.0000000000000001E-3</v>
          </cell>
          <cell r="BF887">
            <v>-8.0000000000000002E-3</v>
          </cell>
          <cell r="BG887">
            <v>-5.0000000000000001E-3</v>
          </cell>
          <cell r="BH887">
            <v>-4.0000000000000001E-3</v>
          </cell>
          <cell r="BI887">
            <v>-2E-3</v>
          </cell>
          <cell r="BJ887">
            <v>-8.9999999999999993E-3</v>
          </cell>
          <cell r="BK887">
            <v>-7.0000000000000001E-3</v>
          </cell>
          <cell r="BL887">
            <v>-1.2E-2</v>
          </cell>
          <cell r="BM887">
            <v>-8.0000000000000002E-3</v>
          </cell>
          <cell r="BN887">
            <v>-5.0000000000000001E-3</v>
          </cell>
          <cell r="BO887">
            <v>-3.0000000000000001E-3</v>
          </cell>
          <cell r="BP887">
            <v>-8.0000000000000002E-3</v>
          </cell>
          <cell r="BQ887">
            <v>-0.01</v>
          </cell>
          <cell r="BR887">
            <v>-6.0000000000000001E-3</v>
          </cell>
          <cell r="BS887">
            <v>-1.2999999999999999E-2</v>
          </cell>
          <cell r="BT887">
            <v>-1.2E-2</v>
          </cell>
          <cell r="BU887">
            <v>-6.0000000000000001E-3</v>
          </cell>
          <cell r="BV887">
            <v>-3.0000000000000001E-3</v>
          </cell>
          <cell r="BW887">
            <v>-6.0000000000000001E-3</v>
          </cell>
          <cell r="BX887">
            <v>-6.0000000000000001E-3</v>
          </cell>
          <cell r="BY887">
            <v>-4.0000000000000001E-3</v>
          </cell>
          <cell r="BZ887">
            <v>-5.0000000000000001E-3</v>
          </cell>
          <cell r="CA887">
            <v>-4.0000000000000001E-3</v>
          </cell>
          <cell r="CB887">
            <v>-5.0000000000000001E-3</v>
          </cell>
          <cell r="CC887">
            <v>-5.0000000000000001E-3</v>
          </cell>
          <cell r="CD887">
            <v>-6.0000000000000001E-3</v>
          </cell>
          <cell r="CE887">
            <v>-6.0000000000000001E-3</v>
          </cell>
          <cell r="CF887">
            <v>-7.0000000000000001E-3</v>
          </cell>
          <cell r="CG887">
            <v>-1.2999999999999999E-2</v>
          </cell>
          <cell r="CH887">
            <v>-6.0000000000000001E-3</v>
          </cell>
          <cell r="CI887">
            <v>-4.0000000000000001E-3</v>
          </cell>
          <cell r="CJ887">
            <v>-6.0000000000000001E-3</v>
          </cell>
          <cell r="CK887">
            <v>-5.0000000000000001E-3</v>
          </cell>
          <cell r="CL887">
            <v>-6.0000000000000001E-3</v>
          </cell>
          <cell r="CM887">
            <v>-5.0000000000000001E-3</v>
          </cell>
          <cell r="CN887">
            <v>-4.0000000000000001E-3</v>
          </cell>
          <cell r="CO887">
            <v>-5.0000000000000001E-3</v>
          </cell>
          <cell r="CP887">
            <v>-8.0000000000000002E-3</v>
          </cell>
          <cell r="CQ887">
            <v>-5.0000000000000001E-3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-4.0000000000000001E-3</v>
          </cell>
          <cell r="G888">
            <v>-2E-3</v>
          </cell>
          <cell r="H888">
            <v>-4.0000000000000001E-3</v>
          </cell>
          <cell r="I888">
            <v>-1E-3</v>
          </cell>
          <cell r="J888">
            <v>-1E-3</v>
          </cell>
          <cell r="K888">
            <v>-7.0000000000000001E-3</v>
          </cell>
          <cell r="L888">
            <v>-1.2999999999999999E-2</v>
          </cell>
          <cell r="M888">
            <v>-8.0000000000000002E-3</v>
          </cell>
          <cell r="N888">
            <v>-8.0000000000000002E-3</v>
          </cell>
          <cell r="O888">
            <v>-2E-3</v>
          </cell>
          <cell r="P888">
            <v>-3.0000000000000001E-3</v>
          </cell>
          <cell r="Q888">
            <v>-3.0000000000000001E-3</v>
          </cell>
          <cell r="R888">
            <v>-5.0000000000000001E-3</v>
          </cell>
          <cell r="S888">
            <v>-2E-3</v>
          </cell>
          <cell r="T888">
            <v>-4.0000000000000001E-3</v>
          </cell>
          <cell r="U888">
            <v>-2E-3</v>
          </cell>
          <cell r="V888">
            <v>0</v>
          </cell>
          <cell r="W888">
            <v>-1E-3</v>
          </cell>
          <cell r="X888">
            <v>-8.0000000000000002E-3</v>
          </cell>
          <cell r="Y888">
            <v>-0.01</v>
          </cell>
          <cell r="Z888">
            <v>-1.0999999999999999E-2</v>
          </cell>
          <cell r="AA888">
            <v>-1.2E-2</v>
          </cell>
          <cell r="AB888">
            <v>-4.0000000000000001E-3</v>
          </cell>
          <cell r="AC888">
            <v>-3.0000000000000001E-3</v>
          </cell>
          <cell r="AD888">
            <v>-5.0000000000000001E-3</v>
          </cell>
          <cell r="AE888">
            <v>-6.0000000000000001E-3</v>
          </cell>
          <cell r="AF888">
            <v>-5.0000000000000001E-3</v>
          </cell>
          <cell r="AG888">
            <v>-4.0000000000000001E-3</v>
          </cell>
          <cell r="AH888">
            <v>-3.0000000000000001E-3</v>
          </cell>
          <cell r="AI888">
            <v>-2E-3</v>
          </cell>
          <cell r="AJ888">
            <v>-3.0000000000000001E-3</v>
          </cell>
          <cell r="AK888">
            <v>-7.0000000000000001E-3</v>
          </cell>
          <cell r="AL888">
            <v>-1.0999999999999999E-2</v>
          </cell>
          <cell r="AM888">
            <v>-1.0999999999999999E-2</v>
          </cell>
          <cell r="AN888">
            <v>-1.2E-2</v>
          </cell>
          <cell r="AO888">
            <v>-3.0000000000000001E-3</v>
          </cell>
          <cell r="AP888">
            <v>-5.0000000000000001E-3</v>
          </cell>
          <cell r="AQ888">
            <v>-8.0000000000000002E-3</v>
          </cell>
          <cell r="AR888">
            <v>-6.0000000000000001E-3</v>
          </cell>
          <cell r="AS888">
            <v>-2E-3</v>
          </cell>
          <cell r="AT888">
            <v>-4.0000000000000001E-3</v>
          </cell>
          <cell r="AU888">
            <v>-8.0000000000000002E-3</v>
          </cell>
          <cell r="AV888">
            <v>-3.0000000000000001E-3</v>
          </cell>
          <cell r="AW888">
            <v>0</v>
          </cell>
          <cell r="AX888">
            <v>-7.0000000000000001E-3</v>
          </cell>
          <cell r="AY888">
            <v>-0.01</v>
          </cell>
          <cell r="AZ888">
            <v>-1.2999999999999999E-2</v>
          </cell>
          <cell r="BA888">
            <v>-0.01</v>
          </cell>
          <cell r="BB888">
            <v>-5.0000000000000001E-3</v>
          </cell>
          <cell r="BC888">
            <v>-4.0000000000000001E-3</v>
          </cell>
          <cell r="BD888">
            <v>-8.0000000000000002E-3</v>
          </cell>
          <cell r="BE888">
            <v>-6.0000000000000001E-3</v>
          </cell>
          <cell r="BF888">
            <v>-4.0000000000000001E-3</v>
          </cell>
          <cell r="BG888">
            <v>-3.0000000000000001E-3</v>
          </cell>
          <cell r="BH888">
            <v>-3.0000000000000001E-3</v>
          </cell>
          <cell r="BI888">
            <v>-1E-3</v>
          </cell>
          <cell r="BJ888">
            <v>0</v>
          </cell>
          <cell r="BK888">
            <v>-7.0000000000000001E-3</v>
          </cell>
          <cell r="BL888">
            <v>-0.01</v>
          </cell>
          <cell r="BM888">
            <v>-1.2999999999999999E-2</v>
          </cell>
          <cell r="BN888">
            <v>-1.0999999999999999E-2</v>
          </cell>
          <cell r="BO888">
            <v>-5.0000000000000001E-3</v>
          </cell>
          <cell r="BP888">
            <v>-6.0000000000000001E-3</v>
          </cell>
          <cell r="BQ888">
            <v>-8.0000000000000002E-3</v>
          </cell>
          <cell r="BR888">
            <v>-4.0000000000000001E-3</v>
          </cell>
          <cell r="BS888">
            <v>-3.0000000000000001E-3</v>
          </cell>
          <cell r="BT888">
            <v>-2E-3</v>
          </cell>
          <cell r="BU888">
            <v>-3.0000000000000001E-3</v>
          </cell>
          <cell r="BV888">
            <v>-1E-3</v>
          </cell>
          <cell r="BW888">
            <v>-3.0000000000000001E-3</v>
          </cell>
          <cell r="BX888">
            <v>-5.0000000000000001E-3</v>
          </cell>
          <cell r="BY888">
            <v>-0.01</v>
          </cell>
          <cell r="BZ888">
            <v>-5.0000000000000001E-3</v>
          </cell>
          <cell r="CA888">
            <v>-6.0000000000000001E-3</v>
          </cell>
          <cell r="CB888">
            <v>-4.0000000000000001E-3</v>
          </cell>
          <cell r="CC888">
            <v>-3.0000000000000001E-3</v>
          </cell>
          <cell r="CD888">
            <v>-5.0000000000000001E-3</v>
          </cell>
          <cell r="CE888">
            <v>-5.0000000000000001E-3</v>
          </cell>
          <cell r="CF888">
            <v>-8.0000000000000002E-3</v>
          </cell>
          <cell r="CG888">
            <v>-4.0000000000000001E-3</v>
          </cell>
          <cell r="CH888">
            <v>-4.0000000000000001E-3</v>
          </cell>
          <cell r="CI888">
            <v>-1E-3</v>
          </cell>
          <cell r="CJ888">
            <v>-1E-3</v>
          </cell>
          <cell r="CK888">
            <v>-5.0000000000000001E-3</v>
          </cell>
          <cell r="CL888">
            <v>-6.0000000000000001E-3</v>
          </cell>
          <cell r="CM888">
            <v>-8.0000000000000002E-3</v>
          </cell>
          <cell r="CN888">
            <v>-5.0000000000000001E-3</v>
          </cell>
          <cell r="CO888">
            <v>-4.0000000000000001E-3</v>
          </cell>
          <cell r="CP888">
            <v>-5.0000000000000001E-3</v>
          </cell>
          <cell r="CQ888">
            <v>-1.0999999999999999E-2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 t="e">
            <v>#DIV/0!</v>
          </cell>
          <cell r="G891" t="e">
            <v>#DIV/0!</v>
          </cell>
          <cell r="H891" t="e">
            <v>#DIV/0!</v>
          </cell>
          <cell r="I891" t="e">
            <v>#DIV/0!</v>
          </cell>
          <cell r="J891" t="e">
            <v>#DIV/0!</v>
          </cell>
          <cell r="K891" t="e">
            <v>#DIV/0!</v>
          </cell>
          <cell r="L891" t="e">
            <v>#DIV/0!</v>
          </cell>
          <cell r="M891" t="e">
            <v>#DIV/0!</v>
          </cell>
          <cell r="N891" t="e">
            <v>#DIV/0!</v>
          </cell>
          <cell r="O891" t="e">
            <v>#DIV/0!</v>
          </cell>
          <cell r="P891" t="e">
            <v>#DIV/0!</v>
          </cell>
          <cell r="Q891" t="e">
            <v>#DIV/0!</v>
          </cell>
          <cell r="R891" t="e">
            <v>#DIV/0!</v>
          </cell>
          <cell r="S891" t="e">
            <v>#DIV/0!</v>
          </cell>
          <cell r="T891" t="e">
            <v>#DIV/0!</v>
          </cell>
          <cell r="U891" t="e">
            <v>#DIV/0!</v>
          </cell>
          <cell r="V891" t="e">
            <v>#DIV/0!</v>
          </cell>
          <cell r="W891" t="e">
            <v>#DIV/0!</v>
          </cell>
          <cell r="X891" t="e">
            <v>#DIV/0!</v>
          </cell>
          <cell r="Y891" t="e">
            <v>#DIV/0!</v>
          </cell>
          <cell r="Z891" t="e">
            <v>#DIV/0!</v>
          </cell>
          <cell r="AA891" t="e">
            <v>#DIV/0!</v>
          </cell>
          <cell r="AB891" t="e">
            <v>#DIV/0!</v>
          </cell>
          <cell r="AC891" t="e">
            <v>#DIV/0!</v>
          </cell>
          <cell r="AD891" t="e">
            <v>#DIV/0!</v>
          </cell>
          <cell r="AE891" t="e">
            <v>#DIV/0!</v>
          </cell>
          <cell r="AF891" t="e">
            <v>#DIV/0!</v>
          </cell>
          <cell r="AG891" t="e">
            <v>#DIV/0!</v>
          </cell>
          <cell r="AH891" t="e">
            <v>#DIV/0!</v>
          </cell>
          <cell r="AI891" t="e">
            <v>#DIV/0!</v>
          </cell>
          <cell r="AJ891" t="e">
            <v>#DIV/0!</v>
          </cell>
          <cell r="AK891" t="e">
            <v>#DIV/0!</v>
          </cell>
          <cell r="AL891" t="e">
            <v>#DIV/0!</v>
          </cell>
          <cell r="AM891" t="e">
            <v>#DIV/0!</v>
          </cell>
          <cell r="AN891" t="e">
            <v>#DIV/0!</v>
          </cell>
          <cell r="AO891" t="e">
            <v>#DIV/0!</v>
          </cell>
          <cell r="AP891" t="e">
            <v>#DIV/0!</v>
          </cell>
          <cell r="AQ891" t="e">
            <v>#DIV/0!</v>
          </cell>
          <cell r="AR891" t="e">
            <v>#DIV/0!</v>
          </cell>
          <cell r="AS891" t="e">
            <v>#DIV/0!</v>
          </cell>
          <cell r="AT891" t="e">
            <v>#DIV/0!</v>
          </cell>
          <cell r="AU891" t="e">
            <v>#DIV/0!</v>
          </cell>
          <cell r="AV891" t="e">
            <v>#DIV/0!</v>
          </cell>
          <cell r="AW891" t="e">
            <v>#DIV/0!</v>
          </cell>
          <cell r="AX891" t="e">
            <v>#DIV/0!</v>
          </cell>
          <cell r="AY891" t="e">
            <v>#DIV/0!</v>
          </cell>
          <cell r="AZ891" t="e">
            <v>#DIV/0!</v>
          </cell>
          <cell r="BA891" t="e">
            <v>#DIV/0!</v>
          </cell>
          <cell r="BB891" t="e">
            <v>#DIV/0!</v>
          </cell>
          <cell r="BC891" t="e">
            <v>#DIV/0!</v>
          </cell>
          <cell r="BD891" t="e">
            <v>#DIV/0!</v>
          </cell>
          <cell r="BE891" t="e">
            <v>#DIV/0!</v>
          </cell>
          <cell r="BF891" t="e">
            <v>#DIV/0!</v>
          </cell>
          <cell r="BG891" t="e">
            <v>#DIV/0!</v>
          </cell>
          <cell r="BH891" t="e">
            <v>#DIV/0!</v>
          </cell>
          <cell r="BI891" t="e">
            <v>#DIV/0!</v>
          </cell>
          <cell r="BJ891" t="e">
            <v>#DIV/0!</v>
          </cell>
          <cell r="BK891" t="e">
            <v>#DIV/0!</v>
          </cell>
          <cell r="BL891" t="e">
            <v>#DIV/0!</v>
          </cell>
          <cell r="BM891" t="e">
            <v>#DIV/0!</v>
          </cell>
          <cell r="BN891" t="e">
            <v>#DIV/0!</v>
          </cell>
          <cell r="BO891" t="e">
            <v>#DIV/0!</v>
          </cell>
          <cell r="BP891" t="e">
            <v>#DIV/0!</v>
          </cell>
          <cell r="BQ891" t="e">
            <v>#DIV/0!</v>
          </cell>
          <cell r="BR891" t="e">
            <v>#DIV/0!</v>
          </cell>
          <cell r="BS891" t="e">
            <v>#DIV/0!</v>
          </cell>
          <cell r="BT891" t="e">
            <v>#DIV/0!</v>
          </cell>
          <cell r="BU891" t="e">
            <v>#DIV/0!</v>
          </cell>
          <cell r="BV891" t="e">
            <v>#DIV/0!</v>
          </cell>
          <cell r="BW891" t="e">
            <v>#DIV/0!</v>
          </cell>
          <cell r="BX891" t="e">
            <v>#DIV/0!</v>
          </cell>
          <cell r="BY891" t="e">
            <v>#DIV/0!</v>
          </cell>
          <cell r="BZ891" t="e">
            <v>#DIV/0!</v>
          </cell>
          <cell r="CA891" t="e">
            <v>#DIV/0!</v>
          </cell>
          <cell r="CB891" t="e">
            <v>#DIV/0!</v>
          </cell>
          <cell r="CC891" t="e">
            <v>#DIV/0!</v>
          </cell>
          <cell r="CD891" t="e">
            <v>#DIV/0!</v>
          </cell>
          <cell r="CE891" t="e">
            <v>#DIV/0!</v>
          </cell>
          <cell r="CF891" t="e">
            <v>#DIV/0!</v>
          </cell>
          <cell r="CG891" t="e">
            <v>#DIV/0!</v>
          </cell>
          <cell r="CH891" t="e">
            <v>#DIV/0!</v>
          </cell>
          <cell r="CI891" t="e">
            <v>#DIV/0!</v>
          </cell>
          <cell r="CJ891" t="e">
            <v>#DIV/0!</v>
          </cell>
          <cell r="CK891" t="e">
            <v>#DIV/0!</v>
          </cell>
          <cell r="CL891" t="e">
            <v>#DIV/0!</v>
          </cell>
          <cell r="CM891" t="e">
            <v>#DIV/0!</v>
          </cell>
          <cell r="CN891" t="e">
            <v>#DIV/0!</v>
          </cell>
          <cell r="CO891" t="e">
            <v>#DIV/0!</v>
          </cell>
          <cell r="CP891" t="e">
            <v>#DIV/0!</v>
          </cell>
          <cell r="CQ891" t="e">
            <v>#DIV/0!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0">
          <cell r="F900">
            <v>-2.5048567876344574E-3</v>
          </cell>
          <cell r="G900">
            <v>-1.7410570043103757E-3</v>
          </cell>
          <cell r="H900">
            <v>-5.0394531586021585E-3</v>
          </cell>
          <cell r="I900">
            <v>-8.028454673611074E-3</v>
          </cell>
          <cell r="J900">
            <v>-5.2449425766129543E-3</v>
          </cell>
          <cell r="K900">
            <v>-3.6266471388888277E-3</v>
          </cell>
          <cell r="L900">
            <v>0</v>
          </cell>
          <cell r="M900">
            <v>-1.6483765725806565E-3</v>
          </cell>
          <cell r="N900">
            <v>-2.9006508389582963E-3</v>
          </cell>
          <cell r="O900">
            <v>-7.3436223850805726E-3</v>
          </cell>
          <cell r="P900">
            <v>-1.9258661041666736E-3</v>
          </cell>
          <cell r="Q900">
            <v>-1.3963942204302526E-3</v>
          </cell>
          <cell r="R900">
            <v>-3.7290695928607343E-3</v>
          </cell>
          <cell r="S900">
            <v>-1.9789178494622472E-3</v>
          </cell>
          <cell r="T900">
            <v>-1.8799291294643306E-3</v>
          </cell>
          <cell r="U900">
            <v>-7.0773154905913183E-3</v>
          </cell>
          <cell r="V900">
            <v>-6.2254295416666605E-3</v>
          </cell>
          <cell r="W900">
            <v>-6.2932526659946197E-3</v>
          </cell>
          <cell r="X900">
            <v>-3.4735897326388931E-3</v>
          </cell>
          <cell r="Y900">
            <v>0</v>
          </cell>
          <cell r="Z900">
            <v>-2.4032646034946037E-3</v>
          </cell>
          <cell r="AA900">
            <v>-4.8376488339721968E-3</v>
          </cell>
          <cell r="AB900">
            <v>-6.6326745833332201E-3</v>
          </cell>
          <cell r="AC900">
            <v>-3.1863609750001354E-3</v>
          </cell>
          <cell r="AD900">
            <v>-6.7204297715051098E-4</v>
          </cell>
          <cell r="AE900">
            <v>-6.3004255079901483E-4</v>
          </cell>
          <cell r="AF900">
            <v>0</v>
          </cell>
          <cell r="AG900">
            <v>0</v>
          </cell>
          <cell r="AH900">
            <v>-3.3725920698945977E-5</v>
          </cell>
          <cell r="AI900">
            <v>-4.0403131736111986E-3</v>
          </cell>
          <cell r="AJ900">
            <v>-3.1593508064586828E-5</v>
          </cell>
          <cell r="AK900">
            <v>-4.7214250000005009E-4</v>
          </cell>
          <cell r="AL900">
            <v>-1.2678730779570602E-3</v>
          </cell>
          <cell r="AM900">
            <v>-7.719310819892522E-4</v>
          </cell>
          <cell r="AN900">
            <v>-7.9955529166664263E-4</v>
          </cell>
          <cell r="AO900">
            <v>-1.7246357526867762E-4</v>
          </cell>
          <cell r="AP900">
            <v>0</v>
          </cell>
          <cell r="AQ900">
            <v>0</v>
          </cell>
          <cell r="AR900">
            <v>-4.474387408675562E-4</v>
          </cell>
          <cell r="AS900">
            <v>0</v>
          </cell>
          <cell r="AT900">
            <v>0</v>
          </cell>
          <cell r="AU900">
            <v>-8.0467665994615745E-4</v>
          </cell>
          <cell r="AV900">
            <v>-9.4761244444441228E-4</v>
          </cell>
          <cell r="AW900">
            <v>0</v>
          </cell>
          <cell r="AX900">
            <v>-4.7393042361110194E-4</v>
          </cell>
          <cell r="AY900">
            <v>-2.7395332661284133E-4</v>
          </cell>
          <cell r="AZ900">
            <v>3.1692811827960243E-4</v>
          </cell>
          <cell r="BA900">
            <v>-2.4241860972221696E-3</v>
          </cell>
          <cell r="BB900">
            <v>-7.8485527553751044E-4</v>
          </cell>
          <cell r="BC900">
            <v>0</v>
          </cell>
          <cell r="BD900">
            <v>0</v>
          </cell>
          <cell r="BE900">
            <v>-2.5030036788475929E-4</v>
          </cell>
          <cell r="BF900">
            <v>0</v>
          </cell>
          <cell r="BG900">
            <v>0</v>
          </cell>
          <cell r="BH900">
            <v>-1.0411254388441593E-3</v>
          </cell>
          <cell r="BI900">
            <v>-1.8629180555546077E-4</v>
          </cell>
          <cell r="BJ900">
            <v>-8.5893583333335188E-4</v>
          </cell>
          <cell r="BK900">
            <v>-2.6616594444445196E-4</v>
          </cell>
          <cell r="BL900">
            <v>-2.5298733870965373E-4</v>
          </cell>
          <cell r="BM900">
            <v>-9.3432096774259676E-5</v>
          </cell>
          <cell r="BN900">
            <v>-2.7984334027775226E-4</v>
          </cell>
          <cell r="BO900">
            <v>0</v>
          </cell>
          <cell r="BP900">
            <v>0</v>
          </cell>
          <cell r="BQ900">
            <v>0</v>
          </cell>
          <cell r="BR900">
            <v>-3.5068414828770544E-4</v>
          </cell>
          <cell r="BS900">
            <v>0</v>
          </cell>
          <cell r="BT900">
            <v>0</v>
          </cell>
          <cell r="BU900">
            <v>0</v>
          </cell>
          <cell r="BV900">
            <v>-1.1322659722218242E-4</v>
          </cell>
          <cell r="BW900">
            <v>2.4428729301079199E-4</v>
          </cell>
          <cell r="BX900">
            <v>-4.5563611111132385E-5</v>
          </cell>
          <cell r="BY900">
            <v>-1.2594149932795284E-3</v>
          </cell>
          <cell r="BZ900">
            <v>0</v>
          </cell>
          <cell r="CA900">
            <v>-2.2429328888889377E-3</v>
          </cell>
          <cell r="CB900">
            <v>-7.8964717741936141E-4</v>
          </cell>
          <cell r="CC900">
            <v>0</v>
          </cell>
          <cell r="CD900">
            <v>0</v>
          </cell>
          <cell r="CE900">
            <v>-2.0577696894985564E-4</v>
          </cell>
          <cell r="CF900">
            <v>0</v>
          </cell>
          <cell r="CG900">
            <v>0</v>
          </cell>
          <cell r="CH900">
            <v>0</v>
          </cell>
          <cell r="CI900">
            <v>-1.3689607569444262E-3</v>
          </cell>
          <cell r="CJ900">
            <v>-1.2022159274194255E-4</v>
          </cell>
          <cell r="CK900">
            <v>-4.960080972227221E-5</v>
          </cell>
          <cell r="CL900">
            <v>-2.971090725806258E-4</v>
          </cell>
          <cell r="CM900">
            <v>0</v>
          </cell>
          <cell r="CN900">
            <v>-3.7652586111108777E-4</v>
          </cell>
          <cell r="CO900">
            <v>-2.6834581317203288E-4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-6.1722613252688241E-3</v>
          </cell>
          <cell r="G901">
            <v>-3.808713385057394E-3</v>
          </cell>
          <cell r="H901">
            <v>-6.690436440860259E-3</v>
          </cell>
          <cell r="I901">
            <v>-5.6808217722222054E-3</v>
          </cell>
          <cell r="J901">
            <v>-4.3565379946236549E-3</v>
          </cell>
          <cell r="K901">
            <v>-1.5960607555555173E-3</v>
          </cell>
          <cell r="L901">
            <v>-8.7740193548385692E-4</v>
          </cell>
          <cell r="M901">
            <v>-1.5994783118279676E-3</v>
          </cell>
          <cell r="N901">
            <v>-2.44766893222223E-3</v>
          </cell>
          <cell r="O901">
            <v>-6.6088192588387162E-3</v>
          </cell>
          <cell r="P901">
            <v>-4.1754011277778114E-3</v>
          </cell>
          <cell r="Q901">
            <v>-2.9279383333331577E-3</v>
          </cell>
          <cell r="R901">
            <v>-3.283201997931473E-3</v>
          </cell>
          <cell r="S901">
            <v>-1.3575080376343474E-3</v>
          </cell>
          <cell r="T901">
            <v>-5.0383738690476521E-3</v>
          </cell>
          <cell r="U901">
            <v>-3.9521843358602537E-3</v>
          </cell>
          <cell r="V901">
            <v>-5.6152720388888966E-3</v>
          </cell>
          <cell r="W901">
            <v>-4.7904574500000352E-3</v>
          </cell>
          <cell r="X901">
            <v>-4.2944619999999989E-3</v>
          </cell>
          <cell r="Y901">
            <v>-4.196954532258157E-4</v>
          </cell>
          <cell r="Z901">
            <v>-1.318098064516382E-4</v>
          </cell>
          <cell r="AA901">
            <v>-3.9009796388888851E-3</v>
          </cell>
          <cell r="AB901">
            <v>-5.7251815322580946E-3</v>
          </cell>
          <cell r="AC901">
            <v>-3.0378802055555654E-3</v>
          </cell>
          <cell r="AD901">
            <v>-1.4243390107525622E-3</v>
          </cell>
          <cell r="AE901">
            <v>-9.3487526118712916E-4</v>
          </cell>
          <cell r="AF901">
            <v>0</v>
          </cell>
          <cell r="AG901">
            <v>0</v>
          </cell>
          <cell r="AH901">
            <v>0</v>
          </cell>
          <cell r="AI901">
            <v>-3.7682524499999537E-3</v>
          </cell>
          <cell r="AJ901">
            <v>-1.0939006774193794E-3</v>
          </cell>
          <cell r="AK901">
            <v>-1.5746158055555126E-3</v>
          </cell>
          <cell r="AL901">
            <v>-1.4403287365591655E-3</v>
          </cell>
          <cell r="AM901">
            <v>0</v>
          </cell>
          <cell r="AN901">
            <v>-2.1739040555555367E-3</v>
          </cell>
          <cell r="AO901">
            <v>-1.1988770698925233E-3</v>
          </cell>
          <cell r="AP901">
            <v>0</v>
          </cell>
          <cell r="AQ901">
            <v>0</v>
          </cell>
          <cell r="AR901">
            <v>-5.7604125502269676E-4</v>
          </cell>
          <cell r="AS901">
            <v>0</v>
          </cell>
          <cell r="AT901">
            <v>-1.0612069047619133E-3</v>
          </cell>
          <cell r="AU901">
            <v>-4.9736969892466565E-4</v>
          </cell>
          <cell r="AV901">
            <v>-1.3340590361110571E-3</v>
          </cell>
          <cell r="AW901">
            <v>-4.5116268817207983E-4</v>
          </cell>
          <cell r="AX901">
            <v>-1.5696085333333221E-3</v>
          </cell>
          <cell r="AY901">
            <v>0</v>
          </cell>
          <cell r="AZ901">
            <v>-4.3534468817202354E-4</v>
          </cell>
          <cell r="BA901">
            <v>-1.0411695999999748E-3</v>
          </cell>
          <cell r="BB901">
            <v>-6.2245033333324651E-4</v>
          </cell>
          <cell r="BC901">
            <v>0</v>
          </cell>
          <cell r="BD901">
            <v>0</v>
          </cell>
          <cell r="BE901">
            <v>-7.4854845127514391E-4</v>
          </cell>
          <cell r="BF901">
            <v>0</v>
          </cell>
          <cell r="BG901">
            <v>0</v>
          </cell>
          <cell r="BH901">
            <v>-1.7020513279569771E-3</v>
          </cell>
          <cell r="BI901">
            <v>-2.5026294666666837E-3</v>
          </cell>
          <cell r="BJ901">
            <v>-1.2268709784946652E-3</v>
          </cell>
          <cell r="BK901">
            <v>-2.1083548944444419E-3</v>
          </cell>
          <cell r="BL901">
            <v>-5.8301041935482356E-4</v>
          </cell>
          <cell r="BM901">
            <v>0</v>
          </cell>
          <cell r="BN901">
            <v>-3.6938866666666459E-4</v>
          </cell>
          <cell r="BO901">
            <v>-5.0605251075264146E-4</v>
          </cell>
          <cell r="BP901">
            <v>0</v>
          </cell>
          <cell r="BQ901">
            <v>0</v>
          </cell>
          <cell r="BR901">
            <v>-4.0790982648397645E-4</v>
          </cell>
          <cell r="BS901">
            <v>0</v>
          </cell>
          <cell r="BT901">
            <v>0</v>
          </cell>
          <cell r="BU901">
            <v>0</v>
          </cell>
          <cell r="BV901">
            <v>-5.9073533333331429E-4</v>
          </cell>
          <cell r="BW901">
            <v>-5.3763435483872302E-4</v>
          </cell>
          <cell r="BX901">
            <v>0</v>
          </cell>
          <cell r="BY901">
            <v>-3.0946171505377706E-4</v>
          </cell>
          <cell r="BZ901">
            <v>0</v>
          </cell>
          <cell r="CA901">
            <v>-2.9430209722222378E-3</v>
          </cell>
          <cell r="CB901">
            <v>-5.3594901075265655E-4</v>
          </cell>
          <cell r="CC901">
            <v>0</v>
          </cell>
          <cell r="CD901">
            <v>0</v>
          </cell>
          <cell r="CE901">
            <v>-6.5263545976257387E-4</v>
          </cell>
          <cell r="CF901">
            <v>0</v>
          </cell>
          <cell r="CG901">
            <v>0</v>
          </cell>
          <cell r="CH901">
            <v>0</v>
          </cell>
          <cell r="CI901">
            <v>-1.6562402055555481E-3</v>
          </cell>
          <cell r="CJ901">
            <v>-2.0543388591398037E-3</v>
          </cell>
          <cell r="CK901">
            <v>-8.9743922222221273E-4</v>
          </cell>
          <cell r="CL901">
            <v>-6.4912586021506624E-4</v>
          </cell>
          <cell r="CM901">
            <v>0</v>
          </cell>
          <cell r="CN901">
            <v>-2.037582900444479E-3</v>
          </cell>
          <cell r="CO901">
            <v>-5.3763440860216116E-4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-1.5491670467742025E-2</v>
          </cell>
          <cell r="G902">
            <v>-1.0666942097701249E-2</v>
          </cell>
          <cell r="H902">
            <v>-1.1515841591397791E-2</v>
          </cell>
          <cell r="I902">
            <v>-4.4147478805555695E-3</v>
          </cell>
          <cell r="J902">
            <v>-5.324855016129032E-3</v>
          </cell>
          <cell r="K902">
            <v>-5.0833329555555473E-3</v>
          </cell>
          <cell r="L902">
            <v>-1.4181464731183036E-3</v>
          </cell>
          <cell r="M902">
            <v>-1.791793741935499E-3</v>
          </cell>
          <cell r="N902">
            <v>-2.505433500000015E-3</v>
          </cell>
          <cell r="O902">
            <v>-3.9870636123655601E-3</v>
          </cell>
          <cell r="P902">
            <v>-9.9016459588888717E-3</v>
          </cell>
          <cell r="Q902">
            <v>-8.3080056145161674E-3</v>
          </cell>
          <cell r="R902">
            <v>-6.8127069506849214E-3</v>
          </cell>
          <cell r="S902">
            <v>-1.6735035657526987E-2</v>
          </cell>
          <cell r="T902">
            <v>-6.1671766255952387E-3</v>
          </cell>
          <cell r="U902">
            <v>-1.2982133395161299E-2</v>
          </cell>
          <cell r="V902">
            <v>-4.8457883211111552E-3</v>
          </cell>
          <cell r="W902">
            <v>-7.1948637854838682E-3</v>
          </cell>
          <cell r="X902">
            <v>-6.9709277333332986E-3</v>
          </cell>
          <cell r="Y902">
            <v>-1.3668752623655633E-3</v>
          </cell>
          <cell r="Z902">
            <v>-1.1820393010752717E-3</v>
          </cell>
          <cell r="AA902">
            <v>-2.7765758111110983E-3</v>
          </cell>
          <cell r="AB902">
            <v>-3.0675958279569593E-3</v>
          </cell>
          <cell r="AC902">
            <v>-1.2281723306111048E-2</v>
          </cell>
          <cell r="AD902">
            <v>-6.107154716666563E-3</v>
          </cell>
          <cell r="AE902">
            <v>-5.5734891629407035E-3</v>
          </cell>
          <cell r="AF902">
            <v>-1.5807692771505288E-2</v>
          </cell>
          <cell r="AG902">
            <v>-5.1944625892857421E-3</v>
          </cell>
          <cell r="AH902">
            <v>-8.4164414139785149E-3</v>
          </cell>
          <cell r="AI902">
            <v>-5.9736333594444246E-3</v>
          </cell>
          <cell r="AJ902">
            <v>-7.2814250860215313E-3</v>
          </cell>
          <cell r="AK902">
            <v>-4.0114022888888545E-3</v>
          </cell>
          <cell r="AL902">
            <v>-6.1208373118279424E-4</v>
          </cell>
          <cell r="AM902">
            <v>-1.225085784946206E-3</v>
          </cell>
          <cell r="AN902">
            <v>-2.0257317033333389E-3</v>
          </cell>
          <cell r="AO902">
            <v>-2.991043569247287E-3</v>
          </cell>
          <cell r="AP902">
            <v>-6.1554391794444441E-3</v>
          </cell>
          <cell r="AQ902">
            <v>-7.0175952573118261E-3</v>
          </cell>
          <cell r="AR902">
            <v>-5.5745171462556753E-3</v>
          </cell>
          <cell r="AS902">
            <v>-1.1876829147311696E-2</v>
          </cell>
          <cell r="AT902">
            <v>-8.03827823809522E-3</v>
          </cell>
          <cell r="AU902">
            <v>-1.1389709327957021E-2</v>
          </cell>
          <cell r="AV902">
            <v>-3.6735594111111103E-3</v>
          </cell>
          <cell r="AW902">
            <v>-6.0280271075268954E-3</v>
          </cell>
          <cell r="AX902">
            <v>-3.045200855555541E-3</v>
          </cell>
          <cell r="AY902">
            <v>-1.0011485322580504E-3</v>
          </cell>
          <cell r="AZ902">
            <v>-1.9940436311828014E-3</v>
          </cell>
          <cell r="BA902">
            <v>-2.1209144688888737E-3</v>
          </cell>
          <cell r="BB902">
            <v>-4.5096581403226144E-3</v>
          </cell>
          <cell r="BC902">
            <v>-5.2395505222221916E-3</v>
          </cell>
          <cell r="BD902">
            <v>-7.95059088709682E-3</v>
          </cell>
          <cell r="BE902">
            <v>-4.0933644706875882E-3</v>
          </cell>
          <cell r="BF902">
            <v>-7.752629606451622E-3</v>
          </cell>
          <cell r="BG902">
            <v>-6.731977328908012E-3</v>
          </cell>
          <cell r="BH902">
            <v>-3.8328200000000145E-3</v>
          </cell>
          <cell r="BI902">
            <v>-3.4246254222222439E-3</v>
          </cell>
          <cell r="BJ902">
            <v>-4.9865765333333423E-3</v>
          </cell>
          <cell r="BK902">
            <v>-3.1801995611110967E-3</v>
          </cell>
          <cell r="BL902">
            <v>-8.2990644623653909E-4</v>
          </cell>
          <cell r="BM902">
            <v>-2.3947783225806707E-3</v>
          </cell>
          <cell r="BN902">
            <v>-1.9953372722222029E-3</v>
          </cell>
          <cell r="BO902">
            <v>-4.929379378494636E-3</v>
          </cell>
          <cell r="BP902">
            <v>-4.939462911111081E-3</v>
          </cell>
          <cell r="BQ902">
            <v>-4.2014999946237142E-3</v>
          </cell>
          <cell r="BR902">
            <v>-4.2190406684201043E-3</v>
          </cell>
          <cell r="BS902">
            <v>-6.140903059139835E-3</v>
          </cell>
          <cell r="BT902">
            <v>-8.6963713232143802E-3</v>
          </cell>
          <cell r="BU902">
            <v>-3.264649616129045E-3</v>
          </cell>
          <cell r="BV902">
            <v>-6.5537539755555763E-3</v>
          </cell>
          <cell r="BW902">
            <v>-4.5607071989247072E-3</v>
          </cell>
          <cell r="BX902">
            <v>-3.1977818096666777E-3</v>
          </cell>
          <cell r="BY902">
            <v>-2.4894154301075E-4</v>
          </cell>
          <cell r="BZ902">
            <v>-8.6222527419355099E-4</v>
          </cell>
          <cell r="CA902">
            <v>-1.5675458349999893E-3</v>
          </cell>
          <cell r="CB902">
            <v>-3.1342530483871034E-3</v>
          </cell>
          <cell r="CC902">
            <v>-6.3278105000000306E-3</v>
          </cell>
          <cell r="CD902">
            <v>-6.5316971413978964E-3</v>
          </cell>
          <cell r="CE902">
            <v>-4.4560667285790112E-3</v>
          </cell>
          <cell r="CF902">
            <v>-6.8468152903224944E-3</v>
          </cell>
          <cell r="CG902">
            <v>-3.7077483869046857E-3</v>
          </cell>
          <cell r="CH902">
            <v>-5.0208428311828146E-3</v>
          </cell>
          <cell r="CI902">
            <v>-7.1302606911110844E-3</v>
          </cell>
          <cell r="CJ902">
            <v>-3.7114217096774205E-3</v>
          </cell>
          <cell r="CK902">
            <v>-7.2523648058221979E-3</v>
          </cell>
          <cell r="CL902">
            <v>-4.5263330645156641E-4</v>
          </cell>
          <cell r="CM902">
            <v>-1.1782435967741811E-3</v>
          </cell>
          <cell r="CN902">
            <v>-4.0010805213333278E-3</v>
          </cell>
          <cell r="CO902">
            <v>-4.8599935129032268E-3</v>
          </cell>
          <cell r="CP902">
            <v>-5.4215014983333143E-3</v>
          </cell>
          <cell r="CQ902">
            <v>-4.0104102559140875E-3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-9.1006824833333999E-3</v>
          </cell>
          <cell r="G903">
            <v>-8.3972269712643821E-3</v>
          </cell>
          <cell r="H903">
            <v>-1.4299057045698949E-2</v>
          </cell>
          <cell r="I903">
            <v>-4.7823439929444156E-3</v>
          </cell>
          <cell r="J903">
            <v>-6.4084321575268721E-3</v>
          </cell>
          <cell r="K903">
            <v>-1.7323414055555875E-3</v>
          </cell>
          <cell r="L903">
            <v>-2.0558525698924635E-3</v>
          </cell>
          <cell r="M903">
            <v>-5.5092806451614851E-4</v>
          </cell>
          <cell r="N903">
            <v>-2.9542040444444639E-3</v>
          </cell>
          <cell r="O903">
            <v>-2.5334817220430406E-3</v>
          </cell>
          <cell r="P903">
            <v>-8.1240659611110932E-3</v>
          </cell>
          <cell r="Q903">
            <v>-4.431684080645093E-3</v>
          </cell>
          <cell r="R903">
            <v>-5.3461940700912924E-3</v>
          </cell>
          <cell r="S903">
            <v>-1.0307586258064605E-2</v>
          </cell>
          <cell r="T903">
            <v>-9.1309514934523328E-3</v>
          </cell>
          <cell r="U903">
            <v>-1.001611266451613E-2</v>
          </cell>
          <cell r="V903">
            <v>-4.4611290444444562E-3</v>
          </cell>
          <cell r="W903">
            <v>-5.8406238188172255E-3</v>
          </cell>
          <cell r="X903">
            <v>-3.7985055416666358E-3</v>
          </cell>
          <cell r="Y903">
            <v>-6.4081615053762642E-4</v>
          </cell>
          <cell r="Z903">
            <v>-4.3239913978496136E-4</v>
          </cell>
          <cell r="AA903">
            <v>-2.715600517222222E-3</v>
          </cell>
          <cell r="AB903">
            <v>-2.7500166854839136E-3</v>
          </cell>
          <cell r="AC903">
            <v>-7.5087060388889237E-3</v>
          </cell>
          <cell r="AD903">
            <v>-6.824573008602175E-3</v>
          </cell>
          <cell r="AE903">
            <v>-5.9654357059359953E-3</v>
          </cell>
          <cell r="AF903">
            <v>-1.3697400382795766E-2</v>
          </cell>
          <cell r="AG903">
            <v>-9.5945325059523801E-3</v>
          </cell>
          <cell r="AH903">
            <v>-7.9675333258064085E-3</v>
          </cell>
          <cell r="AI903">
            <v>-9.4365692111111343E-3</v>
          </cell>
          <cell r="AJ903">
            <v>-4.856165121505357E-3</v>
          </cell>
          <cell r="AK903">
            <v>-1.9802994922222261E-3</v>
          </cell>
          <cell r="AL903">
            <v>-4.7513559677420103E-4</v>
          </cell>
          <cell r="AM903">
            <v>-1.3196051021505117E-3</v>
          </cell>
          <cell r="AN903">
            <v>-4.4718700611111328E-3</v>
          </cell>
          <cell r="AO903">
            <v>-4.1168768225806618E-3</v>
          </cell>
          <cell r="AP903">
            <v>-9.070954903333317E-3</v>
          </cell>
          <cell r="AQ903">
            <v>-4.9849066311827839E-3</v>
          </cell>
          <cell r="AR903">
            <v>-4.7642553131963528E-3</v>
          </cell>
          <cell r="AS903">
            <v>-1.0260183055376459E-2</v>
          </cell>
          <cell r="AT903">
            <v>-4.6584572440476202E-3</v>
          </cell>
          <cell r="AU903">
            <v>-7.8390906467741273E-3</v>
          </cell>
          <cell r="AV903">
            <v>-5.3688923638888775E-3</v>
          </cell>
          <cell r="AW903">
            <v>-8.2363666193548402E-3</v>
          </cell>
          <cell r="AX903">
            <v>-2.0432351833332973E-3</v>
          </cell>
          <cell r="AY903">
            <v>-3.6562553763441752E-4</v>
          </cell>
          <cell r="AZ903">
            <v>-1.7606114155914177E-3</v>
          </cell>
          <cell r="BA903">
            <v>-3.2720421983333525E-3</v>
          </cell>
          <cell r="BB903">
            <v>-6.8164095139784942E-3</v>
          </cell>
          <cell r="BC903">
            <v>-3.2499181833333668E-3</v>
          </cell>
          <cell r="BD903">
            <v>-3.124737360215124E-3</v>
          </cell>
          <cell r="BE903">
            <v>-3.9845709921677019E-3</v>
          </cell>
          <cell r="BF903">
            <v>-6.1368234731182802E-3</v>
          </cell>
          <cell r="BG903">
            <v>-6.6341109022989286E-3</v>
          </cell>
          <cell r="BH903">
            <v>-4.0110525591397495E-3</v>
          </cell>
          <cell r="BI903">
            <v>-2.872120693333341E-3</v>
          </cell>
          <cell r="BJ903">
            <v>-3.5141407053763396E-3</v>
          </cell>
          <cell r="BK903">
            <v>-2.4453981822221693E-3</v>
          </cell>
          <cell r="BL903">
            <v>-3.4344611827960558E-4</v>
          </cell>
          <cell r="BM903">
            <v>-2.0580491612902929E-3</v>
          </cell>
          <cell r="BN903">
            <v>-3.1953645499999961E-3</v>
          </cell>
          <cell r="BO903">
            <v>-7.8393172069892714E-3</v>
          </cell>
          <cell r="BP903">
            <v>-4.4725508694444249E-3</v>
          </cell>
          <cell r="BQ903">
            <v>-4.3681623279571147E-3</v>
          </cell>
          <cell r="BR903">
            <v>-4.5664338883105171E-3</v>
          </cell>
          <cell r="BS903">
            <v>-5.4458999677420294E-3</v>
          </cell>
          <cell r="BT903">
            <v>-5.5654455178570927E-3</v>
          </cell>
          <cell r="BU903">
            <v>-7.5287275145161647E-3</v>
          </cell>
          <cell r="BV903">
            <v>-7.7977258888889123E-3</v>
          </cell>
          <cell r="BW903">
            <v>-4.849591025268829E-3</v>
          </cell>
          <cell r="BX903">
            <v>-3.0384855388889132E-3</v>
          </cell>
          <cell r="BY903">
            <v>-3.8350352688168443E-4</v>
          </cell>
          <cell r="BZ903">
            <v>-1.880716263440857E-3</v>
          </cell>
          <cell r="CA903">
            <v>-1.736278650000006E-3</v>
          </cell>
          <cell r="CB903">
            <v>-5.1380149032257405E-3</v>
          </cell>
          <cell r="CC903">
            <v>-6.4058957055556087E-3</v>
          </cell>
          <cell r="CD903">
            <v>-5.1465894193547523E-3</v>
          </cell>
          <cell r="CE903">
            <v>-4.1633424302328637E-3</v>
          </cell>
          <cell r="CF903">
            <v>-6.2715727344085925E-3</v>
          </cell>
          <cell r="CG903">
            <v>-5.3692012023809355E-3</v>
          </cell>
          <cell r="CH903">
            <v>-5.1791797473118018E-3</v>
          </cell>
          <cell r="CI903">
            <v>-7.0070102605555573E-3</v>
          </cell>
          <cell r="CJ903">
            <v>-5.2372062037634726E-3</v>
          </cell>
          <cell r="CK903">
            <v>-4.828592187277797E-3</v>
          </cell>
          <cell r="CL903">
            <v>-1.029561935483897E-3</v>
          </cell>
          <cell r="CM903">
            <v>-1.2977532881720266E-3</v>
          </cell>
          <cell r="CN903">
            <v>-2.1426075583333426E-3</v>
          </cell>
          <cell r="CO903">
            <v>-6.2710304247311499E-3</v>
          </cell>
          <cell r="CP903">
            <v>-1.2001737777777577E-3</v>
          </cell>
          <cell r="CQ903">
            <v>-4.195335661290378E-3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-3.4445386660855171E-3</v>
          </cell>
          <cell r="G905">
            <v>-6.0900888215803528E-3</v>
          </cell>
          <cell r="H905">
            <v>-7.7804906519421957E-3</v>
          </cell>
          <cell r="I905">
            <v>-1.1023565492992993E-2</v>
          </cell>
          <cell r="J905">
            <v>-6.3942855516807007E-3</v>
          </cell>
          <cell r="K905">
            <v>-8.1489070320323043E-4</v>
          </cell>
          <cell r="L905">
            <v>-1.6664138283444818E-3</v>
          </cell>
          <cell r="M905">
            <v>-3.4525089605734749E-3</v>
          </cell>
          <cell r="N905">
            <v>-2.0537398986486266E-3</v>
          </cell>
          <cell r="O905">
            <v>-7.1636890523588126E-3</v>
          </cell>
          <cell r="P905">
            <v>-1.8196608608608278E-3</v>
          </cell>
          <cell r="Q905">
            <v>-3.6294911847334355E-4</v>
          </cell>
          <cell r="R905">
            <v>-5.5506517053149351E-3</v>
          </cell>
          <cell r="S905">
            <v>-2.7283669233750807E-3</v>
          </cell>
          <cell r="T905">
            <v>-4.1328093361218121E-3</v>
          </cell>
          <cell r="U905">
            <v>-1.2544873984064731E-2</v>
          </cell>
          <cell r="V905">
            <v>-1.2578595162662687E-2</v>
          </cell>
          <cell r="W905">
            <v>-5.2115610893151421E-3</v>
          </cell>
          <cell r="X905">
            <v>-5.9439226974474235E-3</v>
          </cell>
          <cell r="Y905">
            <v>-4.2919437179117503E-4</v>
          </cell>
          <cell r="Z905">
            <v>-3.0350121694275034E-3</v>
          </cell>
          <cell r="AA905">
            <v>-8.3909068305805523E-3</v>
          </cell>
          <cell r="AB905">
            <v>-8.2867131526688231E-3</v>
          </cell>
          <cell r="AC905">
            <v>-1.1935946046045531E-3</v>
          </cell>
          <cell r="AD905">
            <v>-2.1855245083794994E-3</v>
          </cell>
          <cell r="AE905">
            <v>-7.7149027052741959E-4</v>
          </cell>
          <cell r="AF905">
            <v>0</v>
          </cell>
          <cell r="AG905">
            <v>-6.8355772737027642E-4</v>
          </cell>
          <cell r="AH905">
            <v>-9.3271186912713411E-4</v>
          </cell>
          <cell r="AI905">
            <v>-8.1331321321326255E-4</v>
          </cell>
          <cell r="AJ905">
            <v>-2.6747742419839793E-3</v>
          </cell>
          <cell r="AK905">
            <v>-5.8253190628132501E-4</v>
          </cell>
          <cell r="AL905">
            <v>-8.902236510704431E-4</v>
          </cell>
          <cell r="AM905">
            <v>0</v>
          </cell>
          <cell r="AN905">
            <v>-1.6332357670170161E-3</v>
          </cell>
          <cell r="AO905">
            <v>-1.0371904242952867E-3</v>
          </cell>
          <cell r="AP905">
            <v>0</v>
          </cell>
          <cell r="AQ905">
            <v>0</v>
          </cell>
          <cell r="AR905">
            <v>-8.9106388498094713E-4</v>
          </cell>
          <cell r="AS905">
            <v>0</v>
          </cell>
          <cell r="AT905">
            <v>-1.1452442621191494E-3</v>
          </cell>
          <cell r="AU905">
            <v>0</v>
          </cell>
          <cell r="AV905">
            <v>-4.7687068781281372E-3</v>
          </cell>
          <cell r="AW905">
            <v>-1.9768399447835372E-3</v>
          </cell>
          <cell r="AX905">
            <v>-1.8892902715215709E-3</v>
          </cell>
          <cell r="AY905">
            <v>-4.8626440957100225E-5</v>
          </cell>
          <cell r="AZ905">
            <v>0</v>
          </cell>
          <cell r="BA905">
            <v>-1.0214035410410771E-3</v>
          </cell>
          <cell r="BB905">
            <v>0</v>
          </cell>
          <cell r="BC905">
            <v>0</v>
          </cell>
          <cell r="BD905">
            <v>0</v>
          </cell>
          <cell r="BE905">
            <v>-3.2211530587955561E-4</v>
          </cell>
          <cell r="BF905">
            <v>0</v>
          </cell>
          <cell r="BG905">
            <v>0</v>
          </cell>
          <cell r="BH905">
            <v>-1.4571799622209447E-4</v>
          </cell>
          <cell r="BI905">
            <v>-2.5857345970971557E-3</v>
          </cell>
          <cell r="BJ905">
            <v>-1.8799976993116863E-4</v>
          </cell>
          <cell r="BK905">
            <v>0</v>
          </cell>
          <cell r="BL905">
            <v>0</v>
          </cell>
          <cell r="BM905">
            <v>6.6454034679863661E-5</v>
          </cell>
          <cell r="BN905">
            <v>0</v>
          </cell>
          <cell r="BO905">
            <v>-1.0334512375279603E-3</v>
          </cell>
          <cell r="BP905">
            <v>0</v>
          </cell>
          <cell r="BQ905">
            <v>0</v>
          </cell>
          <cell r="BR905">
            <v>-3.1203078797970019E-4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-1.1110322822822094E-3</v>
          </cell>
          <cell r="BX905">
            <v>-1.6492050800798186E-4</v>
          </cell>
          <cell r="BY905">
            <v>-7.263809091349327E-4</v>
          </cell>
          <cell r="BZ905">
            <v>-6.5654336191034446E-4</v>
          </cell>
          <cell r="CA905">
            <v>-1.0504431931931957E-3</v>
          </cell>
          <cell r="CB905">
            <v>-3.795916884596906E-6</v>
          </cell>
          <cell r="CC905">
            <v>0</v>
          </cell>
          <cell r="CD905">
            <v>0</v>
          </cell>
          <cell r="CE905">
            <v>-1.0150259956702712E-3</v>
          </cell>
          <cell r="CF905">
            <v>0</v>
          </cell>
          <cell r="CG905">
            <v>0</v>
          </cell>
          <cell r="CH905">
            <v>0</v>
          </cell>
          <cell r="CI905">
            <v>-2.7396166629128915E-3</v>
          </cell>
          <cell r="CJ905">
            <v>-4.0720907681875418E-3</v>
          </cell>
          <cell r="CK905">
            <v>-1.0625156969468197E-4</v>
          </cell>
          <cell r="CL905">
            <v>-2.692395427685762E-3</v>
          </cell>
          <cell r="CM905">
            <v>0</v>
          </cell>
          <cell r="CN905">
            <v>-2.5136456456457124E-3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-4.247595384655467E-3</v>
          </cell>
          <cell r="G906">
            <v>-1.0603969716529438E-3</v>
          </cell>
          <cell r="H906">
            <v>-8.4771259317698577E-3</v>
          </cell>
          <cell r="I906">
            <v>-6.6663546430488774E-3</v>
          </cell>
          <cell r="J906">
            <v>-6.4898689873253423E-3</v>
          </cell>
          <cell r="K906">
            <v>-5.520670018115903E-3</v>
          </cell>
          <cell r="L906">
            <v>-1.5548043608124562E-3</v>
          </cell>
          <cell r="M906">
            <v>-1.713686237078571E-3</v>
          </cell>
          <cell r="N906">
            <v>-4.785561090982271E-3</v>
          </cell>
          <cell r="O906">
            <v>-1.7487204223157193E-3</v>
          </cell>
          <cell r="P906">
            <v>-7.637614318303898E-3</v>
          </cell>
          <cell r="Q906">
            <v>-2.1112418835385061E-3</v>
          </cell>
          <cell r="R906">
            <v>-4.320841622962257E-3</v>
          </cell>
          <cell r="S906">
            <v>-1.8933401186952414E-3</v>
          </cell>
          <cell r="T906">
            <v>-5.6434378342822278E-3</v>
          </cell>
          <cell r="U906">
            <v>-7.6571393044517211E-3</v>
          </cell>
          <cell r="V906">
            <v>-7.9044373356146336E-3</v>
          </cell>
          <cell r="W906">
            <v>-5.8106550049347727E-3</v>
          </cell>
          <cell r="X906">
            <v>-4.5057255921229222E-3</v>
          </cell>
          <cell r="Y906">
            <v>-2.7381438951223636E-3</v>
          </cell>
          <cell r="Z906">
            <v>0</v>
          </cell>
          <cell r="AA906">
            <v>-3.6582645028180316E-3</v>
          </cell>
          <cell r="AB906">
            <v>-7.1282193782141734E-3</v>
          </cell>
          <cell r="AC906">
            <v>-1.1656575751477494E-3</v>
          </cell>
          <cell r="AD906">
            <v>-3.8714823905250384E-3</v>
          </cell>
          <cell r="AE906">
            <v>-8.1536203196341805E-4</v>
          </cell>
          <cell r="AF906">
            <v>0</v>
          </cell>
          <cell r="AG906">
            <v>0</v>
          </cell>
          <cell r="AH906">
            <v>-9.86104617939354E-6</v>
          </cell>
          <cell r="AI906">
            <v>-5.895475811862616E-3</v>
          </cell>
          <cell r="AJ906">
            <v>-1.58300818788637E-3</v>
          </cell>
          <cell r="AK906">
            <v>-3.9102388620482209E-5</v>
          </cell>
          <cell r="AL906">
            <v>1.9657732065866962E-4</v>
          </cell>
          <cell r="AM906">
            <v>-6.746186886396055E-4</v>
          </cell>
          <cell r="AN906">
            <v>-4.5683001073537621E-4</v>
          </cell>
          <cell r="AO906">
            <v>-1.3440860215053196E-3</v>
          </cell>
          <cell r="AP906">
            <v>0</v>
          </cell>
          <cell r="AQ906">
            <v>0</v>
          </cell>
          <cell r="AR906">
            <v>-1.3004917857024623E-3</v>
          </cell>
          <cell r="AS906">
            <v>0</v>
          </cell>
          <cell r="AT906">
            <v>-3.6039266304344064E-4</v>
          </cell>
          <cell r="AU906">
            <v>-2.3930744506778234E-3</v>
          </cell>
          <cell r="AV906">
            <v>-7.9984416935041658E-4</v>
          </cell>
          <cell r="AW906">
            <v>-2.2971468689939045E-3</v>
          </cell>
          <cell r="AX906">
            <v>-2.1732097255770522E-3</v>
          </cell>
          <cell r="AY906">
            <v>0</v>
          </cell>
          <cell r="AZ906">
            <v>-2.4523745519713369E-3</v>
          </cell>
          <cell r="BA906">
            <v>-3.2048033504427642E-3</v>
          </cell>
          <cell r="BB906">
            <v>-1.8655586398109159E-3</v>
          </cell>
          <cell r="BC906">
            <v>0</v>
          </cell>
          <cell r="BD906">
            <v>0</v>
          </cell>
          <cell r="BE906">
            <v>-1.2138059361332942E-3</v>
          </cell>
          <cell r="BF906">
            <v>0</v>
          </cell>
          <cell r="BG906">
            <v>0</v>
          </cell>
          <cell r="BH906">
            <v>-5.4944330813988529E-4</v>
          </cell>
          <cell r="BI906">
            <v>-4.735538177670473E-3</v>
          </cell>
          <cell r="BJ906">
            <v>-3.5344209099527069E-3</v>
          </cell>
          <cell r="BK906">
            <v>-2.1419763821792781E-3</v>
          </cell>
          <cell r="BL906">
            <v>-6.3380756194486576E-4</v>
          </cell>
          <cell r="BM906">
            <v>-6.5500948002700232E-4</v>
          </cell>
          <cell r="BN906">
            <v>-1.4073398584272256E-3</v>
          </cell>
          <cell r="BO906">
            <v>-9.4045874240306082E-4</v>
          </cell>
          <cell r="BP906">
            <v>0</v>
          </cell>
          <cell r="BQ906">
            <v>0</v>
          </cell>
          <cell r="BR906">
            <v>-6.7025840133022596E-4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-4.1446709943632198E-4</v>
          </cell>
          <cell r="BY906">
            <v>-2.5708161913666483E-3</v>
          </cell>
          <cell r="BZ906">
            <v>0</v>
          </cell>
          <cell r="CA906">
            <v>-5.0533606749865734E-3</v>
          </cell>
          <cell r="CB906">
            <v>-2.9489720014486132E-5</v>
          </cell>
          <cell r="CC906">
            <v>0</v>
          </cell>
          <cell r="CD906">
            <v>0</v>
          </cell>
          <cell r="CE906">
            <v>-1.0999479975956072E-3</v>
          </cell>
          <cell r="CF906">
            <v>0</v>
          </cell>
          <cell r="CG906">
            <v>0</v>
          </cell>
          <cell r="CH906">
            <v>0</v>
          </cell>
          <cell r="CI906">
            <v>-1.4878806025228064E-3</v>
          </cell>
          <cell r="CJ906">
            <v>-2.565308393070509E-3</v>
          </cell>
          <cell r="CK906">
            <v>-4.9234388452764621E-3</v>
          </cell>
          <cell r="CL906">
            <v>0</v>
          </cell>
          <cell r="CM906">
            <v>0</v>
          </cell>
          <cell r="CN906">
            <v>-4.3205625167740402E-3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-4.770201976756816E-3</v>
          </cell>
          <cell r="G907">
            <v>-7.2196719508301199E-3</v>
          </cell>
          <cell r="H907">
            <v>-5.7801031413191595E-3</v>
          </cell>
          <cell r="I907">
            <v>-2.8664390291806563E-3</v>
          </cell>
          <cell r="J907">
            <v>-3.1824820299771184E-3</v>
          </cell>
          <cell r="K907">
            <v>-3.4284936489898943E-3</v>
          </cell>
          <cell r="L907">
            <v>-1.3661601974042092E-3</v>
          </cell>
          <cell r="M907">
            <v>0</v>
          </cell>
          <cell r="N907">
            <v>-2.5671387598205087E-3</v>
          </cell>
          <cell r="O907">
            <v>-4.3832858735201041E-3</v>
          </cell>
          <cell r="P907">
            <v>-1.8608481832210755E-3</v>
          </cell>
          <cell r="Q907">
            <v>-6.3385737563810274E-3</v>
          </cell>
          <cell r="R907">
            <v>-4.0395146617521749E-3</v>
          </cell>
          <cell r="S907">
            <v>-2.860996641142588E-3</v>
          </cell>
          <cell r="T907">
            <v>-1.0802118609607891E-2</v>
          </cell>
          <cell r="U907">
            <v>-4.300772179971768E-3</v>
          </cell>
          <cell r="V907">
            <v>-6.9160696324354065E-3</v>
          </cell>
          <cell r="W907">
            <v>-4.2519394775713537E-3</v>
          </cell>
          <cell r="X907">
            <v>-2.0178113531144626E-3</v>
          </cell>
          <cell r="Y907">
            <v>-1.7163505335613949E-3</v>
          </cell>
          <cell r="Z907">
            <v>0</v>
          </cell>
          <cell r="AA907">
            <v>-2.1078268420314239E-3</v>
          </cell>
          <cell r="AB907">
            <v>-6.8067181370153884E-3</v>
          </cell>
          <cell r="AC907">
            <v>-1.4062662962962547E-3</v>
          </cell>
          <cell r="AD907">
            <v>-5.8220716357121338E-3</v>
          </cell>
          <cell r="AE907">
            <v>-1.2908757784464986E-3</v>
          </cell>
          <cell r="AF907">
            <v>0</v>
          </cell>
          <cell r="AG907">
            <v>0</v>
          </cell>
          <cell r="AH907">
            <v>-9.2312331649829771E-4</v>
          </cell>
          <cell r="AI907">
            <v>-4.2420857716048976E-3</v>
          </cell>
          <cell r="AJ907">
            <v>-4.3938244134897331E-3</v>
          </cell>
          <cell r="AK907">
            <v>-3.6956598793490558E-3</v>
          </cell>
          <cell r="AL907">
            <v>1.9214622977081763E-4</v>
          </cell>
          <cell r="AM907">
            <v>-5.8442171717171254E-4</v>
          </cell>
          <cell r="AN907">
            <v>-2.5506367438271615E-3</v>
          </cell>
          <cell r="AO907">
            <v>6.6024943385473156E-4</v>
          </cell>
          <cell r="AP907">
            <v>0</v>
          </cell>
          <cell r="AQ907">
            <v>0</v>
          </cell>
          <cell r="AR907">
            <v>-1.6700949549605659E-3</v>
          </cell>
          <cell r="AS907">
            <v>0</v>
          </cell>
          <cell r="AT907">
            <v>-9.1014613395862254E-4</v>
          </cell>
          <cell r="AU907">
            <v>-2.3116953160638443E-3</v>
          </cell>
          <cell r="AV907">
            <v>-3.9206533876263161E-3</v>
          </cell>
          <cell r="AW907">
            <v>-4.0551467741935521E-3</v>
          </cell>
          <cell r="AX907">
            <v>-8.4553204685755556E-4</v>
          </cell>
          <cell r="AY907">
            <v>0</v>
          </cell>
          <cell r="AZ907">
            <v>-2.0442809384164096E-3</v>
          </cell>
          <cell r="BA907">
            <v>-2.9783603886083809E-3</v>
          </cell>
          <cell r="BB907">
            <v>-2.9361089751004932E-3</v>
          </cell>
          <cell r="BC907">
            <v>0</v>
          </cell>
          <cell r="BD907">
            <v>0</v>
          </cell>
          <cell r="BE907">
            <v>-8.4485437491954585E-4</v>
          </cell>
          <cell r="BF907">
            <v>0</v>
          </cell>
          <cell r="BG907">
            <v>0</v>
          </cell>
          <cell r="BH907">
            <v>2.1722863038986517E-4</v>
          </cell>
          <cell r="BI907">
            <v>-4.1577861531987281E-3</v>
          </cell>
          <cell r="BJ907">
            <v>-3.1855000733137517E-3</v>
          </cell>
          <cell r="BK907">
            <v>-1.7146558080808338E-3</v>
          </cell>
          <cell r="BL907">
            <v>-7.1556560225949362E-5</v>
          </cell>
          <cell r="BM907">
            <v>0</v>
          </cell>
          <cell r="BN907">
            <v>-1.2936258094836672E-3</v>
          </cell>
          <cell r="BO907">
            <v>0</v>
          </cell>
          <cell r="BP907">
            <v>0</v>
          </cell>
          <cell r="BQ907">
            <v>0</v>
          </cell>
          <cell r="BR907">
            <v>-7.9009195655183051E-4</v>
          </cell>
          <cell r="BS907">
            <v>0</v>
          </cell>
          <cell r="BT907">
            <v>0</v>
          </cell>
          <cell r="BU907">
            <v>0</v>
          </cell>
          <cell r="BV907">
            <v>-5.0177720005611381E-3</v>
          </cell>
          <cell r="BW907">
            <v>-1.3675175953079544E-3</v>
          </cell>
          <cell r="BX907">
            <v>-6.4420105218854218E-4</v>
          </cell>
          <cell r="BY907">
            <v>4.8283532502441107E-4</v>
          </cell>
          <cell r="BZ907">
            <v>0</v>
          </cell>
          <cell r="CA907">
            <v>-2.4913247825476548E-3</v>
          </cell>
          <cell r="CB907">
            <v>-5.2772511947429823E-4</v>
          </cell>
          <cell r="CC907">
            <v>0</v>
          </cell>
          <cell r="CD907">
            <v>0</v>
          </cell>
          <cell r="CE907">
            <v>-1.1579861884830067E-3</v>
          </cell>
          <cell r="CF907">
            <v>0</v>
          </cell>
          <cell r="CG907">
            <v>0</v>
          </cell>
          <cell r="CH907">
            <v>0</v>
          </cell>
          <cell r="CI907">
            <v>-1.5431366119528778E-3</v>
          </cell>
          <cell r="CJ907">
            <v>-2.7235584483273345E-3</v>
          </cell>
          <cell r="CK907">
            <v>-2.0638243733165362E-3</v>
          </cell>
          <cell r="CL907">
            <v>-1.4125370560442718E-3</v>
          </cell>
          <cell r="CM907">
            <v>-8.4764115075486313E-4</v>
          </cell>
          <cell r="CN907">
            <v>-3.8570198358586216E-3</v>
          </cell>
          <cell r="CO907">
            <v>-1.4274096081786092E-3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-2.7637892345602211E-3</v>
          </cell>
          <cell r="G908">
            <v>-3.4229705828174861E-3</v>
          </cell>
          <cell r="H908">
            <v>-8.46381071615665E-3</v>
          </cell>
          <cell r="I908">
            <v>-3.4488080249287512E-3</v>
          </cell>
          <cell r="J908">
            <v>-4.5392217524813927E-3</v>
          </cell>
          <cell r="K908">
            <v>-4.2217902112535732E-3</v>
          </cell>
          <cell r="L908">
            <v>-8.8363270609315148E-4</v>
          </cell>
          <cell r="M908">
            <v>0</v>
          </cell>
          <cell r="N908">
            <v>-2.7764145726495992E-3</v>
          </cell>
          <cell r="O908">
            <v>-4.6512183933002382E-3</v>
          </cell>
          <cell r="P908">
            <v>-2.6432264472934786E-3</v>
          </cell>
          <cell r="Q908">
            <v>-4.1342407499311284E-3</v>
          </cell>
          <cell r="R908">
            <v>-4.1129127169242108E-3</v>
          </cell>
          <cell r="S908">
            <v>-2.0481510925006718E-3</v>
          </cell>
          <cell r="T908">
            <v>-1.1160079891636088E-2</v>
          </cell>
          <cell r="U908">
            <v>-5.5860277467604247E-3</v>
          </cell>
          <cell r="V908">
            <v>-6.5566552973645997E-3</v>
          </cell>
          <cell r="W908">
            <v>-3.7782955193686463E-3</v>
          </cell>
          <cell r="X908">
            <v>-4.8045907172364344E-3</v>
          </cell>
          <cell r="Y908">
            <v>-2.3197888141025524E-3</v>
          </cell>
          <cell r="Z908">
            <v>0</v>
          </cell>
          <cell r="AA908">
            <v>-3.0585927421652448E-3</v>
          </cell>
          <cell r="AB908">
            <v>-5.223008471188284E-3</v>
          </cell>
          <cell r="AC908">
            <v>-2.2412580128206017E-4</v>
          </cell>
          <cell r="AD908">
            <v>-5.2193079680177279E-3</v>
          </cell>
          <cell r="AE908">
            <v>-6.7076259937365323E-4</v>
          </cell>
          <cell r="AF908">
            <v>0</v>
          </cell>
          <cell r="AG908">
            <v>0</v>
          </cell>
          <cell r="AH908">
            <v>-5.9254169423755831E-4</v>
          </cell>
          <cell r="AI908">
            <v>-2.4667623824785045E-3</v>
          </cell>
          <cell r="AJ908">
            <v>-8.1644022608218236E-4</v>
          </cell>
          <cell r="AK908">
            <v>-9.4272803418804507E-4</v>
          </cell>
          <cell r="AL908">
            <v>2.0382200510060677E-4</v>
          </cell>
          <cell r="AM908">
            <v>-1.7780982216707986E-3</v>
          </cell>
          <cell r="AN908">
            <v>-1.3882522649572016E-3</v>
          </cell>
          <cell r="AO908">
            <v>-2.7145374448578341E-4</v>
          </cell>
          <cell r="AP908">
            <v>0</v>
          </cell>
          <cell r="AQ908">
            <v>0</v>
          </cell>
          <cell r="AR908">
            <v>-1.175217693478503E-3</v>
          </cell>
          <cell r="AS908">
            <v>0</v>
          </cell>
          <cell r="AT908">
            <v>-1.6779476190476039E-3</v>
          </cell>
          <cell r="AU908">
            <v>-1.950576750758215E-3</v>
          </cell>
          <cell r="AV908">
            <v>-1.1793719237891409E-3</v>
          </cell>
          <cell r="AW908">
            <v>-2.4158513716570629E-3</v>
          </cell>
          <cell r="AX908">
            <v>-9.0508858368948397E-4</v>
          </cell>
          <cell r="AY908">
            <v>0</v>
          </cell>
          <cell r="AZ908">
            <v>-2.1614173490487887E-3</v>
          </cell>
          <cell r="BA908">
            <v>-1.8106852706552545E-3</v>
          </cell>
          <cell r="BB908">
            <v>-2.0243336073201834E-3</v>
          </cell>
          <cell r="BC908">
            <v>0</v>
          </cell>
          <cell r="BD908">
            <v>0</v>
          </cell>
          <cell r="BE908">
            <v>-9.8444665942742926E-4</v>
          </cell>
          <cell r="BF908">
            <v>0</v>
          </cell>
          <cell r="BG908">
            <v>0</v>
          </cell>
          <cell r="BH908">
            <v>0</v>
          </cell>
          <cell r="BI908">
            <v>-3.5510430235041746E-3</v>
          </cell>
          <cell r="BJ908">
            <v>-4.0295123035566371E-3</v>
          </cell>
          <cell r="BK908">
            <v>-3.1600626673789489E-3</v>
          </cell>
          <cell r="BL908">
            <v>-1.0141685621725682E-3</v>
          </cell>
          <cell r="BM908">
            <v>0</v>
          </cell>
          <cell r="BN908">
            <v>-8.7339992877466521E-5</v>
          </cell>
          <cell r="BO908">
            <v>0</v>
          </cell>
          <cell r="BP908">
            <v>0</v>
          </cell>
          <cell r="BQ908">
            <v>0</v>
          </cell>
          <cell r="BR908">
            <v>-5.0292282548880518E-4</v>
          </cell>
          <cell r="BS908">
            <v>0</v>
          </cell>
          <cell r="BT908">
            <v>0</v>
          </cell>
          <cell r="BU908">
            <v>0</v>
          </cell>
          <cell r="BV908">
            <v>-1.4901956659543747E-3</v>
          </cell>
          <cell r="BW908">
            <v>0</v>
          </cell>
          <cell r="BX908">
            <v>0</v>
          </cell>
          <cell r="BY908">
            <v>-1.6347783257513182E-3</v>
          </cell>
          <cell r="BZ908">
            <v>0</v>
          </cell>
          <cell r="CA908">
            <v>-2.3915588639601415E-3</v>
          </cell>
          <cell r="CB908">
            <v>-5.3019571960305489E-4</v>
          </cell>
          <cell r="CC908">
            <v>0</v>
          </cell>
          <cell r="CD908">
            <v>0</v>
          </cell>
          <cell r="CE908">
            <v>-8.8432329001286725E-4</v>
          </cell>
          <cell r="CF908">
            <v>0</v>
          </cell>
          <cell r="CG908">
            <v>0</v>
          </cell>
          <cell r="CH908">
            <v>0</v>
          </cell>
          <cell r="CI908">
            <v>-3.4410980626781162E-3</v>
          </cell>
          <cell r="CJ908">
            <v>-1.1033772401436437E-4</v>
          </cell>
          <cell r="CK908">
            <v>-1.7076414245014715E-3</v>
          </cell>
          <cell r="CL908">
            <v>-5.4703261993382934E-4</v>
          </cell>
          <cell r="CM908">
            <v>0</v>
          </cell>
          <cell r="CN908">
            <v>-4.9312445192308263E-3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5.5740877373594566E-4</v>
          </cell>
          <cell r="N909">
            <v>4.5723463356961425E-5</v>
          </cell>
          <cell r="O909">
            <v>3.5465830187592084E-4</v>
          </cell>
          <cell r="P909">
            <v>0</v>
          </cell>
          <cell r="Q909">
            <v>0</v>
          </cell>
          <cell r="R909">
            <v>-1.7487019369966106E-4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-7.5139202985591291E-4</v>
          </cell>
          <cell r="AA909">
            <v>0</v>
          </cell>
          <cell r="AB909">
            <v>-1.3075634766071542E-3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-7.3920279746388928E-3</v>
          </cell>
          <cell r="G910">
            <v>-1.0263639327179774E-2</v>
          </cell>
          <cell r="H910">
            <v>-9.4008766427718382E-3</v>
          </cell>
          <cell r="I910">
            <v>-5.3511464085297389E-3</v>
          </cell>
          <cell r="J910">
            <v>-4.5845037390028764E-3</v>
          </cell>
          <cell r="K910">
            <v>-4.8469154040404749E-3</v>
          </cell>
          <cell r="L910">
            <v>-8.7558615727167943E-4</v>
          </cell>
          <cell r="M910">
            <v>-1.5028476974038307E-4</v>
          </cell>
          <cell r="N910">
            <v>-4.0758603395061876E-3</v>
          </cell>
          <cell r="O910">
            <v>-5.0926883363202058E-3</v>
          </cell>
          <cell r="P910">
            <v>-6.10021064814803E-3</v>
          </cell>
          <cell r="Q910">
            <v>-8.2034161100248415E-3</v>
          </cell>
          <cell r="R910">
            <v>-6.1764857598819445E-3</v>
          </cell>
          <cell r="S910">
            <v>-4.265504113717844E-3</v>
          </cell>
          <cell r="T910">
            <v>-1.3445872850529061E-2</v>
          </cell>
          <cell r="U910">
            <v>-8.3222465108069854E-3</v>
          </cell>
          <cell r="V910">
            <v>-1.259456665123454E-2</v>
          </cell>
          <cell r="W910">
            <v>-6.2056776786684198E-3</v>
          </cell>
          <cell r="X910">
            <v>-1.2138131060606128E-3</v>
          </cell>
          <cell r="Y910">
            <v>-1.156214529705657E-3</v>
          </cell>
          <cell r="Z910">
            <v>-7.3612430080371993E-4</v>
          </cell>
          <cell r="AA910">
            <v>-3.6762580457351257E-3</v>
          </cell>
          <cell r="AB910">
            <v>-6.8644206310415901E-3</v>
          </cell>
          <cell r="AC910">
            <v>-1.1582424638047151E-2</v>
          </cell>
          <cell r="AD910">
            <v>-4.8988764065385215E-3</v>
          </cell>
          <cell r="AE910">
            <v>-2.1700135539182708E-3</v>
          </cell>
          <cell r="AF910">
            <v>0</v>
          </cell>
          <cell r="AG910">
            <v>0</v>
          </cell>
          <cell r="AH910">
            <v>-1.6884515178667292E-3</v>
          </cell>
          <cell r="AI910">
            <v>-9.0254905653761042E-3</v>
          </cell>
          <cell r="AJ910">
            <v>-6.2137328119908353E-3</v>
          </cell>
          <cell r="AK910">
            <v>-4.1223312008978885E-3</v>
          </cell>
          <cell r="AL910">
            <v>-3.881832980340838E-4</v>
          </cell>
          <cell r="AM910">
            <v>-1.241990034756224E-3</v>
          </cell>
          <cell r="AN910">
            <v>-1.4672979517396656E-3</v>
          </cell>
          <cell r="AO910">
            <v>-1.8741376805691545E-3</v>
          </cell>
          <cell r="AP910">
            <v>0</v>
          </cell>
          <cell r="AQ910">
            <v>0</v>
          </cell>
          <cell r="AR910">
            <v>-1.8127539205986531E-3</v>
          </cell>
          <cell r="AS910">
            <v>0</v>
          </cell>
          <cell r="AT910">
            <v>-3.264376352813958E-4</v>
          </cell>
          <cell r="AU910">
            <v>-1.5209234549798389E-3</v>
          </cell>
          <cell r="AV910">
            <v>-4.2222377665544486E-3</v>
          </cell>
          <cell r="AW910">
            <v>-6.5974239505267596E-3</v>
          </cell>
          <cell r="AX910">
            <v>-2.6940271043771058E-3</v>
          </cell>
          <cell r="AY910">
            <v>-6.8657814706163389E-5</v>
          </cell>
          <cell r="AZ910">
            <v>-1.3182249918539668E-3</v>
          </cell>
          <cell r="BA910">
            <v>-2.9158151599326665E-3</v>
          </cell>
          <cell r="BB910">
            <v>-2.028722249375392E-3</v>
          </cell>
          <cell r="BC910">
            <v>0</v>
          </cell>
          <cell r="BD910">
            <v>0</v>
          </cell>
          <cell r="BE910">
            <v>-7.5301355885815102E-4</v>
          </cell>
          <cell r="BF910">
            <v>0</v>
          </cell>
          <cell r="BG910">
            <v>0</v>
          </cell>
          <cell r="BH910">
            <v>1.1363651297925381E-3</v>
          </cell>
          <cell r="BI910">
            <v>-5.8452753647586508E-3</v>
          </cell>
          <cell r="BJ910">
            <v>-4.8084483273597156E-4</v>
          </cell>
          <cell r="BK910">
            <v>-2.1689293911335006E-3</v>
          </cell>
          <cell r="BL910">
            <v>0</v>
          </cell>
          <cell r="BM910">
            <v>-1.3591404637774973E-4</v>
          </cell>
          <cell r="BN910">
            <v>-9.5394934062847936E-4</v>
          </cell>
          <cell r="BO910">
            <v>-7.3116559411312565E-4</v>
          </cell>
          <cell r="BP910">
            <v>0</v>
          </cell>
          <cell r="BQ910">
            <v>0</v>
          </cell>
          <cell r="BR910">
            <v>-9.219290962133031E-4</v>
          </cell>
          <cell r="BS910">
            <v>0</v>
          </cell>
          <cell r="BT910">
            <v>0</v>
          </cell>
          <cell r="BU910">
            <v>0</v>
          </cell>
          <cell r="BV910">
            <v>-5.8423085297418798E-3</v>
          </cell>
          <cell r="BW910">
            <v>-1.4495306560224908E-4</v>
          </cell>
          <cell r="BX910">
            <v>-7.5871703142532665E-4</v>
          </cell>
          <cell r="BY910">
            <v>-1.472248613826499E-3</v>
          </cell>
          <cell r="BZ910">
            <v>-1.989296051916889E-4</v>
          </cell>
          <cell r="CA910">
            <v>-1.9049766975308136E-3</v>
          </cell>
          <cell r="CB910">
            <v>-8.0722524302156984E-4</v>
          </cell>
          <cell r="CC910">
            <v>0</v>
          </cell>
          <cell r="CD910">
            <v>0</v>
          </cell>
          <cell r="CE910">
            <v>-1.0896556576034389E-3</v>
          </cell>
          <cell r="CF910">
            <v>0</v>
          </cell>
          <cell r="CG910">
            <v>0</v>
          </cell>
          <cell r="CH910">
            <v>0</v>
          </cell>
          <cell r="CI910">
            <v>-1.5403412037037212E-3</v>
          </cell>
          <cell r="CJ910">
            <v>-1.417378747148923E-3</v>
          </cell>
          <cell r="CK910">
            <v>-1.2577086307519747E-3</v>
          </cell>
          <cell r="CL910">
            <v>-2.5060152601281693E-3</v>
          </cell>
          <cell r="CM910">
            <v>-4.0077088085149759E-4</v>
          </cell>
          <cell r="CN910">
            <v>-5.3670208193041802E-3</v>
          </cell>
          <cell r="CO910">
            <v>-6.039704477571739E-4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-1.5506861200142996E-3</v>
          </cell>
          <cell r="J912">
            <v>-2.7971943152054202E-3</v>
          </cell>
          <cell r="K912">
            <v>6.0212865918801706E-4</v>
          </cell>
          <cell r="L912">
            <v>-4.6713724410669677E-3</v>
          </cell>
          <cell r="M912">
            <v>2.8123892852216503E-4</v>
          </cell>
          <cell r="N912">
            <v>-2.5501767272079201E-4</v>
          </cell>
          <cell r="O912">
            <v>-1.0505768369175605E-3</v>
          </cell>
          <cell r="P912">
            <v>0</v>
          </cell>
          <cell r="Q912">
            <v>0</v>
          </cell>
          <cell r="R912">
            <v>-3.3262524558019813E-4</v>
          </cell>
          <cell r="S912">
            <v>-1.1999849221122627E-4</v>
          </cell>
          <cell r="T912">
            <v>0</v>
          </cell>
          <cell r="U912">
            <v>1.1135220223325581E-3</v>
          </cell>
          <cell r="V912">
            <v>-1.1370075249287348E-3</v>
          </cell>
          <cell r="W912">
            <v>-1.5717057347670038E-3</v>
          </cell>
          <cell r="X912">
            <v>-8.2923601317658191E-4</v>
          </cell>
          <cell r="Y912">
            <v>-8.188909136338518E-4</v>
          </cell>
          <cell r="Z912">
            <v>0</v>
          </cell>
          <cell r="AA912">
            <v>-1.186539529913766E-4</v>
          </cell>
          <cell r="AB912">
            <v>-5.0167816894131079E-4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-1.5577995316952142E-3</v>
          </cell>
          <cell r="J913">
            <v>-1.4385204714639777E-4</v>
          </cell>
          <cell r="K913">
            <v>6.7498685897438016E-4</v>
          </cell>
          <cell r="L913">
            <v>-2.8462895988420334E-3</v>
          </cell>
          <cell r="M913">
            <v>-1.2248390026192157E-3</v>
          </cell>
          <cell r="N913">
            <v>-1.0613642450142402E-3</v>
          </cell>
          <cell r="O913">
            <v>2.5203296457126934E-4</v>
          </cell>
          <cell r="P913">
            <v>0</v>
          </cell>
          <cell r="Q913">
            <v>0</v>
          </cell>
          <cell r="R913">
            <v>1.8660115115320952E-4</v>
          </cell>
          <cell r="S913">
            <v>-1.1637884270747634E-3</v>
          </cell>
          <cell r="T913">
            <v>0</v>
          </cell>
          <cell r="U913">
            <v>0</v>
          </cell>
          <cell r="V913">
            <v>-9.4890527849000872E-4</v>
          </cell>
          <cell r="W913">
            <v>1.8540987730908398E-4</v>
          </cell>
          <cell r="X913">
            <v>1.0434574430199239E-3</v>
          </cell>
          <cell r="Y913">
            <v>-1.4164073269923305E-4</v>
          </cell>
          <cell r="Z913">
            <v>2.2511186931348792E-3</v>
          </cell>
          <cell r="AA913">
            <v>-7.4574946581196233E-5</v>
          </cell>
          <cell r="AB913">
            <v>1.0466458677971247E-3</v>
          </cell>
          <cell r="AC913">
            <v>0</v>
          </cell>
          <cell r="AD913">
            <v>0</v>
          </cell>
          <cell r="AE913">
            <v>-1.8640147523840689E-6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-2.2678846153867394E-5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-5.170403055865247E-6</v>
          </cell>
          <cell r="BS913">
            <v>0</v>
          </cell>
          <cell r="BT913">
            <v>0</v>
          </cell>
          <cell r="BU913">
            <v>0</v>
          </cell>
          <cell r="BV913">
            <v>-6.2906570512832882E-5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-7.8916658460668199E-3</v>
          </cell>
          <cell r="G914">
            <v>-1.1972159003831417E-2</v>
          </cell>
          <cell r="H914">
            <v>-1.1035833663459726E-2</v>
          </cell>
          <cell r="I914">
            <v>-1.2201735087719323E-2</v>
          </cell>
          <cell r="J914">
            <v>-7.0272960196189338E-3</v>
          </cell>
          <cell r="K914">
            <v>-6.2040158333332984E-3</v>
          </cell>
          <cell r="L914">
            <v>-2.3766958121109183E-3</v>
          </cell>
          <cell r="M914">
            <v>-2.3097377381626205E-3</v>
          </cell>
          <cell r="N914">
            <v>-4.0728464424950594E-3</v>
          </cell>
          <cell r="O914">
            <v>-7.4786987360874191E-3</v>
          </cell>
          <cell r="P914">
            <v>-6.5605056384016591E-3</v>
          </cell>
          <cell r="Q914">
            <v>-9.7720692369364093E-3</v>
          </cell>
          <cell r="R914">
            <v>-7.4570460642472414E-3</v>
          </cell>
          <cell r="S914">
            <v>-4.8189824844369067E-3</v>
          </cell>
          <cell r="T914">
            <v>-1.8197636241645776E-2</v>
          </cell>
          <cell r="U914">
            <v>-1.6469392473118349E-2</v>
          </cell>
          <cell r="V914">
            <v>-1.370484934697852E-2</v>
          </cell>
          <cell r="W914">
            <v>-1.9311807677797055E-3</v>
          </cell>
          <cell r="X914">
            <v>-4.8938416617933522E-3</v>
          </cell>
          <cell r="Y914">
            <v>-1.1566208545557566E-3</v>
          </cell>
          <cell r="Z914">
            <v>0</v>
          </cell>
          <cell r="AA914">
            <v>-4.9299165594541838E-3</v>
          </cell>
          <cell r="AB914">
            <v>-6.4829574325598327E-3</v>
          </cell>
          <cell r="AC914">
            <v>-1.0823191559454215E-2</v>
          </cell>
          <cell r="AD914">
            <v>-7.2613184021882438E-3</v>
          </cell>
          <cell r="AE914">
            <v>-5.4984601200031569E-3</v>
          </cell>
          <cell r="AF914">
            <v>-7.1901586021504427E-3</v>
          </cell>
          <cell r="AG914">
            <v>-9.0674167951128037E-3</v>
          </cell>
          <cell r="AH914">
            <v>-6.5504777400490766E-3</v>
          </cell>
          <cell r="AI914">
            <v>-9.8191528557505237E-3</v>
          </cell>
          <cell r="AJ914">
            <v>-1.4950808833239015E-2</v>
          </cell>
          <cell r="AK914">
            <v>-2.8306903118908711E-3</v>
          </cell>
          <cell r="AL914">
            <v>-1.8882487408036219E-3</v>
          </cell>
          <cell r="AM914">
            <v>-2.7426521882664145E-3</v>
          </cell>
          <cell r="AN914">
            <v>-2.6881767543859292E-3</v>
          </cell>
          <cell r="AO914">
            <v>-1.8491333474816019E-3</v>
          </cell>
          <cell r="AP914">
            <v>-9.5675219298241299E-4</v>
          </cell>
          <cell r="AQ914">
            <v>-5.6093950669684478E-3</v>
          </cell>
          <cell r="AR914">
            <v>-5.4454224331891843E-3</v>
          </cell>
          <cell r="AS914">
            <v>-4.8017973967174887E-3</v>
          </cell>
          <cell r="AT914">
            <v>-1.450827537071836E-2</v>
          </cell>
          <cell r="AU914">
            <v>-3.0899582578758356E-3</v>
          </cell>
          <cell r="AV914">
            <v>-9.7332412997075402E-3</v>
          </cell>
          <cell r="AW914">
            <v>-9.2738234012450516E-3</v>
          </cell>
          <cell r="AX914">
            <v>-6.6908115789473532E-3</v>
          </cell>
          <cell r="AY914">
            <v>0</v>
          </cell>
          <cell r="AZ914">
            <v>-1.6721529900018961E-3</v>
          </cell>
          <cell r="BA914">
            <v>-3.3212360331383861E-3</v>
          </cell>
          <cell r="BB914">
            <v>-3.0503171571401588E-3</v>
          </cell>
          <cell r="BC914">
            <v>-5.2714331384016155E-3</v>
          </cell>
          <cell r="BD914">
            <v>-4.9134287398604481E-3</v>
          </cell>
          <cell r="BE914">
            <v>-4.5518896698143463E-3</v>
          </cell>
          <cell r="BF914">
            <v>-4.438388737973975E-3</v>
          </cell>
          <cell r="BG914">
            <v>-4.0409249848759599E-3</v>
          </cell>
          <cell r="BH914">
            <v>-4.5917649264290428E-3</v>
          </cell>
          <cell r="BI914">
            <v>-1.1927239385964905E-2</v>
          </cell>
          <cell r="BJ914">
            <v>-4.9454715053762754E-3</v>
          </cell>
          <cell r="BK914">
            <v>-3.8541913255360494E-3</v>
          </cell>
          <cell r="BL914">
            <v>-1.5223300226372138E-3</v>
          </cell>
          <cell r="BM914">
            <v>-4.7815388134314074E-3</v>
          </cell>
          <cell r="BN914">
            <v>-6.6676321198831379E-3</v>
          </cell>
          <cell r="BO914">
            <v>-6.6814426146010186E-3</v>
          </cell>
          <cell r="BP914">
            <v>0</v>
          </cell>
          <cell r="BQ914">
            <v>-1.275608852103427E-3</v>
          </cell>
          <cell r="BR914">
            <v>-4.6396410809500521E-3</v>
          </cell>
          <cell r="BS914">
            <v>-6.1956027636295152E-3</v>
          </cell>
          <cell r="BT914">
            <v>-1.0973109805765269E-3</v>
          </cell>
          <cell r="BU914">
            <v>-1.0831695104697225E-2</v>
          </cell>
          <cell r="BV914">
            <v>-3.9893978606237446E-3</v>
          </cell>
          <cell r="BW914">
            <v>-7.9431704301074491E-3</v>
          </cell>
          <cell r="BX914">
            <v>-2.6237447855750329E-3</v>
          </cell>
          <cell r="BY914">
            <v>-1.5646183866252217E-3</v>
          </cell>
          <cell r="BZ914">
            <v>-2.2112737219392997E-3</v>
          </cell>
          <cell r="CA914">
            <v>-4.7955103411305711E-3</v>
          </cell>
          <cell r="CB914">
            <v>-6.6689115732880833E-3</v>
          </cell>
          <cell r="CC914">
            <v>-6.0314866471735673E-3</v>
          </cell>
          <cell r="CD914">
            <v>-1.3440860215054862E-3</v>
          </cell>
          <cell r="CE914">
            <v>-3.906437630617654E-3</v>
          </cell>
          <cell r="CF914">
            <v>0</v>
          </cell>
          <cell r="CG914">
            <v>-8.0125590016710824E-4</v>
          </cell>
          <cell r="CH914">
            <v>-9.0985412705150148E-3</v>
          </cell>
          <cell r="CI914">
            <v>-6.61439154970761E-3</v>
          </cell>
          <cell r="CJ914">
            <v>-2.1167329277494984E-3</v>
          </cell>
          <cell r="CK914">
            <v>-9.1205413625730647E-3</v>
          </cell>
          <cell r="CL914">
            <v>-1.3440860215053752E-3</v>
          </cell>
          <cell r="CM914">
            <v>-3.7941975570647268E-3</v>
          </cell>
          <cell r="CN914">
            <v>-6.0671708284599779E-3</v>
          </cell>
          <cell r="CO914">
            <v>-3.9191020562157619E-3</v>
          </cell>
          <cell r="CP914">
            <v>0</v>
          </cell>
          <cell r="CQ914">
            <v>-3.8999678362573453E-3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6">
          <cell r="F916">
            <v>-7.7289929021397419E-3</v>
          </cell>
          <cell r="G916">
            <v>-9.0846295628700946E-3</v>
          </cell>
          <cell r="H916">
            <v>-6.4780981725860998E-3</v>
          </cell>
          <cell r="I916">
            <v>-6.6083186658249526E-3</v>
          </cell>
          <cell r="J916">
            <v>-2.8856406714999339E-3</v>
          </cell>
          <cell r="K916">
            <v>-4.0143541652637449E-3</v>
          </cell>
          <cell r="L916">
            <v>-6.9280098702073634E-4</v>
          </cell>
          <cell r="M916">
            <v>-1.1909469968502118E-3</v>
          </cell>
          <cell r="N916">
            <v>-1.7167918981481067E-3</v>
          </cell>
          <cell r="O916">
            <v>-5.6351415227544055E-3</v>
          </cell>
          <cell r="P916">
            <v>-2.5957094486531718E-3</v>
          </cell>
          <cell r="Q916">
            <v>-4.0555174866948596E-3</v>
          </cell>
          <cell r="R916">
            <v>-5.0413896282747728E-3</v>
          </cell>
          <cell r="S916">
            <v>-4.6893067367221319E-3</v>
          </cell>
          <cell r="T916">
            <v>-1.1511556609247242E-2</v>
          </cell>
          <cell r="U916">
            <v>-1.1783596251493389E-2</v>
          </cell>
          <cell r="V916">
            <v>-6.8395251862373163E-3</v>
          </cell>
          <cell r="W916">
            <v>-2.334244388101453E-3</v>
          </cell>
          <cell r="X916">
            <v>-2.0934163482043133E-3</v>
          </cell>
          <cell r="Y916">
            <v>-9.3577005267730939E-4</v>
          </cell>
          <cell r="Z916">
            <v>0</v>
          </cell>
          <cell r="AA916">
            <v>-3.3067787457912723E-3</v>
          </cell>
          <cell r="AB916">
            <v>-4.8201739301618196E-3</v>
          </cell>
          <cell r="AC916">
            <v>-4.2697158445565986E-3</v>
          </cell>
          <cell r="AD916">
            <v>-8.4207972059303637E-3</v>
          </cell>
          <cell r="AE916">
            <v>-3.4819947857571698E-3</v>
          </cell>
          <cell r="AF916">
            <v>-4.9656515287281877E-3</v>
          </cell>
          <cell r="AG916">
            <v>-7.35696191077434E-3</v>
          </cell>
          <cell r="AH916">
            <v>-2.2213271559683445E-3</v>
          </cell>
          <cell r="AI916">
            <v>-3.5673901585297485E-3</v>
          </cell>
          <cell r="AJ916">
            <v>-5.8349275795590294E-3</v>
          </cell>
          <cell r="AK916">
            <v>-2.9791619767116084E-3</v>
          </cell>
          <cell r="AL916">
            <v>-1.9616610459433359E-3</v>
          </cell>
          <cell r="AM916">
            <v>-2.400590976974093E-3</v>
          </cell>
          <cell r="AN916">
            <v>-1.917873138327697E-3</v>
          </cell>
          <cell r="AO916">
            <v>-2.0293699359182904E-3</v>
          </cell>
          <cell r="AP916">
            <v>-1.0043595679012363E-3</v>
          </cell>
          <cell r="AQ916">
            <v>-5.775814294829984E-3</v>
          </cell>
          <cell r="AR916">
            <v>-3.5207292963885251E-3</v>
          </cell>
          <cell r="AS916">
            <v>-1.3741323721080945E-3</v>
          </cell>
          <cell r="AT916">
            <v>-1.276261803300871E-2</v>
          </cell>
          <cell r="AU916">
            <v>-2.8731155506678818E-3</v>
          </cell>
          <cell r="AV916">
            <v>-5.0824489197530687E-3</v>
          </cell>
          <cell r="AW916">
            <v>-2.9298606888780165E-3</v>
          </cell>
          <cell r="AX916">
            <v>-1.9236710690235803E-3</v>
          </cell>
          <cell r="AY916">
            <v>0</v>
          </cell>
          <cell r="AZ916">
            <v>-1.2329116704682119E-3</v>
          </cell>
          <cell r="BA916">
            <v>-1.9225922278338636E-3</v>
          </cell>
          <cell r="BB916">
            <v>-3.2345348864993295E-3</v>
          </cell>
          <cell r="BC916">
            <v>-1.7779860549944071E-3</v>
          </cell>
          <cell r="BD916">
            <v>-7.9203461252308482E-3</v>
          </cell>
          <cell r="BE916">
            <v>-2.2664769199278734E-3</v>
          </cell>
          <cell r="BF916">
            <v>-4.9723356888780046E-3</v>
          </cell>
          <cell r="BG916">
            <v>-1.5097396958086984E-3</v>
          </cell>
          <cell r="BH916">
            <v>-3.0260670278048907E-3</v>
          </cell>
          <cell r="BI916">
            <v>-6.7550416315937389E-3</v>
          </cell>
          <cell r="BJ916">
            <v>-8.901438117736582E-4</v>
          </cell>
          <cell r="BK916">
            <v>-1.410063959034813E-3</v>
          </cell>
          <cell r="BL916">
            <v>-6.6389718420767352E-4</v>
          </cell>
          <cell r="BM916">
            <v>-9.5503886037798247E-4</v>
          </cell>
          <cell r="BN916">
            <v>-2.531808086419729E-3</v>
          </cell>
          <cell r="BO916">
            <v>-2.9478236111110112E-3</v>
          </cell>
          <cell r="BP916">
            <v>0</v>
          </cell>
          <cell r="BQ916">
            <v>-1.5395548224177991E-3</v>
          </cell>
          <cell r="BR916">
            <v>-2.9399729390191531E-3</v>
          </cell>
          <cell r="BS916">
            <v>-1.7234368686868118E-3</v>
          </cell>
          <cell r="BT916">
            <v>-1.6292046957671058E-3</v>
          </cell>
          <cell r="BU916">
            <v>-7.1276734074617321E-3</v>
          </cell>
          <cell r="BV916">
            <v>-5.0711647022306794E-3</v>
          </cell>
          <cell r="BW916">
            <v>-5.8837172024002737E-3</v>
          </cell>
          <cell r="BX916">
            <v>-3.291754545454606E-3</v>
          </cell>
          <cell r="BY916">
            <v>-1.5318472629520796E-3</v>
          </cell>
          <cell r="BZ916">
            <v>-1.1972583374063317E-3</v>
          </cell>
          <cell r="CA916">
            <v>-3.0801404096520435E-3</v>
          </cell>
          <cell r="CB916">
            <v>-2.2739067883132402E-3</v>
          </cell>
          <cell r="CC916">
            <v>-1.9740516414141207E-3</v>
          </cell>
          <cell r="CD916">
            <v>-4.2212956174647598E-4</v>
          </cell>
          <cell r="CE916">
            <v>-2.080838192282386E-3</v>
          </cell>
          <cell r="CF916">
            <v>0</v>
          </cell>
          <cell r="CG916">
            <v>-2.3758349717411531E-3</v>
          </cell>
          <cell r="CH916">
            <v>-5.9708172260237169E-3</v>
          </cell>
          <cell r="CI916">
            <v>-2.8831125417367875E-3</v>
          </cell>
          <cell r="CJ916">
            <v>-6.1501570136851536E-4</v>
          </cell>
          <cell r="CK916">
            <v>-4.7986553956229638E-3</v>
          </cell>
          <cell r="CL916">
            <v>-7.6662665634849581E-4</v>
          </cell>
          <cell r="CM916">
            <v>-1.5490941674812797E-3</v>
          </cell>
          <cell r="CN916">
            <v>-2.7661724915825081E-3</v>
          </cell>
          <cell r="CO916">
            <v>-2.2277386499403029E-3</v>
          </cell>
          <cell r="CP916">
            <v>0</v>
          </cell>
          <cell r="CQ916">
            <v>-1.1140736667752393E-3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-1.4230416985717365E-2</v>
          </cell>
          <cell r="G917">
            <v>-9.8236593521421889E-3</v>
          </cell>
          <cell r="H917">
            <v>-1.616077576164876E-2</v>
          </cell>
          <cell r="I917">
            <v>-1.0431734022166128E-2</v>
          </cell>
          <cell r="J917">
            <v>-6.9351398093842054E-3</v>
          </cell>
          <cell r="K917">
            <v>-7.7747873428731795E-3</v>
          </cell>
          <cell r="L917">
            <v>-2.7013510372542182E-3</v>
          </cell>
          <cell r="M917">
            <v>-1.551743537525796E-3</v>
          </cell>
          <cell r="N917">
            <v>-3.9290449074074196E-3</v>
          </cell>
          <cell r="O917">
            <v>-6.9640132942326849E-3</v>
          </cell>
          <cell r="P917">
            <v>-6.4146566919192072E-3</v>
          </cell>
          <cell r="Q917">
            <v>-1.6596748397957883E-3</v>
          </cell>
          <cell r="R917">
            <v>-6.7136447259812382E-3</v>
          </cell>
          <cell r="S917">
            <v>-4.467920060823416E-3</v>
          </cell>
          <cell r="T917">
            <v>-2.0462803706709942E-2</v>
          </cell>
          <cell r="U917">
            <v>-1.3931056560225918E-2</v>
          </cell>
          <cell r="V917">
            <v>-7.9224376374859018E-3</v>
          </cell>
          <cell r="W917">
            <v>-7.91045836591725E-3</v>
          </cell>
          <cell r="X917">
            <v>-4.0871716380471712E-3</v>
          </cell>
          <cell r="Y917">
            <v>-7.7020366704683152E-4</v>
          </cell>
          <cell r="Z917">
            <v>0</v>
          </cell>
          <cell r="AA917">
            <v>-3.6632298961840615E-3</v>
          </cell>
          <cell r="AB917">
            <v>-4.9372091370696314E-3</v>
          </cell>
          <cell r="AC917">
            <v>-5.3413518757015055E-3</v>
          </cell>
          <cell r="AD917">
            <v>-8.2120583306179995E-3</v>
          </cell>
          <cell r="AE917">
            <v>-5.9745664044554836E-3</v>
          </cell>
          <cell r="AF917">
            <v>-7.4658115971543149E-3</v>
          </cell>
          <cell r="AG917">
            <v>-1.0699457849326688E-2</v>
          </cell>
          <cell r="AH917">
            <v>-5.5948782719670298E-3</v>
          </cell>
          <cell r="AI917">
            <v>-9.0730080499438759E-3</v>
          </cell>
          <cell r="AJ917">
            <v>-7.3423119420005789E-3</v>
          </cell>
          <cell r="AK917">
            <v>-4.9388952904040884E-3</v>
          </cell>
          <cell r="AL917">
            <v>-8.8974315738021836E-4</v>
          </cell>
          <cell r="AM917">
            <v>-1.8098452359617268E-3</v>
          </cell>
          <cell r="AN917">
            <v>-6.5052150533108644E-3</v>
          </cell>
          <cell r="AO917">
            <v>-5.9027038123166675E-3</v>
          </cell>
          <cell r="AP917">
            <v>-6.9329902918070507E-3</v>
          </cell>
          <cell r="AQ917">
            <v>-5.1117594439014091E-3</v>
          </cell>
          <cell r="AR917">
            <v>-4.5916275797126538E-3</v>
          </cell>
          <cell r="AS917">
            <v>-4.6862927120668862E-3</v>
          </cell>
          <cell r="AT917">
            <v>-7.4817498351070211E-3</v>
          </cell>
          <cell r="AU917">
            <v>-3.1522052745193707E-3</v>
          </cell>
          <cell r="AV917">
            <v>-6.5120738776655585E-3</v>
          </cell>
          <cell r="AW917">
            <v>-8.7137694213641481E-3</v>
          </cell>
          <cell r="AX917">
            <v>-7.6615458164983052E-3</v>
          </cell>
          <cell r="AY917">
            <v>-1.1121201259911007E-3</v>
          </cell>
          <cell r="AZ917">
            <v>-1.1735043173672355E-3</v>
          </cell>
          <cell r="BA917">
            <v>-3.0254638243547016E-3</v>
          </cell>
          <cell r="BB917">
            <v>-3.8020844656240227E-3</v>
          </cell>
          <cell r="BC917">
            <v>-1.0571863397867975E-3</v>
          </cell>
          <cell r="BD917">
            <v>-6.9976680528403001E-3</v>
          </cell>
          <cell r="BE917">
            <v>-4.8313944712379264E-3</v>
          </cell>
          <cell r="BF917">
            <v>-1.0009293716737422E-2</v>
          </cell>
          <cell r="BG917">
            <v>-3.0599056513410661E-3</v>
          </cell>
          <cell r="BH917">
            <v>-9.9749470918865657E-3</v>
          </cell>
          <cell r="BI917">
            <v>-5.2899125140291603E-3</v>
          </cell>
          <cell r="BJ917">
            <v>-6.5732256109481413E-3</v>
          </cell>
          <cell r="BK917">
            <v>-5.2209514029180615E-3</v>
          </cell>
          <cell r="BL917">
            <v>-3.3888138780274746E-4</v>
          </cell>
          <cell r="BM917">
            <v>-3.2595803736287787E-3</v>
          </cell>
          <cell r="BN917">
            <v>-3.0820046254209088E-3</v>
          </cell>
          <cell r="BO917">
            <v>-5.4123405927555268E-3</v>
          </cell>
          <cell r="BP917">
            <v>-2.1916805274971862E-3</v>
          </cell>
          <cell r="BQ917">
            <v>-3.3354938226349828E-3</v>
          </cell>
          <cell r="BR917">
            <v>-4.3141662489045718E-3</v>
          </cell>
          <cell r="BS917">
            <v>-2.6982649885956E-3</v>
          </cell>
          <cell r="BT917">
            <v>-8.4108766233770282E-4</v>
          </cell>
          <cell r="BU917">
            <v>-8.7703510182470801E-3</v>
          </cell>
          <cell r="BV917">
            <v>-7.0483427048260716E-3</v>
          </cell>
          <cell r="BW917">
            <v>-8.7297969778429851E-3</v>
          </cell>
          <cell r="BX917">
            <v>-4.4731010942761218E-3</v>
          </cell>
          <cell r="BY917">
            <v>-1.6588716737265252E-3</v>
          </cell>
          <cell r="BZ917">
            <v>-8.9131658792224178E-4</v>
          </cell>
          <cell r="CA917">
            <v>-3.14484478114474E-3</v>
          </cell>
          <cell r="CB917">
            <v>-3.2281650415444951E-3</v>
          </cell>
          <cell r="CC917">
            <v>-6.8570621492705097E-3</v>
          </cell>
          <cell r="CD917">
            <v>-3.2303209514500386E-3</v>
          </cell>
          <cell r="CE917">
            <v>-3.8988014073382815E-3</v>
          </cell>
          <cell r="CF917">
            <v>-1.9654514907134768E-3</v>
          </cell>
          <cell r="CG917">
            <v>-3.1482350889849853E-3</v>
          </cell>
          <cell r="CH917">
            <v>-1.4224064937004455E-2</v>
          </cell>
          <cell r="CI917">
            <v>-8.2245939955106762E-3</v>
          </cell>
          <cell r="CJ917">
            <v>-2.6124573422395825E-3</v>
          </cell>
          <cell r="CK917">
            <v>-1.8596085367564852E-3</v>
          </cell>
          <cell r="CL917">
            <v>-4.5091754914733384E-4</v>
          </cell>
          <cell r="CM917">
            <v>-1.825205441511879E-3</v>
          </cell>
          <cell r="CN917">
            <v>-3.2288771745229705E-3</v>
          </cell>
          <cell r="CO917">
            <v>-4.2781552351471297E-3</v>
          </cell>
          <cell r="CP917">
            <v>-1.6604756734005521E-3</v>
          </cell>
          <cell r="CQ917">
            <v>-3.2148857391115504E-3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-1.7916705958092138E-2</v>
          </cell>
          <cell r="G918">
            <v>-1.4070796492779314E-2</v>
          </cell>
          <cell r="H918">
            <v>-1.943326217149155E-2</v>
          </cell>
          <cell r="I918">
            <v>-1.1628643981481557E-2</v>
          </cell>
          <cell r="J918">
            <v>-7.69132219465124E-3</v>
          </cell>
          <cell r="K918">
            <v>-1.2109349722222162E-2</v>
          </cell>
          <cell r="L918">
            <v>-6.216645988421643E-5</v>
          </cell>
          <cell r="M918">
            <v>-4.4489423076915502E-4</v>
          </cell>
          <cell r="N918">
            <v>-8.6108760683822894E-5</v>
          </cell>
          <cell r="O918">
            <v>-7.749141783843394E-3</v>
          </cell>
          <cell r="P918">
            <v>-3.0073188034189791E-3</v>
          </cell>
          <cell r="Q918">
            <v>-1.6412136062861071E-3</v>
          </cell>
          <cell r="R918">
            <v>-7.4948811101745449E-3</v>
          </cell>
          <cell r="S918">
            <v>-6.0964640267439085E-3</v>
          </cell>
          <cell r="T918">
            <v>-1.4940926216422512E-2</v>
          </cell>
          <cell r="U918">
            <v>-1.6871155955334949E-2</v>
          </cell>
          <cell r="V918">
            <v>-1.3181288903133803E-2</v>
          </cell>
          <cell r="W918">
            <v>-6.6287766266887038E-3</v>
          </cell>
          <cell r="X918">
            <v>-4.8742800641025097E-3</v>
          </cell>
          <cell r="Y918">
            <v>-1.4885797628894082E-3</v>
          </cell>
          <cell r="Z918">
            <v>0</v>
          </cell>
          <cell r="AA918">
            <v>-3.5497672792023094E-3</v>
          </cell>
          <cell r="AB918">
            <v>-7.0683097601323408E-3</v>
          </cell>
          <cell r="AC918">
            <v>-6.2750449430198918E-3</v>
          </cell>
          <cell r="AD918">
            <v>-9.6168504962779178E-3</v>
          </cell>
          <cell r="AE918">
            <v>-6.1644443806346261E-3</v>
          </cell>
          <cell r="AF918">
            <v>-8.8223325062034563E-3</v>
          </cell>
          <cell r="AG918">
            <v>-7.3196082417582575E-3</v>
          </cell>
          <cell r="AH918">
            <v>-4.8085261924453726E-3</v>
          </cell>
          <cell r="AI918">
            <v>-1.1686946011396027E-2</v>
          </cell>
          <cell r="AJ918">
            <v>-1.6184298669699448E-2</v>
          </cell>
          <cell r="AK918">
            <v>-5.1337980769230462E-3</v>
          </cell>
          <cell r="AL918">
            <v>-3.5036412324235267E-4</v>
          </cell>
          <cell r="AM918">
            <v>-2.2956797628894132E-3</v>
          </cell>
          <cell r="AN918">
            <v>-3.8415268660968449E-3</v>
          </cell>
          <cell r="AO918">
            <v>-4.8284991521919118E-3</v>
          </cell>
          <cell r="AP918">
            <v>-3.4435158119657805E-3</v>
          </cell>
          <cell r="AQ918">
            <v>-5.3522210504547418E-3</v>
          </cell>
          <cell r="AR918">
            <v>-6.2173090932561847E-3</v>
          </cell>
          <cell r="AS918">
            <v>-3.3319059139785834E-3</v>
          </cell>
          <cell r="AT918">
            <v>-1.351829901556767E-2</v>
          </cell>
          <cell r="AU918">
            <v>-2.5652551213124486E-3</v>
          </cell>
          <cell r="AV918">
            <v>-8.7817394985754693E-3</v>
          </cell>
          <cell r="AW918">
            <v>-8.8623526674938002E-3</v>
          </cell>
          <cell r="AX918">
            <v>-9.8399351673789659E-3</v>
          </cell>
          <cell r="AY918">
            <v>-1.2466001033911711E-3</v>
          </cell>
          <cell r="AZ918">
            <v>-2.8390284601599314E-3</v>
          </cell>
          <cell r="BA918">
            <v>-5.2595727920218271E-4</v>
          </cell>
          <cell r="BB918">
            <v>-7.5545805073063965E-3</v>
          </cell>
          <cell r="BC918">
            <v>-4.3185320441595509E-3</v>
          </cell>
          <cell r="BD918">
            <v>-1.1884810352908559E-2</v>
          </cell>
          <cell r="BE918">
            <v>-4.1773384457755025E-3</v>
          </cell>
          <cell r="BF918">
            <v>-8.2935580714088575E-3</v>
          </cell>
          <cell r="BG918">
            <v>-1.4367816091953589E-3</v>
          </cell>
          <cell r="BH918">
            <v>-5.3016303556658873E-3</v>
          </cell>
          <cell r="BI918">
            <v>-8.8652283475783022E-3</v>
          </cell>
          <cell r="BJ918">
            <v>-2.8662860490763498E-3</v>
          </cell>
          <cell r="BK918">
            <v>-8.1504002635327533E-3</v>
          </cell>
          <cell r="BL918">
            <v>-1.242657843948225E-3</v>
          </cell>
          <cell r="BM918">
            <v>-2.8713040184725758E-3</v>
          </cell>
          <cell r="BN918">
            <v>-4.8551486894586882E-3</v>
          </cell>
          <cell r="BO918">
            <v>-4.9147905293631111E-3</v>
          </cell>
          <cell r="BP918">
            <v>0</v>
          </cell>
          <cell r="BQ918">
            <v>-1.3199629859388384E-3</v>
          </cell>
          <cell r="BR918">
            <v>-4.7662683820395291E-3</v>
          </cell>
          <cell r="BS918">
            <v>-1.3706333622829359E-3</v>
          </cell>
          <cell r="BT918">
            <v>-1.4243262362636511E-3</v>
          </cell>
          <cell r="BU918">
            <v>-1.2809644906258577E-2</v>
          </cell>
          <cell r="BV918">
            <v>-8.7082964743588898E-3</v>
          </cell>
          <cell r="BW918">
            <v>-1.0617799951750773E-2</v>
          </cell>
          <cell r="BX918">
            <v>-6.8748157407407251E-3</v>
          </cell>
          <cell r="BY918">
            <v>-1.9749199062586431E-3</v>
          </cell>
          <cell r="BZ918">
            <v>-1.3440860215053196E-3</v>
          </cell>
          <cell r="CA918">
            <v>-2.9916929202279396E-3</v>
          </cell>
          <cell r="CB918">
            <v>-4.3592840915356867E-3</v>
          </cell>
          <cell r="CC918">
            <v>-3.6050751780627444E-3</v>
          </cell>
          <cell r="CD918">
            <v>-8.9170967741947216E-4</v>
          </cell>
          <cell r="CE918">
            <v>-3.9706570625805959E-3</v>
          </cell>
          <cell r="CF918">
            <v>0</v>
          </cell>
          <cell r="CG918">
            <v>-3.362308913308909E-3</v>
          </cell>
          <cell r="CH918">
            <v>-1.9443744589192069E-2</v>
          </cell>
          <cell r="CI918">
            <v>-3.0792002279201869E-3</v>
          </cell>
          <cell r="CJ918">
            <v>-2.0851725255031095E-3</v>
          </cell>
          <cell r="CK918">
            <v>-7.1785281196580786E-3</v>
          </cell>
          <cell r="CL918">
            <v>0</v>
          </cell>
          <cell r="CM918">
            <v>-2.6881720430108058E-3</v>
          </cell>
          <cell r="CN918">
            <v>-2.8064724736466817E-3</v>
          </cell>
          <cell r="CO918">
            <v>-3.5372925627240037E-3</v>
          </cell>
          <cell r="CP918">
            <v>-1.2287184401709172E-3</v>
          </cell>
          <cell r="CQ918">
            <v>-2.128121519161974E-3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0">
          <cell r="F950">
            <v>0</v>
          </cell>
          <cell r="G950">
            <v>0</v>
          </cell>
          <cell r="H950">
            <v>23.280038000000104</v>
          </cell>
          <cell r="I950">
            <v>61.11050269999987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8.7298762000000067</v>
          </cell>
          <cell r="P950">
            <v>0</v>
          </cell>
          <cell r="Q950">
            <v>0</v>
          </cell>
          <cell r="R950">
            <v>84.390385199999855</v>
          </cell>
          <cell r="S950">
            <v>0</v>
          </cell>
          <cell r="T950">
            <v>0</v>
          </cell>
          <cell r="U950">
            <v>32.010150500000009</v>
          </cell>
          <cell r="V950">
            <v>49.470154699999966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2.9100800000000007</v>
          </cell>
          <cell r="AC950">
            <v>0</v>
          </cell>
          <cell r="AD950">
            <v>0</v>
          </cell>
          <cell r="AE950">
            <v>64.020133700000315</v>
          </cell>
          <cell r="AF950">
            <v>0</v>
          </cell>
          <cell r="AG950">
            <v>0</v>
          </cell>
          <cell r="AH950">
            <v>26.190090000000055</v>
          </cell>
          <cell r="AI950">
            <v>37.830043700000033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67.31656318000023</v>
          </cell>
          <cell r="AS950">
            <v>0</v>
          </cell>
          <cell r="AT950">
            <v>0</v>
          </cell>
          <cell r="AU950">
            <v>17.459728999999925</v>
          </cell>
          <cell r="AV950">
            <v>41.126958179999974</v>
          </cell>
          <cell r="AW950">
            <v>5.819917999999987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2.909957999999996</v>
          </cell>
          <cell r="BE950">
            <v>72.75075680000009</v>
          </cell>
          <cell r="BF950">
            <v>0</v>
          </cell>
          <cell r="BG950">
            <v>0</v>
          </cell>
          <cell r="BH950">
            <v>29.100555000000099</v>
          </cell>
          <cell r="BI950">
            <v>37.830041900000197</v>
          </cell>
          <cell r="BJ950">
            <v>5.8201599000000002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29.778836739999974</v>
          </cell>
          <cell r="BS950">
            <v>0</v>
          </cell>
          <cell r="BT950">
            <v>0</v>
          </cell>
          <cell r="BU950">
            <v>3.5889777400000042</v>
          </cell>
          <cell r="BV950">
            <v>17.459980999999971</v>
          </cell>
          <cell r="BW950">
            <v>8.7298779999999851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5.8200280000000078</v>
          </cell>
          <cell r="CF950">
            <v>0</v>
          </cell>
          <cell r="CG950">
            <v>0</v>
          </cell>
          <cell r="CH950">
            <v>5.8200280000000078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-2.4557388648716483E-2</v>
          </cell>
          <cell r="H951">
            <v>0</v>
          </cell>
          <cell r="I951">
            <v>0</v>
          </cell>
          <cell r="J951">
            <v>0</v>
          </cell>
          <cell r="K951">
            <v>1.2430201394478964</v>
          </cell>
          <cell r="L951">
            <v>7.4461207111108223</v>
          </cell>
          <cell r="M951">
            <v>2.3248125618340936</v>
          </cell>
          <cell r="N951">
            <v>6.9944602383159804E-2</v>
          </cell>
          <cell r="O951">
            <v>0.10136273480885549</v>
          </cell>
          <cell r="P951">
            <v>0</v>
          </cell>
          <cell r="Q951">
            <v>0.43399189554117257</v>
          </cell>
          <cell r="R951">
            <v>6.6338726497378181E-3</v>
          </cell>
          <cell r="S951">
            <v>0.19459375830301084</v>
          </cell>
          <cell r="T951">
            <v>0.12232672889314244</v>
          </cell>
          <cell r="U951">
            <v>0</v>
          </cell>
          <cell r="V951">
            <v>0</v>
          </cell>
          <cell r="W951">
            <v>0</v>
          </cell>
          <cell r="X951">
            <v>2.6104160545862527</v>
          </cell>
          <cell r="Y951">
            <v>6.2502487165549283</v>
          </cell>
          <cell r="Z951">
            <v>4.5917221522131371</v>
          </cell>
          <cell r="AA951">
            <v>1.2236922596809876</v>
          </cell>
          <cell r="AB951">
            <v>0.37077289042326811</v>
          </cell>
          <cell r="AC951">
            <v>-0.10368900638817991</v>
          </cell>
          <cell r="AD951">
            <v>0.287259244433276</v>
          </cell>
          <cell r="AE951">
            <v>0</v>
          </cell>
          <cell r="AF951">
            <v>0</v>
          </cell>
          <cell r="AG951">
            <v>0.22802966786100143</v>
          </cell>
          <cell r="AH951">
            <v>0</v>
          </cell>
          <cell r="AI951">
            <v>0</v>
          </cell>
          <cell r="AJ951">
            <v>0</v>
          </cell>
          <cell r="AK951">
            <v>3.8592268491802315</v>
          </cell>
          <cell r="AL951">
            <v>6.2852450345716306</v>
          </cell>
          <cell r="AM951">
            <v>3.9164337171159644</v>
          </cell>
          <cell r="AN951">
            <v>0.77673334233591618</v>
          </cell>
          <cell r="AO951">
            <v>-4.1835994864719339E-2</v>
          </cell>
          <cell r="AP951">
            <v>0</v>
          </cell>
          <cell r="AQ951">
            <v>0.4724172956182251</v>
          </cell>
          <cell r="AR951">
            <v>1.9675963182753942E-2</v>
          </cell>
          <cell r="AS951">
            <v>0.21218704469787397</v>
          </cell>
          <cell r="AT951">
            <v>2.3265778451975194E-2</v>
          </cell>
          <cell r="AU951">
            <v>0</v>
          </cell>
          <cell r="AV951">
            <v>0</v>
          </cell>
          <cell r="AW951">
            <v>0</v>
          </cell>
          <cell r="AX951">
            <v>4.0895881050703089</v>
          </cell>
          <cell r="AY951">
            <v>3.6226041976942298</v>
          </cell>
          <cell r="AZ951">
            <v>5.8358150010421355</v>
          </cell>
          <cell r="BA951">
            <v>0.14051637713512832</v>
          </cell>
          <cell r="BB951">
            <v>0.10592089862934628</v>
          </cell>
          <cell r="BC951">
            <v>0</v>
          </cell>
          <cell r="BD951">
            <v>0.47214440591814011</v>
          </cell>
          <cell r="BE951">
            <v>0</v>
          </cell>
          <cell r="BF951">
            <v>0.25539871615153942</v>
          </cell>
          <cell r="BG951">
            <v>0.28381210588156947</v>
          </cell>
          <cell r="BH951">
            <v>0</v>
          </cell>
          <cell r="BI951">
            <v>0</v>
          </cell>
          <cell r="BJ951">
            <v>0</v>
          </cell>
          <cell r="BK951">
            <v>2.3776419244254541</v>
          </cell>
          <cell r="BL951">
            <v>6.2245156669596327</v>
          </cell>
          <cell r="BM951">
            <v>6.6000660747029087</v>
          </cell>
          <cell r="BN951">
            <v>1.9811698469899852</v>
          </cell>
          <cell r="BO951">
            <v>-0.18024832525172485</v>
          </cell>
          <cell r="BP951">
            <v>-0.2826372783754536</v>
          </cell>
          <cell r="BQ951">
            <v>0.3778602830610609</v>
          </cell>
          <cell r="BR951">
            <v>-5.596785404444804E-2</v>
          </cell>
          <cell r="BS951">
            <v>0.10758784477788552</v>
          </cell>
          <cell r="BT951">
            <v>0.25656152092468432</v>
          </cell>
          <cell r="BU951">
            <v>0</v>
          </cell>
          <cell r="BV951">
            <v>0</v>
          </cell>
          <cell r="BW951">
            <v>-0.12704091991482969</v>
          </cell>
          <cell r="BX951">
            <v>0.96340151299790122</v>
          </cell>
          <cell r="BY951">
            <v>3.4856004099746229</v>
          </cell>
          <cell r="BZ951">
            <v>3.8200673550598623</v>
          </cell>
          <cell r="CA951">
            <v>-3.0555257514166101E-2</v>
          </cell>
          <cell r="CB951">
            <v>0</v>
          </cell>
          <cell r="CC951">
            <v>0</v>
          </cell>
          <cell r="CD951">
            <v>0.12034874926969863</v>
          </cell>
          <cell r="CE951">
            <v>-1.1037377692668997</v>
          </cell>
          <cell r="CF951">
            <v>7.1156944573999681E-2</v>
          </cell>
          <cell r="CG951">
            <v>0.31675247180464794</v>
          </cell>
          <cell r="CH951">
            <v>-1.1037377692668997</v>
          </cell>
          <cell r="CI951">
            <v>0</v>
          </cell>
          <cell r="CJ951">
            <v>-0.20596433617517818</v>
          </cell>
          <cell r="CK951">
            <v>1.7591719168839006</v>
          </cell>
          <cell r="CL951">
            <v>1.9665259998681108</v>
          </cell>
          <cell r="CM951">
            <v>1.3343400755659758</v>
          </cell>
          <cell r="CN951">
            <v>5.4823977884268515E-2</v>
          </cell>
          <cell r="CO951">
            <v>-0.6394051376322949</v>
          </cell>
          <cell r="CP951">
            <v>-0.52771571866617961</v>
          </cell>
          <cell r="CQ951">
            <v>0.20232115726529898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36.568816402630432</v>
          </cell>
          <cell r="P952">
            <v>0</v>
          </cell>
          <cell r="Q952">
            <v>0</v>
          </cell>
          <cell r="R952">
            <v>20.367134452310552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20.367134452310552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86.246886047132193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86.246886047132193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-42.156588602949057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-42.156588602949057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-270.1132779952294</v>
          </cell>
          <cell r="CF952">
            <v>0</v>
          </cell>
          <cell r="CG952">
            <v>0</v>
          </cell>
          <cell r="CH952">
            <v>-270.1132779952294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-0.13886780662014075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1.3129286358771282</v>
          </cell>
          <cell r="N955">
            <v>0.42694094017524264</v>
          </cell>
          <cell r="O955">
            <v>0.66271812631798355</v>
          </cell>
          <cell r="P955">
            <v>-3.4799858413563811E-2</v>
          </cell>
          <cell r="Q955">
            <v>-6.0793330400308321E-2</v>
          </cell>
          <cell r="R955">
            <v>0</v>
          </cell>
          <cell r="S955">
            <v>0.2665456568606146</v>
          </cell>
          <cell r="T955">
            <v>-3.6633022411180605E-2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0.85183396315388649</v>
          </cell>
          <cell r="AA955">
            <v>0.84008653667635258</v>
          </cell>
          <cell r="AB955">
            <v>0.53160976341400357</v>
          </cell>
          <cell r="AC955">
            <v>1.6475085141209433E-2</v>
          </cell>
          <cell r="AD955">
            <v>-4.6798123887207055E-2</v>
          </cell>
          <cell r="AE955">
            <v>0.18602539196123846</v>
          </cell>
          <cell r="AF955">
            <v>7.0873767219183037E-2</v>
          </cell>
          <cell r="AG955">
            <v>3.3540340598705143E-2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1.0609340616587417</v>
          </cell>
          <cell r="AN955">
            <v>0.59268248120413602</v>
          </cell>
          <cell r="AO955">
            <v>0.46708204565172196</v>
          </cell>
          <cell r="AP955">
            <v>4.1116747095472306E-2</v>
          </cell>
          <cell r="AQ955">
            <v>-3.3924739893095079E-2</v>
          </cell>
          <cell r="AR955">
            <v>0</v>
          </cell>
          <cell r="AS955">
            <v>0.27040836373178223</v>
          </cell>
          <cell r="AT955">
            <v>4.0590379261800535E-2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1.0448607228544731</v>
          </cell>
          <cell r="BA955">
            <v>4.0994304056368946E-2</v>
          </cell>
          <cell r="BB955">
            <v>0.43550054586231113</v>
          </cell>
          <cell r="BC955">
            <v>0</v>
          </cell>
          <cell r="BD955">
            <v>-4.1831376951449784E-2</v>
          </cell>
          <cell r="BE955">
            <v>0.12728273669859647</v>
          </cell>
          <cell r="BF955">
            <v>8.963480103916055E-2</v>
          </cell>
          <cell r="BG955">
            <v>-2.4536209754764116E-2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0.76090759954371379</v>
          </cell>
          <cell r="BN955">
            <v>0.35445266765293582</v>
          </cell>
          <cell r="BO955">
            <v>0.3113279586395592</v>
          </cell>
          <cell r="BP955">
            <v>0</v>
          </cell>
          <cell r="BQ955">
            <v>3.5606023262580777E-2</v>
          </cell>
          <cell r="BR955">
            <v>4.2450008922330085E-2</v>
          </cell>
          <cell r="BS955">
            <v>-2.4809199150098493E-2</v>
          </cell>
          <cell r="BT955">
            <v>-0.21974451177703713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0.59824485643898129</v>
          </cell>
          <cell r="CA955">
            <v>0.21943365903432266</v>
          </cell>
          <cell r="CB955">
            <v>1.233279312699409E-2</v>
          </cell>
          <cell r="CC955">
            <v>0</v>
          </cell>
          <cell r="CD955">
            <v>-7.6057490605187184E-2</v>
          </cell>
          <cell r="CE955">
            <v>5.0854558921713533E-2</v>
          </cell>
          <cell r="CF955">
            <v>5.0292509386359541E-2</v>
          </cell>
          <cell r="CG955">
            <v>7.3024882753024656E-2</v>
          </cell>
          <cell r="CH955">
            <v>-8.6032051235701346E-2</v>
          </cell>
          <cell r="CI955">
            <v>3.5806842867600608E-2</v>
          </cell>
          <cell r="CJ955">
            <v>8.6516966293869402E-2</v>
          </cell>
          <cell r="CK955">
            <v>2.1887438602693265E-2</v>
          </cell>
          <cell r="CL955">
            <v>8.8614188416720197E-3</v>
          </cell>
          <cell r="CM955">
            <v>0.34196924093721037</v>
          </cell>
          <cell r="CN955">
            <v>0.11656198348715918</v>
          </cell>
          <cell r="CO955">
            <v>3.584947649393655E-3</v>
          </cell>
          <cell r="CP955">
            <v>2.2709035813150535E-2</v>
          </cell>
          <cell r="CQ955">
            <v>-6.4928508335832191E-2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36.568816402630432</v>
          </cell>
          <cell r="P957">
            <v>0</v>
          </cell>
          <cell r="Q957">
            <v>0</v>
          </cell>
          <cell r="R957">
            <v>20.367134452310552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20.367134452310552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86.246886047132193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86.246886047132193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-42.156588602949057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-42.156588602949057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-270.1132779952294</v>
          </cell>
          <cell r="CF957">
            <v>0</v>
          </cell>
          <cell r="CG957">
            <v>0</v>
          </cell>
          <cell r="CH957">
            <v>-270.1132779952294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36.568816402630432</v>
          </cell>
          <cell r="P966">
            <v>0</v>
          </cell>
          <cell r="Q966">
            <v>0</v>
          </cell>
          <cell r="R966">
            <v>20.367134452310552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20.367134452310552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86.246886047132193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86.246886047132193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-42.156588602949057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-42.156588602949057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-270.1132779952294</v>
          </cell>
          <cell r="CF966">
            <v>0</v>
          </cell>
          <cell r="CG966">
            <v>0</v>
          </cell>
          <cell r="CH966">
            <v>-270.1132779952294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J981" t="str">
            <v>Mills / kWh</v>
          </cell>
          <cell r="W981" t="str">
            <v>Mills / kWh</v>
          </cell>
          <cell r="AJ981" t="str">
            <v>Mills / kWh</v>
          </cell>
          <cell r="AW981" t="str">
            <v>Mills / kWh</v>
          </cell>
          <cell r="BJ981" t="str">
            <v>Mills / kWh</v>
          </cell>
          <cell r="BW981" t="str">
            <v>Mills / kWh</v>
          </cell>
          <cell r="CJ981" t="str">
            <v>Mills / kWh</v>
          </cell>
          <cell r="CW981" t="str">
            <v>Mills / kWh</v>
          </cell>
          <cell r="DJ981" t="str">
            <v>Mills / kWh</v>
          </cell>
          <cell r="DW981" t="str">
            <v>Mills / kWh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7">
          <cell r="F1007">
            <v>0</v>
          </cell>
          <cell r="G1007">
            <v>-0.04</v>
          </cell>
          <cell r="H1007">
            <v>-0.02</v>
          </cell>
          <cell r="I1007">
            <v>0.02</v>
          </cell>
          <cell r="J1007">
            <v>0.02</v>
          </cell>
          <cell r="K1007">
            <v>-0.06</v>
          </cell>
          <cell r="L1007">
            <v>-0.14000000000000001</v>
          </cell>
          <cell r="M1007">
            <v>-0.03</v>
          </cell>
          <cell r="N1007">
            <v>0</v>
          </cell>
          <cell r="O1007">
            <v>0</v>
          </cell>
          <cell r="P1007">
            <v>-0.01</v>
          </cell>
          <cell r="Q1007">
            <v>0</v>
          </cell>
          <cell r="R1007">
            <v>-7.0000000000000007E-2</v>
          </cell>
          <cell r="S1007">
            <v>0</v>
          </cell>
          <cell r="T1007">
            <v>-7.0000000000000007E-2</v>
          </cell>
          <cell r="U1007">
            <v>-0.01</v>
          </cell>
          <cell r="V1007">
            <v>0.04</v>
          </cell>
          <cell r="W1007">
            <v>0.01</v>
          </cell>
          <cell r="X1007">
            <v>-0.05</v>
          </cell>
          <cell r="Y1007">
            <v>-0.14000000000000001</v>
          </cell>
          <cell r="Z1007">
            <v>-0.05</v>
          </cell>
          <cell r="AA1007">
            <v>0</v>
          </cell>
          <cell r="AB1007">
            <v>0</v>
          </cell>
          <cell r="AC1007">
            <v>-0.04</v>
          </cell>
          <cell r="AD1007">
            <v>0</v>
          </cell>
          <cell r="AE1007">
            <v>-0.06</v>
          </cell>
          <cell r="AF1007">
            <v>0</v>
          </cell>
          <cell r="AG1007">
            <v>-0.05</v>
          </cell>
          <cell r="AH1007">
            <v>0</v>
          </cell>
          <cell r="AI1007">
            <v>0.01</v>
          </cell>
          <cell r="AJ1007">
            <v>0.05</v>
          </cell>
          <cell r="AK1007">
            <v>-0.06</v>
          </cell>
          <cell r="AL1007">
            <v>-0.14000000000000001</v>
          </cell>
          <cell r="AM1007">
            <v>-0.01</v>
          </cell>
          <cell r="AN1007">
            <v>0</v>
          </cell>
          <cell r="AO1007">
            <v>0</v>
          </cell>
          <cell r="AP1007">
            <v>-0.02</v>
          </cell>
          <cell r="AQ1007">
            <v>0</v>
          </cell>
          <cell r="AR1007">
            <v>-0.1</v>
          </cell>
          <cell r="AS1007">
            <v>0</v>
          </cell>
          <cell r="AT1007">
            <v>-0.1</v>
          </cell>
          <cell r="AU1007">
            <v>-0.01</v>
          </cell>
          <cell r="AV1007">
            <v>0.06</v>
          </cell>
          <cell r="AW1007">
            <v>0.05</v>
          </cell>
          <cell r="AX1007">
            <v>-0.05</v>
          </cell>
          <cell r="AY1007">
            <v>-0.25</v>
          </cell>
          <cell r="AZ1007">
            <v>-0.11</v>
          </cell>
          <cell r="BA1007">
            <v>0</v>
          </cell>
          <cell r="BB1007">
            <v>0</v>
          </cell>
          <cell r="BC1007">
            <v>-0.06</v>
          </cell>
          <cell r="BD1007">
            <v>0</v>
          </cell>
          <cell r="BE1007">
            <v>-0.09</v>
          </cell>
          <cell r="BF1007">
            <v>0</v>
          </cell>
          <cell r="BG1007">
            <v>-0.04</v>
          </cell>
          <cell r="BH1007">
            <v>-0.05</v>
          </cell>
          <cell r="BI1007">
            <v>0.04</v>
          </cell>
          <cell r="BJ1007">
            <v>0.08</v>
          </cell>
          <cell r="BK1007">
            <v>-0.02</v>
          </cell>
          <cell r="BL1007">
            <v>-0.21</v>
          </cell>
          <cell r="BM1007">
            <v>-0.04</v>
          </cell>
          <cell r="BN1007">
            <v>0</v>
          </cell>
          <cell r="BO1007">
            <v>0</v>
          </cell>
          <cell r="BP1007">
            <v>-7.0000000000000007E-2</v>
          </cell>
          <cell r="BQ1007">
            <v>0</v>
          </cell>
          <cell r="BR1007">
            <v>-0.13</v>
          </cell>
          <cell r="BS1007">
            <v>0</v>
          </cell>
          <cell r="BT1007">
            <v>-0.01</v>
          </cell>
          <cell r="BU1007">
            <v>-0.03</v>
          </cell>
          <cell r="BV1007">
            <v>7.0000000000000007E-2</v>
          </cell>
          <cell r="BW1007">
            <v>0.05</v>
          </cell>
          <cell r="BX1007">
            <v>-0.15</v>
          </cell>
          <cell r="BY1007">
            <v>-0.25</v>
          </cell>
          <cell r="BZ1007">
            <v>-0.12</v>
          </cell>
          <cell r="CA1007">
            <v>0</v>
          </cell>
          <cell r="CB1007">
            <v>0</v>
          </cell>
          <cell r="CC1007">
            <v>-0.11</v>
          </cell>
          <cell r="CD1007">
            <v>-0.04</v>
          </cell>
          <cell r="CE1007">
            <v>-0.13</v>
          </cell>
          <cell r="CF1007">
            <v>-0.04</v>
          </cell>
          <cell r="CG1007">
            <v>-0.25</v>
          </cell>
          <cell r="CH1007">
            <v>-0.03</v>
          </cell>
          <cell r="CI1007">
            <v>-0.01</v>
          </cell>
          <cell r="CJ1007">
            <v>0.09</v>
          </cell>
          <cell r="CK1007">
            <v>-0.11</v>
          </cell>
          <cell r="CL1007">
            <v>-0.17</v>
          </cell>
          <cell r="CM1007">
            <v>-0.25</v>
          </cell>
          <cell r="CN1007">
            <v>0</v>
          </cell>
          <cell r="CO1007">
            <v>0</v>
          </cell>
          <cell r="CP1007">
            <v>-0.11</v>
          </cell>
          <cell r="CQ1007">
            <v>-0.1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-0.28999999999999998</v>
          </cell>
          <cell r="G1008">
            <v>-0.37</v>
          </cell>
          <cell r="H1008">
            <v>-0.14000000000000001</v>
          </cell>
          <cell r="I1008">
            <v>0.1</v>
          </cell>
          <cell r="J1008">
            <v>-0.04</v>
          </cell>
          <cell r="K1008">
            <v>-0.09</v>
          </cell>
          <cell r="L1008">
            <v>-0.43</v>
          </cell>
          <cell r="M1008">
            <v>-0.14000000000000001</v>
          </cell>
          <cell r="N1008">
            <v>0</v>
          </cell>
          <cell r="O1008">
            <v>-0.36</v>
          </cell>
          <cell r="P1008">
            <v>-0.15</v>
          </cell>
          <cell r="Q1008">
            <v>-0.41</v>
          </cell>
          <cell r="R1008">
            <v>-0.23</v>
          </cell>
          <cell r="S1008">
            <v>-0.28000000000000003</v>
          </cell>
          <cell r="T1008">
            <v>-0.24</v>
          </cell>
          <cell r="U1008">
            <v>0.02</v>
          </cell>
          <cell r="V1008">
            <v>0.15</v>
          </cell>
          <cell r="W1008">
            <v>7.0000000000000007E-2</v>
          </cell>
          <cell r="X1008">
            <v>-0.01</v>
          </cell>
          <cell r="Y1008">
            <v>-0.45</v>
          </cell>
          <cell r="Z1008">
            <v>-0.38</v>
          </cell>
          <cell r="AA1008">
            <v>-0.03</v>
          </cell>
          <cell r="AB1008">
            <v>-0.28000000000000003</v>
          </cell>
          <cell r="AC1008">
            <v>-0.26</v>
          </cell>
          <cell r="AD1008">
            <v>-0.33</v>
          </cell>
          <cell r="AE1008">
            <v>-0.24</v>
          </cell>
          <cell r="AF1008">
            <v>-0.32</v>
          </cell>
          <cell r="AG1008">
            <v>-0.36</v>
          </cell>
          <cell r="AH1008">
            <v>-0.25</v>
          </cell>
          <cell r="AI1008">
            <v>0.05</v>
          </cell>
          <cell r="AJ1008">
            <v>-0.02</v>
          </cell>
          <cell r="AK1008">
            <v>-0.03</v>
          </cell>
          <cell r="AL1008">
            <v>-0.26</v>
          </cell>
          <cell r="AM1008">
            <v>-0.27</v>
          </cell>
          <cell r="AN1008">
            <v>-7.0000000000000007E-2</v>
          </cell>
          <cell r="AO1008">
            <v>-0.19</v>
          </cell>
          <cell r="AP1008">
            <v>-0.16</v>
          </cell>
          <cell r="AQ1008">
            <v>-0.34</v>
          </cell>
          <cell r="AR1008">
            <v>-0.38</v>
          </cell>
          <cell r="AS1008">
            <v>-0.32</v>
          </cell>
          <cell r="AT1008">
            <v>-0.57999999999999996</v>
          </cell>
          <cell r="AU1008">
            <v>-0.28000000000000003</v>
          </cell>
          <cell r="AV1008">
            <v>-0.01</v>
          </cell>
          <cell r="AW1008">
            <v>0.08</v>
          </cell>
          <cell r="AX1008">
            <v>-0.12</v>
          </cell>
          <cell r="AY1008">
            <v>-0.71</v>
          </cell>
          <cell r="AZ1008">
            <v>-0.36</v>
          </cell>
          <cell r="BA1008">
            <v>-0.08</v>
          </cell>
          <cell r="BB1008">
            <v>-0.23</v>
          </cell>
          <cell r="BC1008">
            <v>-0.28000000000000003</v>
          </cell>
          <cell r="BD1008">
            <v>-0.24</v>
          </cell>
          <cell r="BE1008">
            <v>-0.43</v>
          </cell>
          <cell r="BF1008">
            <v>-0.31</v>
          </cell>
          <cell r="BG1008">
            <v>-0.74</v>
          </cell>
          <cell r="BH1008">
            <v>-0.25</v>
          </cell>
          <cell r="BI1008">
            <v>0.12</v>
          </cell>
          <cell r="BJ1008">
            <v>0.05</v>
          </cell>
          <cell r="BK1008">
            <v>-0.2</v>
          </cell>
          <cell r="BL1008">
            <v>-0.9</v>
          </cell>
          <cell r="BM1008">
            <v>-0.56000000000000005</v>
          </cell>
          <cell r="BN1008">
            <v>-0.01</v>
          </cell>
          <cell r="BO1008">
            <v>-0.21</v>
          </cell>
          <cell r="BP1008">
            <v>-0.41</v>
          </cell>
          <cell r="BQ1008">
            <v>-0.41</v>
          </cell>
          <cell r="BR1008">
            <v>-0.51</v>
          </cell>
          <cell r="BS1008">
            <v>-0.52</v>
          </cell>
          <cell r="BT1008">
            <v>-1.48</v>
          </cell>
          <cell r="BU1008">
            <v>0.05</v>
          </cell>
          <cell r="BV1008">
            <v>0.06</v>
          </cell>
          <cell r="BW1008">
            <v>0.33</v>
          </cell>
          <cell r="BX1008">
            <v>-0.26</v>
          </cell>
          <cell r="BY1008">
            <v>-1.22</v>
          </cell>
          <cell r="BZ1008">
            <v>-0.44</v>
          </cell>
          <cell r="CA1008">
            <v>-0.01</v>
          </cell>
          <cell r="CB1008">
            <v>-0.17</v>
          </cell>
          <cell r="CC1008">
            <v>-0.39</v>
          </cell>
          <cell r="CD1008">
            <v>-0.39</v>
          </cell>
          <cell r="CE1008">
            <v>-0.56000000000000005</v>
          </cell>
          <cell r="CF1008">
            <v>-0.75</v>
          </cell>
          <cell r="CG1008">
            <v>-1.3</v>
          </cell>
          <cell r="CH1008">
            <v>-0.06</v>
          </cell>
          <cell r="CI1008">
            <v>0.12</v>
          </cell>
          <cell r="CJ1008">
            <v>0.44</v>
          </cell>
          <cell r="CK1008">
            <v>-0.31</v>
          </cell>
          <cell r="CL1008">
            <v>-1.22</v>
          </cell>
          <cell r="CM1008">
            <v>-0.46</v>
          </cell>
          <cell r="CN1008">
            <v>-0.01</v>
          </cell>
          <cell r="CO1008">
            <v>-0.26</v>
          </cell>
          <cell r="CP1008">
            <v>-0.48</v>
          </cell>
          <cell r="CQ1008">
            <v>-0.19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-0.01</v>
          </cell>
          <cell r="G1009">
            <v>-0.19</v>
          </cell>
          <cell r="H1009">
            <v>-0.11</v>
          </cell>
          <cell r="I1009">
            <v>0.06</v>
          </cell>
          <cell r="J1009">
            <v>0.03</v>
          </cell>
          <cell r="K1009">
            <v>-0.3</v>
          </cell>
          <cell r="L1009">
            <v>-0.11</v>
          </cell>
          <cell r="M1009">
            <v>-0.27</v>
          </cell>
          <cell r="N1009">
            <v>-0.01</v>
          </cell>
          <cell r="O1009">
            <v>-7.0000000000000007E-2</v>
          </cell>
          <cell r="P1009">
            <v>0.03</v>
          </cell>
          <cell r="Q1009">
            <v>-0.08</v>
          </cell>
          <cell r="R1009">
            <v>-0.32</v>
          </cell>
          <cell r="S1009">
            <v>-0.02</v>
          </cell>
          <cell r="T1009">
            <v>-0.11</v>
          </cell>
          <cell r="U1009">
            <v>0.04</v>
          </cell>
          <cell r="V1009">
            <v>7.0000000000000007E-2</v>
          </cell>
          <cell r="W1009">
            <v>0.03</v>
          </cell>
          <cell r="X1009">
            <v>-0.08</v>
          </cell>
          <cell r="Y1009">
            <v>-0.17</v>
          </cell>
          <cell r="Z1009">
            <v>-0.17</v>
          </cell>
          <cell r="AA1009">
            <v>-0.08</v>
          </cell>
          <cell r="AB1009">
            <v>-0.05</v>
          </cell>
          <cell r="AC1009">
            <v>-0.37</v>
          </cell>
          <cell r="AD1009">
            <v>-0.18</v>
          </cell>
          <cell r="AE1009">
            <v>-0.35</v>
          </cell>
          <cell r="AF1009">
            <v>-0.05</v>
          </cell>
          <cell r="AG1009">
            <v>-0.27</v>
          </cell>
          <cell r="AH1009">
            <v>-7.0000000000000007E-2</v>
          </cell>
          <cell r="AI1009">
            <v>0.02</v>
          </cell>
          <cell r="AJ1009">
            <v>0.06</v>
          </cell>
          <cell r="AK1009">
            <v>-0.21</v>
          </cell>
          <cell r="AL1009">
            <v>-7.0000000000000007E-2</v>
          </cell>
          <cell r="AM1009">
            <v>-0.1</v>
          </cell>
          <cell r="AN1009">
            <v>-0.04</v>
          </cell>
          <cell r="AO1009">
            <v>-0.02</v>
          </cell>
          <cell r="AP1009">
            <v>-0.24</v>
          </cell>
          <cell r="AQ1009">
            <v>-0.14000000000000001</v>
          </cell>
          <cell r="AR1009">
            <v>-0.36</v>
          </cell>
          <cell r="AS1009">
            <v>-0.1</v>
          </cell>
          <cell r="AT1009">
            <v>-0.28999999999999998</v>
          </cell>
          <cell r="AU1009">
            <v>-0.22</v>
          </cell>
          <cell r="AV1009">
            <v>0.16</v>
          </cell>
          <cell r="AW1009">
            <v>0</v>
          </cell>
          <cell r="AX1009">
            <v>-0.09</v>
          </cell>
          <cell r="AY1009">
            <v>-0.11</v>
          </cell>
          <cell r="AZ1009">
            <v>-0.15</v>
          </cell>
          <cell r="BA1009">
            <v>-0.03</v>
          </cell>
          <cell r="BB1009">
            <v>-0.04</v>
          </cell>
          <cell r="BC1009">
            <v>-0.14000000000000001</v>
          </cell>
          <cell r="BD1009">
            <v>-0.17</v>
          </cell>
          <cell r="BE1009">
            <v>-0.4</v>
          </cell>
          <cell r="BF1009">
            <v>-0.1</v>
          </cell>
          <cell r="BG1009">
            <v>-0.19</v>
          </cell>
          <cell r="BH1009">
            <v>-0.22</v>
          </cell>
          <cell r="BI1009">
            <v>0.08</v>
          </cell>
          <cell r="BJ1009">
            <v>0</v>
          </cell>
          <cell r="BK1009">
            <v>-0.01</v>
          </cell>
          <cell r="BL1009">
            <v>-0.09</v>
          </cell>
          <cell r="BM1009">
            <v>-0.18</v>
          </cell>
          <cell r="BN1009">
            <v>-0.1</v>
          </cell>
          <cell r="BO1009">
            <v>-0.01</v>
          </cell>
          <cell r="BP1009">
            <v>-0.08</v>
          </cell>
          <cell r="BQ1009">
            <v>-0.13</v>
          </cell>
          <cell r="BR1009">
            <v>-0.44</v>
          </cell>
          <cell r="BS1009">
            <v>-0.1</v>
          </cell>
          <cell r="BT1009">
            <v>-0.35</v>
          </cell>
          <cell r="BU1009">
            <v>-0.4</v>
          </cell>
          <cell r="BV1009">
            <v>-0.02</v>
          </cell>
          <cell r="BW1009">
            <v>-0.04</v>
          </cell>
          <cell r="BX1009">
            <v>0.06</v>
          </cell>
          <cell r="BY1009">
            <v>-7.0000000000000007E-2</v>
          </cell>
          <cell r="BZ1009">
            <v>-0.24</v>
          </cell>
          <cell r="CA1009">
            <v>-0.01</v>
          </cell>
          <cell r="CB1009">
            <v>-0.04</v>
          </cell>
          <cell r="CC1009">
            <v>-0.27</v>
          </cell>
          <cell r="CD1009">
            <v>-0.11</v>
          </cell>
          <cell r="CE1009">
            <v>-0.48</v>
          </cell>
          <cell r="CF1009">
            <v>-0.18</v>
          </cell>
          <cell r="CG1009">
            <v>-0.38</v>
          </cell>
          <cell r="CH1009">
            <v>-0.34</v>
          </cell>
          <cell r="CI1009">
            <v>0.03</v>
          </cell>
          <cell r="CJ1009">
            <v>0.06</v>
          </cell>
          <cell r="CK1009">
            <v>0.02</v>
          </cell>
          <cell r="CL1009">
            <v>-0.11</v>
          </cell>
          <cell r="CM1009">
            <v>-0.17</v>
          </cell>
          <cell r="CN1009">
            <v>-0.04</v>
          </cell>
          <cell r="CO1009">
            <v>-0.09</v>
          </cell>
          <cell r="CP1009">
            <v>-0.11</v>
          </cell>
          <cell r="CQ1009">
            <v>-0.2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-0.23</v>
          </cell>
          <cell r="G1010">
            <v>-0.36</v>
          </cell>
          <cell r="H1010">
            <v>-0.14000000000000001</v>
          </cell>
          <cell r="I1010">
            <v>0.16</v>
          </cell>
          <cell r="J1010">
            <v>-0.09</v>
          </cell>
          <cell r="K1010">
            <v>-0.08</v>
          </cell>
          <cell r="L1010">
            <v>-0.44</v>
          </cell>
          <cell r="M1010">
            <v>-0.53</v>
          </cell>
          <cell r="N1010">
            <v>-0.24</v>
          </cell>
          <cell r="O1010">
            <v>-0.08</v>
          </cell>
          <cell r="P1010">
            <v>-0.18</v>
          </cell>
          <cell r="Q1010">
            <v>-0.15</v>
          </cell>
          <cell r="R1010">
            <v>-0.28999999999999998</v>
          </cell>
          <cell r="S1010">
            <v>-0.35</v>
          </cell>
          <cell r="T1010">
            <v>-0.28000000000000003</v>
          </cell>
          <cell r="U1010">
            <v>-0.13</v>
          </cell>
          <cell r="V1010">
            <v>0.09</v>
          </cell>
          <cell r="W1010">
            <v>-0.1</v>
          </cell>
          <cell r="X1010">
            <v>-0.18</v>
          </cell>
          <cell r="Y1010">
            <v>-0.78</v>
          </cell>
          <cell r="Z1010">
            <v>-0.59</v>
          </cell>
          <cell r="AA1010">
            <v>-0.25</v>
          </cell>
          <cell r="AB1010">
            <v>-0.16</v>
          </cell>
          <cell r="AC1010">
            <v>-0.2</v>
          </cell>
          <cell r="AD1010">
            <v>-0.19</v>
          </cell>
          <cell r="AE1010">
            <v>-0.33</v>
          </cell>
          <cell r="AF1010">
            <v>-0.27</v>
          </cell>
          <cell r="AG1010">
            <v>-0.4</v>
          </cell>
          <cell r="AH1010">
            <v>-0.26</v>
          </cell>
          <cell r="AI1010">
            <v>7.0000000000000007E-2</v>
          </cell>
          <cell r="AJ1010">
            <v>-0.17</v>
          </cell>
          <cell r="AK1010">
            <v>-0.14000000000000001</v>
          </cell>
          <cell r="AL1010">
            <v>-0.52</v>
          </cell>
          <cell r="AM1010">
            <v>-0.33</v>
          </cell>
          <cell r="AN1010">
            <v>-0.09</v>
          </cell>
          <cell r="AO1010">
            <v>-0.42</v>
          </cell>
          <cell r="AP1010">
            <v>-0.21</v>
          </cell>
          <cell r="AQ1010">
            <v>-0.28999999999999998</v>
          </cell>
          <cell r="AR1010">
            <v>-0.38</v>
          </cell>
          <cell r="AS1010">
            <v>-0.41</v>
          </cell>
          <cell r="AT1010">
            <v>-0.46</v>
          </cell>
          <cell r="AU1010">
            <v>-0.13</v>
          </cell>
          <cell r="AV1010">
            <v>-0.01</v>
          </cell>
          <cell r="AW1010">
            <v>0.28000000000000003</v>
          </cell>
          <cell r="AX1010">
            <v>-0.09</v>
          </cell>
          <cell r="AY1010">
            <v>-0.62</v>
          </cell>
          <cell r="AZ1010">
            <v>-0.89</v>
          </cell>
          <cell r="BA1010">
            <v>-0.24</v>
          </cell>
          <cell r="BB1010">
            <v>-0.28999999999999998</v>
          </cell>
          <cell r="BC1010">
            <v>-0.16</v>
          </cell>
          <cell r="BD1010">
            <v>-0.28999999999999998</v>
          </cell>
          <cell r="BE1010">
            <v>-0.41</v>
          </cell>
          <cell r="BF1010">
            <v>-0.32</v>
          </cell>
          <cell r="BG1010">
            <v>-0.37</v>
          </cell>
          <cell r="BH1010">
            <v>-0.23</v>
          </cell>
          <cell r="BI1010">
            <v>0.13</v>
          </cell>
          <cell r="BJ1010">
            <v>0.24</v>
          </cell>
          <cell r="BK1010">
            <v>-0.21</v>
          </cell>
          <cell r="BL1010">
            <v>-0.49</v>
          </cell>
          <cell r="BM1010">
            <v>-0.96</v>
          </cell>
          <cell r="BN1010">
            <v>-0.08</v>
          </cell>
          <cell r="BO1010">
            <v>-0.42</v>
          </cell>
          <cell r="BP1010">
            <v>-0.36</v>
          </cell>
          <cell r="BQ1010">
            <v>-0.23</v>
          </cell>
          <cell r="BR1010">
            <v>-0.47</v>
          </cell>
          <cell r="BS1010">
            <v>-0.36</v>
          </cell>
          <cell r="BT1010">
            <v>-1.0900000000000001</v>
          </cell>
          <cell r="BU1010">
            <v>-0.22</v>
          </cell>
          <cell r="BV1010">
            <v>0.09</v>
          </cell>
          <cell r="BW1010">
            <v>0.26</v>
          </cell>
          <cell r="BX1010">
            <v>-0.39</v>
          </cell>
          <cell r="BY1010">
            <v>-0.19</v>
          </cell>
          <cell r="BZ1010">
            <v>-0.48</v>
          </cell>
          <cell r="CA1010">
            <v>-0.18</v>
          </cell>
          <cell r="CB1010">
            <v>-0.22</v>
          </cell>
          <cell r="CC1010">
            <v>-0.22</v>
          </cell>
          <cell r="CD1010">
            <v>-0.32</v>
          </cell>
          <cell r="CE1010">
            <v>-0.51</v>
          </cell>
          <cell r="CF1010">
            <v>-0.23</v>
          </cell>
          <cell r="CG1010">
            <v>-1.1000000000000001</v>
          </cell>
          <cell r="CH1010">
            <v>0.03</v>
          </cell>
          <cell r="CI1010">
            <v>-0.2</v>
          </cell>
          <cell r="CJ1010">
            <v>0.17</v>
          </cell>
          <cell r="CK1010">
            <v>-0.28000000000000003</v>
          </cell>
          <cell r="CL1010">
            <v>-0.37</v>
          </cell>
          <cell r="CM1010">
            <v>-0.5</v>
          </cell>
          <cell r="CN1010">
            <v>-0.34</v>
          </cell>
          <cell r="CO1010">
            <v>-0.34</v>
          </cell>
          <cell r="CP1010">
            <v>-0.39</v>
          </cell>
          <cell r="CQ1010">
            <v>-0.65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-0.06</v>
          </cell>
          <cell r="G1011">
            <v>-0.08</v>
          </cell>
          <cell r="H1011">
            <v>-0.02</v>
          </cell>
          <cell r="I1011">
            <v>-0.01</v>
          </cell>
          <cell r="J1011">
            <v>0</v>
          </cell>
          <cell r="K1011">
            <v>0</v>
          </cell>
          <cell r="L1011">
            <v>-0.4</v>
          </cell>
          <cell r="M1011">
            <v>-0.48</v>
          </cell>
          <cell r="N1011">
            <v>0</v>
          </cell>
          <cell r="O1011">
            <v>-0.02</v>
          </cell>
          <cell r="P1011">
            <v>0</v>
          </cell>
          <cell r="Q1011">
            <v>-0.02</v>
          </cell>
          <cell r="R1011">
            <v>-0.03</v>
          </cell>
          <cell r="S1011">
            <v>-0.03</v>
          </cell>
          <cell r="T1011">
            <v>0.02</v>
          </cell>
          <cell r="U1011">
            <v>0.02</v>
          </cell>
          <cell r="V1011">
            <v>0</v>
          </cell>
          <cell r="W1011">
            <v>0</v>
          </cell>
          <cell r="X1011">
            <v>0</v>
          </cell>
          <cell r="Y1011">
            <v>-0.44</v>
          </cell>
          <cell r="Z1011">
            <v>-0.34</v>
          </cell>
          <cell r="AA1011">
            <v>0</v>
          </cell>
          <cell r="AB1011">
            <v>-0.02</v>
          </cell>
          <cell r="AC1011">
            <v>-0.02</v>
          </cell>
          <cell r="AD1011">
            <v>-0.01</v>
          </cell>
          <cell r="AE1011">
            <v>-0.04</v>
          </cell>
          <cell r="AF1011">
            <v>-0.02</v>
          </cell>
          <cell r="AG1011">
            <v>-0.06</v>
          </cell>
          <cell r="AH1011">
            <v>0.05</v>
          </cell>
          <cell r="AI1011">
            <v>0</v>
          </cell>
          <cell r="AJ1011">
            <v>0</v>
          </cell>
          <cell r="AK1011">
            <v>0</v>
          </cell>
          <cell r="AL1011">
            <v>-0.34</v>
          </cell>
          <cell r="AM1011">
            <v>-0.44</v>
          </cell>
          <cell r="AN1011">
            <v>-0.09</v>
          </cell>
          <cell r="AO1011">
            <v>-0.02</v>
          </cell>
          <cell r="AP1011">
            <v>-0.01</v>
          </cell>
          <cell r="AQ1011">
            <v>-0.03</v>
          </cell>
          <cell r="AR1011">
            <v>-0.06</v>
          </cell>
          <cell r="AS1011">
            <v>-0.05</v>
          </cell>
          <cell r="AT1011">
            <v>-0.05</v>
          </cell>
          <cell r="AU1011">
            <v>-0.04</v>
          </cell>
          <cell r="AV1011">
            <v>-0.01</v>
          </cell>
          <cell r="AW1011">
            <v>0</v>
          </cell>
          <cell r="AX1011">
            <v>0</v>
          </cell>
          <cell r="AY1011">
            <v>-0.76</v>
          </cell>
          <cell r="AZ1011">
            <v>-0.57999999999999996</v>
          </cell>
          <cell r="BA1011">
            <v>-0.05</v>
          </cell>
          <cell r="BB1011">
            <v>-0.01</v>
          </cell>
          <cell r="BC1011">
            <v>0</v>
          </cell>
          <cell r="BD1011">
            <v>-0.03</v>
          </cell>
          <cell r="BE1011">
            <v>-0.06</v>
          </cell>
          <cell r="BF1011">
            <v>-0.05</v>
          </cell>
          <cell r="BG1011">
            <v>-0.04</v>
          </cell>
          <cell r="BH1011">
            <v>-0.03</v>
          </cell>
          <cell r="BI1011">
            <v>0</v>
          </cell>
          <cell r="BJ1011">
            <v>0</v>
          </cell>
          <cell r="BK1011">
            <v>-0.02</v>
          </cell>
          <cell r="BL1011">
            <v>-0.95</v>
          </cell>
          <cell r="BM1011">
            <v>-0.74</v>
          </cell>
          <cell r="BN1011">
            <v>0</v>
          </cell>
          <cell r="BO1011">
            <v>-0.02</v>
          </cell>
          <cell r="BP1011">
            <v>-0.01</v>
          </cell>
          <cell r="BQ1011">
            <v>-0.01</v>
          </cell>
          <cell r="BR1011">
            <v>-0.08</v>
          </cell>
          <cell r="BS1011">
            <v>-0.04</v>
          </cell>
          <cell r="BT1011">
            <v>-0.06</v>
          </cell>
          <cell r="BU1011">
            <v>-0.01</v>
          </cell>
          <cell r="BV1011">
            <v>0.02</v>
          </cell>
          <cell r="BW1011">
            <v>0.04</v>
          </cell>
          <cell r="BX1011">
            <v>-0.01</v>
          </cell>
          <cell r="BY1011">
            <v>-1.96</v>
          </cell>
          <cell r="BZ1011">
            <v>-0.55000000000000004</v>
          </cell>
          <cell r="CA1011">
            <v>-0.17</v>
          </cell>
          <cell r="CB1011">
            <v>-0.01</v>
          </cell>
          <cell r="CC1011">
            <v>-0.04</v>
          </cell>
          <cell r="CD1011">
            <v>-0.02</v>
          </cell>
          <cell r="CE1011">
            <v>-0.06</v>
          </cell>
          <cell r="CF1011">
            <v>-0.02</v>
          </cell>
          <cell r="CG1011">
            <v>-0.05</v>
          </cell>
          <cell r="CH1011">
            <v>0.02</v>
          </cell>
          <cell r="CI1011">
            <v>0.01</v>
          </cell>
          <cell r="CJ1011">
            <v>0.04</v>
          </cell>
          <cell r="CK1011">
            <v>-0.01</v>
          </cell>
          <cell r="CL1011">
            <v>-0.54</v>
          </cell>
          <cell r="CM1011">
            <v>-0.23</v>
          </cell>
          <cell r="CN1011">
            <v>-0.23</v>
          </cell>
          <cell r="CO1011">
            <v>-0.03</v>
          </cell>
          <cell r="CP1011">
            <v>-0.02</v>
          </cell>
          <cell r="CQ1011">
            <v>-0.03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5">
          <cell r="F1015">
            <v>-0.19</v>
          </cell>
          <cell r="G1015">
            <v>-0.3</v>
          </cell>
          <cell r="H1015">
            <v>-0.14000000000000001</v>
          </cell>
          <cell r="I1015">
            <v>-7.0000000000000007E-2</v>
          </cell>
          <cell r="J1015">
            <v>-0.28999999999999998</v>
          </cell>
          <cell r="K1015">
            <v>-0.28000000000000003</v>
          </cell>
          <cell r="L1015">
            <v>-0.17</v>
          </cell>
          <cell r="M1015">
            <v>-0.36</v>
          </cell>
          <cell r="N1015">
            <v>-0.06</v>
          </cell>
          <cell r="O1015">
            <v>-0.19</v>
          </cell>
          <cell r="P1015">
            <v>-0.15</v>
          </cell>
          <cell r="Q1015">
            <v>-0.26</v>
          </cell>
          <cell r="R1015">
            <v>-0.28999999999999998</v>
          </cell>
          <cell r="S1015">
            <v>-0.22</v>
          </cell>
          <cell r="T1015">
            <v>-0.23</v>
          </cell>
          <cell r="U1015">
            <v>-7.0000000000000007E-2</v>
          </cell>
          <cell r="V1015">
            <v>-0.03</v>
          </cell>
          <cell r="W1015">
            <v>-0.28000000000000003</v>
          </cell>
          <cell r="X1015">
            <v>-0.26</v>
          </cell>
          <cell r="Y1015">
            <v>-0.23</v>
          </cell>
          <cell r="Z1015">
            <v>-0.33</v>
          </cell>
          <cell r="AA1015">
            <v>-0.12</v>
          </cell>
          <cell r="AB1015">
            <v>-0.18</v>
          </cell>
          <cell r="AC1015">
            <v>-0.24</v>
          </cell>
          <cell r="AD1015">
            <v>-0.26</v>
          </cell>
          <cell r="AE1015">
            <v>-0.31</v>
          </cell>
          <cell r="AF1015">
            <v>-0.23</v>
          </cell>
          <cell r="AG1015">
            <v>-0.34</v>
          </cell>
          <cell r="AH1015">
            <v>-0.2</v>
          </cell>
          <cell r="AI1015">
            <v>-0.08</v>
          </cell>
          <cell r="AJ1015">
            <v>-0.36</v>
          </cell>
          <cell r="AK1015">
            <v>-0.39</v>
          </cell>
          <cell r="AL1015">
            <v>-0.11</v>
          </cell>
          <cell r="AM1015">
            <v>-0.21</v>
          </cell>
          <cell r="AN1015">
            <v>-0.06</v>
          </cell>
          <cell r="AO1015">
            <v>-0.18</v>
          </cell>
          <cell r="AP1015">
            <v>-0.19</v>
          </cell>
          <cell r="AQ1015">
            <v>-0.27</v>
          </cell>
          <cell r="AR1015">
            <v>-0.37</v>
          </cell>
          <cell r="AS1015">
            <v>-0.28000000000000003</v>
          </cell>
          <cell r="AT1015">
            <v>-0.46</v>
          </cell>
          <cell r="AU1015">
            <v>-0.23</v>
          </cell>
          <cell r="AV1015">
            <v>-0.08</v>
          </cell>
          <cell r="AW1015">
            <v>-0.21</v>
          </cell>
          <cell r="AX1015">
            <v>-0.31</v>
          </cell>
          <cell r="AY1015">
            <v>-0.19</v>
          </cell>
          <cell r="AZ1015">
            <v>-0.34</v>
          </cell>
          <cell r="BA1015">
            <v>-0.08</v>
          </cell>
          <cell r="BB1015">
            <v>-0.18</v>
          </cell>
          <cell r="BC1015">
            <v>-0.21</v>
          </cell>
          <cell r="BD1015">
            <v>-0.21</v>
          </cell>
          <cell r="BE1015">
            <v>-0.4</v>
          </cell>
          <cell r="BF1015">
            <v>-0.22</v>
          </cell>
          <cell r="BG1015">
            <v>-0.36</v>
          </cell>
          <cell r="BH1015">
            <v>-0.28999999999999998</v>
          </cell>
          <cell r="BI1015">
            <v>-0.09</v>
          </cell>
          <cell r="BJ1015">
            <v>-0.26</v>
          </cell>
          <cell r="BK1015">
            <v>-0.33</v>
          </cell>
          <cell r="BL1015">
            <v>-0.17</v>
          </cell>
          <cell r="BM1015">
            <v>-0.39</v>
          </cell>
          <cell r="BN1015">
            <v>-0.08</v>
          </cell>
          <cell r="BO1015">
            <v>-0.2</v>
          </cell>
          <cell r="BP1015">
            <v>-0.3</v>
          </cell>
          <cell r="BQ1015">
            <v>-0.27</v>
          </cell>
          <cell r="BR1015">
            <v>-0.44</v>
          </cell>
          <cell r="BS1015">
            <v>-0.3</v>
          </cell>
          <cell r="BT1015">
            <v>-0.74</v>
          </cell>
          <cell r="BU1015">
            <v>-0.28000000000000003</v>
          </cell>
          <cell r="BV1015">
            <v>-0.14000000000000001</v>
          </cell>
          <cell r="BW1015">
            <v>-0.2</v>
          </cell>
          <cell r="BX1015">
            <v>-0.56999999999999995</v>
          </cell>
          <cell r="BY1015">
            <v>-0.14000000000000001</v>
          </cell>
          <cell r="BZ1015">
            <v>-0.35</v>
          </cell>
          <cell r="CA1015">
            <v>-0.04</v>
          </cell>
          <cell r="CB1015">
            <v>-0.16</v>
          </cell>
          <cell r="CC1015">
            <v>-0.31</v>
          </cell>
          <cell r="CD1015">
            <v>-0.26</v>
          </cell>
          <cell r="CE1015">
            <v>-0.49</v>
          </cell>
          <cell r="CF1015">
            <v>-0.37</v>
          </cell>
          <cell r="CG1015">
            <v>-0.74</v>
          </cell>
          <cell r="CH1015">
            <v>-0.26</v>
          </cell>
          <cell r="CI1015">
            <v>-0.15</v>
          </cell>
          <cell r="CJ1015">
            <v>-0.24</v>
          </cell>
          <cell r="CK1015">
            <v>-0.5</v>
          </cell>
          <cell r="CL1015">
            <v>-0.2</v>
          </cell>
          <cell r="CM1015">
            <v>-0.33</v>
          </cell>
          <cell r="CN1015">
            <v>-0.09</v>
          </cell>
          <cell r="CO1015">
            <v>-0.22</v>
          </cell>
          <cell r="CP1015">
            <v>-0.38</v>
          </cell>
          <cell r="CQ1015">
            <v>-0.33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7">
          <cell r="F1017">
            <v>-0.19</v>
          </cell>
          <cell r="G1017">
            <v>-0.3</v>
          </cell>
          <cell r="H1017">
            <v>-0.14000000000000001</v>
          </cell>
          <cell r="I1017">
            <v>-7.0000000000000007E-2</v>
          </cell>
          <cell r="J1017">
            <v>-0.28999999999999998</v>
          </cell>
          <cell r="K1017">
            <v>-0.28000000000000003</v>
          </cell>
          <cell r="L1017">
            <v>-0.17</v>
          </cell>
          <cell r="M1017">
            <v>-0.36</v>
          </cell>
          <cell r="N1017">
            <v>-0.06</v>
          </cell>
          <cell r="O1017">
            <v>-0.19</v>
          </cell>
          <cell r="P1017">
            <v>-0.15</v>
          </cell>
          <cell r="Q1017">
            <v>-0.26</v>
          </cell>
          <cell r="R1017">
            <v>-0.28999999999999998</v>
          </cell>
          <cell r="S1017">
            <v>-0.22</v>
          </cell>
          <cell r="T1017">
            <v>-0.23</v>
          </cell>
          <cell r="U1017">
            <v>-7.0000000000000007E-2</v>
          </cell>
          <cell r="V1017">
            <v>-0.03</v>
          </cell>
          <cell r="W1017">
            <v>-0.28000000000000003</v>
          </cell>
          <cell r="X1017">
            <v>-0.26</v>
          </cell>
          <cell r="Y1017">
            <v>-0.23</v>
          </cell>
          <cell r="Z1017">
            <v>-0.33</v>
          </cell>
          <cell r="AA1017">
            <v>-0.12</v>
          </cell>
          <cell r="AB1017">
            <v>-0.18</v>
          </cell>
          <cell r="AC1017">
            <v>-0.24</v>
          </cell>
          <cell r="AD1017">
            <v>-0.26</v>
          </cell>
          <cell r="AE1017">
            <v>-0.31</v>
          </cell>
          <cell r="AF1017">
            <v>-0.23</v>
          </cell>
          <cell r="AG1017">
            <v>-0.34</v>
          </cell>
          <cell r="AH1017">
            <v>-0.2</v>
          </cell>
          <cell r="AI1017">
            <v>-0.08</v>
          </cell>
          <cell r="AJ1017">
            <v>-0.36</v>
          </cell>
          <cell r="AK1017">
            <v>-0.39</v>
          </cell>
          <cell r="AL1017">
            <v>-0.11</v>
          </cell>
          <cell r="AM1017">
            <v>-0.21</v>
          </cell>
          <cell r="AN1017">
            <v>-0.06</v>
          </cell>
          <cell r="AO1017">
            <v>-0.18</v>
          </cell>
          <cell r="AP1017">
            <v>-0.19</v>
          </cell>
          <cell r="AQ1017">
            <v>-0.27</v>
          </cell>
          <cell r="AR1017">
            <v>-0.37</v>
          </cell>
          <cell r="AS1017">
            <v>-0.28000000000000003</v>
          </cell>
          <cell r="AT1017">
            <v>-0.46</v>
          </cell>
          <cell r="AU1017">
            <v>-0.23</v>
          </cell>
          <cell r="AV1017">
            <v>-0.08</v>
          </cell>
          <cell r="AW1017">
            <v>-0.21</v>
          </cell>
          <cell r="AX1017">
            <v>-0.31</v>
          </cell>
          <cell r="AY1017">
            <v>-0.19</v>
          </cell>
          <cell r="AZ1017">
            <v>-0.34</v>
          </cell>
          <cell r="BA1017">
            <v>-0.08</v>
          </cell>
          <cell r="BB1017">
            <v>-0.18</v>
          </cell>
          <cell r="BC1017">
            <v>-0.21</v>
          </cell>
          <cell r="BD1017">
            <v>-0.21</v>
          </cell>
          <cell r="BE1017">
            <v>-0.4</v>
          </cell>
          <cell r="BF1017">
            <v>-0.22</v>
          </cell>
          <cell r="BG1017">
            <v>-0.36</v>
          </cell>
          <cell r="BH1017">
            <v>-0.28999999999999998</v>
          </cell>
          <cell r="BI1017">
            <v>-0.09</v>
          </cell>
          <cell r="BJ1017">
            <v>-0.26</v>
          </cell>
          <cell r="BK1017">
            <v>-0.33</v>
          </cell>
          <cell r="BL1017">
            <v>-0.17</v>
          </cell>
          <cell r="BM1017">
            <v>-0.39</v>
          </cell>
          <cell r="BN1017">
            <v>-0.08</v>
          </cell>
          <cell r="BO1017">
            <v>-0.2</v>
          </cell>
          <cell r="BP1017">
            <v>-0.3</v>
          </cell>
          <cell r="BQ1017">
            <v>-0.27</v>
          </cell>
          <cell r="BR1017">
            <v>-0.44</v>
          </cell>
          <cell r="BS1017">
            <v>-0.3</v>
          </cell>
          <cell r="BT1017">
            <v>-0.74</v>
          </cell>
          <cell r="BU1017">
            <v>-0.28000000000000003</v>
          </cell>
          <cell r="BV1017">
            <v>-0.14000000000000001</v>
          </cell>
          <cell r="BW1017">
            <v>-0.2</v>
          </cell>
          <cell r="BX1017">
            <v>-0.56999999999999995</v>
          </cell>
          <cell r="BY1017">
            <v>-0.14000000000000001</v>
          </cell>
          <cell r="BZ1017">
            <v>-0.35</v>
          </cell>
          <cell r="CA1017">
            <v>-0.04</v>
          </cell>
          <cell r="CB1017">
            <v>-0.16</v>
          </cell>
          <cell r="CC1017">
            <v>-0.31</v>
          </cell>
          <cell r="CD1017">
            <v>-0.26</v>
          </cell>
          <cell r="CE1017">
            <v>-0.49</v>
          </cell>
          <cell r="CF1017">
            <v>-0.37</v>
          </cell>
          <cell r="CG1017">
            <v>-0.74</v>
          </cell>
          <cell r="CH1017">
            <v>-0.26</v>
          </cell>
          <cell r="CI1017">
            <v>-0.15</v>
          </cell>
          <cell r="CJ1017">
            <v>-0.24</v>
          </cell>
          <cell r="CK1017">
            <v>-0.5</v>
          </cell>
          <cell r="CL1017">
            <v>-0.2</v>
          </cell>
          <cell r="CM1017">
            <v>-0.33</v>
          </cell>
          <cell r="CN1017">
            <v>-0.09</v>
          </cell>
          <cell r="CO1017">
            <v>-0.22</v>
          </cell>
          <cell r="CP1017">
            <v>-0.38</v>
          </cell>
          <cell r="CQ1017">
            <v>-0.33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8.0143012813856274E-2</v>
          </cell>
          <cell r="G1023">
            <v>7.9314229131366432E-2</v>
          </cell>
          <cell r="H1023">
            <v>0.28537628387364578</v>
          </cell>
          <cell r="I1023">
            <v>0.3890115669757428</v>
          </cell>
          <cell r="J1023">
            <v>0.28518570309454816</v>
          </cell>
          <cell r="K1023">
            <v>0.15270050645990807</v>
          </cell>
          <cell r="L1023">
            <v>1.5346759301539947E-2</v>
          </cell>
          <cell r="M1023">
            <v>0.14784713378406877</v>
          </cell>
          <cell r="N1023">
            <v>0.13664895841159819</v>
          </cell>
          <cell r="O1023">
            <v>0.31433183983233093</v>
          </cell>
          <cell r="P1023">
            <v>4.7917594230771243E-2</v>
          </cell>
          <cell r="Q1023">
            <v>4.3237324419560963E-2</v>
          </cell>
          <cell r="R1023">
            <v>0.16105594306896975</v>
          </cell>
          <cell r="S1023">
            <v>5.0006978794076673E-2</v>
          </cell>
          <cell r="T1023">
            <v>0.11348277824825459</v>
          </cell>
          <cell r="U1023">
            <v>0.31596667467177753</v>
          </cell>
          <cell r="V1023">
            <v>0.40262758452099234</v>
          </cell>
          <cell r="W1023">
            <v>0.44014769011951316</v>
          </cell>
          <cell r="X1023">
            <v>0.13035864135789765</v>
          </cell>
          <cell r="Y1023">
            <v>4.8737498080534181E-2</v>
          </cell>
          <cell r="Z1023">
            <v>0.14062429256867048</v>
          </cell>
          <cell r="AA1023">
            <v>0.21865682231496919</v>
          </cell>
          <cell r="AB1023">
            <v>0.23551681705653849</v>
          </cell>
          <cell r="AC1023">
            <v>8.8103881150793484E-2</v>
          </cell>
          <cell r="AD1023">
            <v>2.6993837804667464E-2</v>
          </cell>
          <cell r="AE1023">
            <v>2.8417499544886482E-2</v>
          </cell>
          <cell r="AF1023">
            <v>0</v>
          </cell>
          <cell r="AG1023">
            <v>6.3262649003092974E-3</v>
          </cell>
          <cell r="AH1023">
            <v>1.6168545616697116E-2</v>
          </cell>
          <cell r="AI1023">
            <v>4.0432569840231025E-2</v>
          </cell>
          <cell r="AJ1023">
            <v>2.6360821242061405E-2</v>
          </cell>
          <cell r="AK1023">
            <v>4.8497171868696398E-2</v>
          </cell>
          <cell r="AL1023">
            <v>7.1037115040596177E-2</v>
          </cell>
          <cell r="AM1023">
            <v>2.8323391981313506E-2</v>
          </cell>
          <cell r="AN1023">
            <v>6.1613461479929299E-2</v>
          </cell>
          <cell r="AO1023">
            <v>8.6222734066904394E-2</v>
          </cell>
          <cell r="AP1023">
            <v>0</v>
          </cell>
          <cell r="AQ1023">
            <v>0</v>
          </cell>
          <cell r="AR1023">
            <v>2.2390752418832705E-2</v>
          </cell>
          <cell r="AS1023">
            <v>0</v>
          </cell>
          <cell r="AT1023">
            <v>2.8077556848415952E-6</v>
          </cell>
          <cell r="AU1023">
            <v>1.2800620834440224E-2</v>
          </cell>
          <cell r="AV1023">
            <v>7.4926071224798108E-2</v>
          </cell>
          <cell r="AW1023">
            <v>3.6006384265469649E-2</v>
          </cell>
          <cell r="AX1023">
            <v>2.5620722620498526E-2</v>
          </cell>
          <cell r="AY1023">
            <v>7.1055398576934437E-2</v>
          </cell>
          <cell r="AZ1023">
            <v>1.660228346861814E-2</v>
          </cell>
          <cell r="BA1023">
            <v>5.8370924854436623E-2</v>
          </cell>
          <cell r="BB1023">
            <v>1.3953370553924316E-2</v>
          </cell>
          <cell r="BC1023">
            <v>0</v>
          </cell>
          <cell r="BD1023">
            <v>0</v>
          </cell>
          <cell r="BE1023">
            <v>1.0023984272613973E-2</v>
          </cell>
          <cell r="BF1023">
            <v>0</v>
          </cell>
          <cell r="BG1023">
            <v>0</v>
          </cell>
          <cell r="BH1023">
            <v>1.3633686298472725E-2</v>
          </cell>
          <cell r="BI1023">
            <v>2.4496792997936723E-2</v>
          </cell>
          <cell r="BJ1023">
            <v>7.4643848468593177E-2</v>
          </cell>
          <cell r="BK1023">
            <v>8.4457367582402298E-4</v>
          </cell>
          <cell r="BL1023">
            <v>3.1538281813823232E-3</v>
          </cell>
          <cell r="BM1023">
            <v>9.7164451991744727E-3</v>
          </cell>
          <cell r="BN1023">
            <v>1.0829891571621175E-2</v>
          </cell>
          <cell r="BO1023">
            <v>0</v>
          </cell>
          <cell r="BP1023">
            <v>0</v>
          </cell>
          <cell r="BQ1023">
            <v>0</v>
          </cell>
          <cell r="BR1023">
            <v>5.9170032667239525E-3</v>
          </cell>
          <cell r="BS1023">
            <v>0</v>
          </cell>
          <cell r="BT1023">
            <v>0</v>
          </cell>
          <cell r="BU1023">
            <v>0</v>
          </cell>
          <cell r="BV1023">
            <v>1.164150174114198E-2</v>
          </cell>
          <cell r="BW1023">
            <v>9.58215682292618E-3</v>
          </cell>
          <cell r="BX1023">
            <v>1.5356589498267681E-3</v>
          </cell>
          <cell r="BY1023">
            <v>5.1078817843603019E-2</v>
          </cell>
          <cell r="BZ1023">
            <v>0</v>
          </cell>
          <cell r="CA1023">
            <v>1.0614108930820265E-2</v>
          </cell>
          <cell r="CB1023">
            <v>3.3797498889249766E-3</v>
          </cell>
          <cell r="CC1023">
            <v>0</v>
          </cell>
          <cell r="CD1023">
            <v>0</v>
          </cell>
          <cell r="CE1023">
            <v>1.4015299142776882E-2</v>
          </cell>
          <cell r="CF1023">
            <v>0</v>
          </cell>
          <cell r="CG1023">
            <v>0</v>
          </cell>
          <cell r="CH1023">
            <v>0</v>
          </cell>
          <cell r="CI1023">
            <v>1.0878603269681264E-2</v>
          </cell>
          <cell r="CJ1023">
            <v>5.7290527698569349E-2</v>
          </cell>
          <cell r="CK1023">
            <v>1.127463645127591E-2</v>
          </cell>
          <cell r="CL1023">
            <v>7.9148792033617354E-2</v>
          </cell>
          <cell r="CM1023">
            <v>0</v>
          </cell>
          <cell r="CN1023">
            <v>4.2282772162760551E-2</v>
          </cell>
          <cell r="CO1023">
            <v>6.5563145130695943E-3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7">
          <cell r="F1057">
            <v>7.6910177921774903E-2</v>
          </cell>
          <cell r="G1057">
            <v>6.286626831768416E-2</v>
          </cell>
          <cell r="H1057">
            <v>0.1415686514293526</v>
          </cell>
          <cell r="I1057">
            <v>0.14634728822647247</v>
          </cell>
          <cell r="J1057">
            <v>8.8531164312417587E-2</v>
          </cell>
          <cell r="K1057">
            <v>4.5507903593779986E-2</v>
          </cell>
          <cell r="L1057">
            <v>4.6756561218082027E-3</v>
          </cell>
          <cell r="M1057">
            <v>4.1809500185713944E-2</v>
          </cell>
          <cell r="N1057">
            <v>4.5407594964085973E-2</v>
          </cell>
          <cell r="O1057">
            <v>0.17715877088154031</v>
          </cell>
          <cell r="P1057">
            <v>4.0590464496844447E-2</v>
          </cell>
          <cell r="Q1057">
            <v>4.7348221650068467E-2</v>
          </cell>
          <cell r="R1057">
            <v>8.1987134744494483E-2</v>
          </cell>
          <cell r="S1057">
            <v>4.864619517990576E-2</v>
          </cell>
          <cell r="T1057">
            <v>9.7477288324142819E-2</v>
          </cell>
          <cell r="U1057">
            <v>0.1575437810905207</v>
          </cell>
          <cell r="V1057">
            <v>0.15294075695343423</v>
          </cell>
          <cell r="W1057">
            <v>0.12912818266720194</v>
          </cell>
          <cell r="X1057">
            <v>3.6944719234018208E-2</v>
          </cell>
          <cell r="Y1057">
            <v>1.4909998484448295E-2</v>
          </cell>
          <cell r="Z1057">
            <v>3.8431982150306965E-2</v>
          </cell>
          <cell r="AA1057">
            <v>7.3020765605782856E-2</v>
          </cell>
          <cell r="AB1057">
            <v>0.1347503455907173</v>
          </cell>
          <cell r="AC1057">
            <v>7.5214700865572581E-2</v>
          </cell>
          <cell r="AD1057">
            <v>2.9027917415241689E-2</v>
          </cell>
          <cell r="AE1057">
            <v>1.6269168096645359E-2</v>
          </cell>
          <cell r="AF1057">
            <v>0</v>
          </cell>
          <cell r="AG1057">
            <v>5.3233916241595125E-3</v>
          </cell>
          <cell r="AH1057">
            <v>9.318031216171363E-3</v>
          </cell>
          <cell r="AI1057">
            <v>2.0717324635594281E-2</v>
          </cell>
          <cell r="AJ1057">
            <v>1.0493875577157752E-2</v>
          </cell>
          <cell r="AK1057">
            <v>1.6828359333338483E-2</v>
          </cell>
          <cell r="AL1057">
            <v>2.358930092555056E-2</v>
          </cell>
          <cell r="AM1057">
            <v>9.1339233593288327E-3</v>
          </cell>
          <cell r="AN1057">
            <v>2.7233176725655284E-2</v>
          </cell>
          <cell r="AO1057">
            <v>5.8065965736005865E-2</v>
          </cell>
          <cell r="AP1057">
            <v>0</v>
          </cell>
          <cell r="AQ1057">
            <v>0</v>
          </cell>
          <cell r="AR1057">
            <v>1.294551328750515E-2</v>
          </cell>
          <cell r="AS1057">
            <v>0</v>
          </cell>
          <cell r="AT1057">
            <v>2.482012646964904E-6</v>
          </cell>
          <cell r="AU1057">
            <v>7.4501613886077678E-3</v>
          </cell>
          <cell r="AV1057">
            <v>4.0226102303911659E-2</v>
          </cell>
          <cell r="AW1057">
            <v>1.4517219358303635E-2</v>
          </cell>
          <cell r="AX1057">
            <v>8.9784442515181695E-3</v>
          </cell>
          <cell r="AY1057">
            <v>2.4340937795770401E-2</v>
          </cell>
          <cell r="AZ1057">
            <v>5.3681650001067283E-3</v>
          </cell>
          <cell r="BA1057">
            <v>2.5974078785683474E-2</v>
          </cell>
          <cell r="BB1057">
            <v>9.2091155229852006E-3</v>
          </cell>
          <cell r="BC1057">
            <v>0</v>
          </cell>
          <cell r="BD1057">
            <v>0</v>
          </cell>
          <cell r="BE1057">
            <v>5.8535899039711126E-3</v>
          </cell>
          <cell r="BF1057">
            <v>0</v>
          </cell>
          <cell r="BG1057">
            <v>0</v>
          </cell>
          <cell r="BH1057">
            <v>7.9576991208156755E-3</v>
          </cell>
          <cell r="BI1057">
            <v>1.2991888861783707E-2</v>
          </cell>
          <cell r="BJ1057">
            <v>3.0033242787332881E-2</v>
          </cell>
          <cell r="BK1057">
            <v>2.9649271441201108E-4</v>
          </cell>
          <cell r="BL1057">
            <v>1.1015342181828203E-3</v>
          </cell>
          <cell r="BM1057">
            <v>3.2134489854769299E-3</v>
          </cell>
          <cell r="BN1057">
            <v>4.9660147089021223E-3</v>
          </cell>
          <cell r="BO1057">
            <v>0</v>
          </cell>
          <cell r="BP1057">
            <v>0</v>
          </cell>
          <cell r="BQ1057">
            <v>0</v>
          </cell>
          <cell r="BR1057">
            <v>3.3291046715469008E-3</v>
          </cell>
          <cell r="BS1057">
            <v>0</v>
          </cell>
          <cell r="BT1057">
            <v>0</v>
          </cell>
          <cell r="BU1057">
            <v>0</v>
          </cell>
          <cell r="BV1057">
            <v>6.1057998096387678E-3</v>
          </cell>
          <cell r="BW1057">
            <v>3.7141343290407747E-3</v>
          </cell>
          <cell r="BX1057">
            <v>5.2251342857800864E-4</v>
          </cell>
          <cell r="BY1057">
            <v>1.6292722265607296E-2</v>
          </cell>
          <cell r="BZ1057">
            <v>0</v>
          </cell>
          <cell r="CA1057">
            <v>4.4988197266384589E-3</v>
          </cell>
          <cell r="CB1057">
            <v>2.1902965993056966E-3</v>
          </cell>
          <cell r="CC1057">
            <v>0</v>
          </cell>
          <cell r="CD1057">
            <v>0</v>
          </cell>
          <cell r="CE1057">
            <v>3.8237294043796055E-2</v>
          </cell>
          <cell r="CF1057">
            <v>0</v>
          </cell>
          <cell r="CG1057">
            <v>0</v>
          </cell>
          <cell r="CH1057">
            <v>0</v>
          </cell>
          <cell r="CI1057">
            <v>5.4122965601912654E-3</v>
          </cell>
          <cell r="CJ1057">
            <v>2.1523948014507965E-2</v>
          </cell>
          <cell r="CK1057">
            <v>3.7173197741999786E-3</v>
          </cell>
          <cell r="CL1057">
            <v>2.5085462916866419E-2</v>
          </cell>
          <cell r="CM1057">
            <v>0</v>
          </cell>
          <cell r="CN1057">
            <v>0.18579581742562823</v>
          </cell>
          <cell r="CO1057">
            <v>5.3289694341458471E-2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F1128">
            <v>0</v>
          </cell>
          <cell r="G1128">
            <v>0.45</v>
          </cell>
          <cell r="H1128">
            <v>0.73</v>
          </cell>
          <cell r="I1128">
            <v>0.02</v>
          </cell>
          <cell r="J1128">
            <v>-0.05</v>
          </cell>
          <cell r="K1128">
            <v>0.35</v>
          </cell>
          <cell r="L1128">
            <v>0.63</v>
          </cell>
          <cell r="M1128">
            <v>3.98</v>
          </cell>
          <cell r="N1128">
            <v>-7.0000000000000007E-2</v>
          </cell>
          <cell r="O1128">
            <v>0.33</v>
          </cell>
          <cell r="P1128">
            <v>0.69</v>
          </cell>
          <cell r="Q1128">
            <v>0</v>
          </cell>
          <cell r="R1128">
            <v>-0.31</v>
          </cell>
          <cell r="S1128">
            <v>0</v>
          </cell>
          <cell r="T1128">
            <v>-3.04</v>
          </cell>
          <cell r="U1128">
            <v>-0.76</v>
          </cell>
          <cell r="V1128">
            <v>-0.16</v>
          </cell>
          <cell r="W1128">
            <v>-0.04</v>
          </cell>
          <cell r="X1128">
            <v>0.01</v>
          </cell>
          <cell r="Y1128">
            <v>0.51</v>
          </cell>
          <cell r="Z1128">
            <v>1.94</v>
          </cell>
          <cell r="AA1128">
            <v>0.2</v>
          </cell>
          <cell r="AB1128">
            <v>0.52</v>
          </cell>
          <cell r="AC1128">
            <v>0.95</v>
          </cell>
          <cell r="AD1128">
            <v>0</v>
          </cell>
          <cell r="AE1128">
            <v>-0.23</v>
          </cell>
          <cell r="AF1128">
            <v>1.34</v>
          </cell>
          <cell r="AG1128">
            <v>-1.3</v>
          </cell>
          <cell r="AH1128">
            <v>-0.74</v>
          </cell>
          <cell r="AI1128">
            <v>-0.14000000000000001</v>
          </cell>
          <cell r="AJ1128">
            <v>-0.08</v>
          </cell>
          <cell r="AK1128">
            <v>0.02</v>
          </cell>
          <cell r="AL1128">
            <v>0.64</v>
          </cell>
          <cell r="AM1128">
            <v>4.8499999999999996</v>
          </cell>
          <cell r="AN1128">
            <v>0</v>
          </cell>
          <cell r="AO1128">
            <v>0.22</v>
          </cell>
          <cell r="AP1128">
            <v>0.39</v>
          </cell>
          <cell r="AQ1128">
            <v>0</v>
          </cell>
          <cell r="AR1128">
            <v>-0.3</v>
          </cell>
          <cell r="AS1128">
            <v>0</v>
          </cell>
          <cell r="AT1128">
            <v>0.18</v>
          </cell>
          <cell r="AU1128">
            <v>-1.1599999999999999</v>
          </cell>
          <cell r="AV1128">
            <v>-0.09</v>
          </cell>
          <cell r="AW1128">
            <v>-0.03</v>
          </cell>
          <cell r="AX1128">
            <v>-0.02</v>
          </cell>
          <cell r="AY1128">
            <v>0.49</v>
          </cell>
          <cell r="AZ1128">
            <v>4.05</v>
          </cell>
          <cell r="BA1128">
            <v>0</v>
          </cell>
          <cell r="BB1128">
            <v>0.88</v>
          </cell>
          <cell r="BC1128">
            <v>0.21</v>
          </cell>
          <cell r="BD1128">
            <v>-79.56</v>
          </cell>
          <cell r="BE1128">
            <v>-0.32</v>
          </cell>
          <cell r="BF1128">
            <v>0.36</v>
          </cell>
          <cell r="BG1128">
            <v>-0.95</v>
          </cell>
          <cell r="BH1128">
            <v>0.16</v>
          </cell>
          <cell r="BI1128">
            <v>-0.02</v>
          </cell>
          <cell r="BJ1128">
            <v>-0.02</v>
          </cell>
          <cell r="BK1128">
            <v>0</v>
          </cell>
          <cell r="BL1128">
            <v>0.57999999999999996</v>
          </cell>
          <cell r="BM1128">
            <v>3.82</v>
          </cell>
          <cell r="BN1128">
            <v>-0.25</v>
          </cell>
          <cell r="BO1128">
            <v>0.45</v>
          </cell>
          <cell r="BP1128">
            <v>0.27</v>
          </cell>
          <cell r="BQ1128">
            <v>0.18</v>
          </cell>
          <cell r="BR1128">
            <v>-0.48</v>
          </cell>
          <cell r="BS1128">
            <v>-0.09</v>
          </cell>
          <cell r="BT1128">
            <v>-2.52</v>
          </cell>
          <cell r="BU1128">
            <v>-0.28000000000000003</v>
          </cell>
          <cell r="BV1128">
            <v>0.06</v>
          </cell>
          <cell r="BW1128">
            <v>-7.0000000000000007E-2</v>
          </cell>
          <cell r="BX1128">
            <v>0.04</v>
          </cell>
          <cell r="BY1128">
            <v>0.19</v>
          </cell>
          <cell r="BZ1128">
            <v>0.92</v>
          </cell>
          <cell r="CA1128">
            <v>-0.09</v>
          </cell>
          <cell r="CB1128">
            <v>0.39</v>
          </cell>
          <cell r="CC1128">
            <v>0.24</v>
          </cell>
          <cell r="CD1128">
            <v>-0.06</v>
          </cell>
          <cell r="CE1128">
            <v>-0.24</v>
          </cell>
          <cell r="CF1128">
            <v>0.28000000000000003</v>
          </cell>
          <cell r="CG1128">
            <v>-0.09</v>
          </cell>
          <cell r="CH1128">
            <v>-0.02</v>
          </cell>
          <cell r="CI1128">
            <v>0.1</v>
          </cell>
          <cell r="CJ1128">
            <v>0.08</v>
          </cell>
          <cell r="CK1128">
            <v>0.04</v>
          </cell>
          <cell r="CL1128">
            <v>0.24</v>
          </cell>
          <cell r="CM1128">
            <v>0.2</v>
          </cell>
          <cell r="CN1128">
            <v>-0.2</v>
          </cell>
          <cell r="CO1128">
            <v>0.23</v>
          </cell>
          <cell r="CP1128">
            <v>0.21</v>
          </cell>
          <cell r="CQ1128">
            <v>-0.41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-0.27</v>
          </cell>
          <cell r="G1129">
            <v>0.02</v>
          </cell>
          <cell r="H1129">
            <v>-0.24</v>
          </cell>
          <cell r="I1129">
            <v>-0.4</v>
          </cell>
          <cell r="J1129">
            <v>-0.06</v>
          </cell>
          <cell r="K1129">
            <v>1.43</v>
          </cell>
          <cell r="L1129">
            <v>5.88</v>
          </cell>
          <cell r="M1129">
            <v>1.62</v>
          </cell>
          <cell r="N1129">
            <v>-7.0000000000000007E-2</v>
          </cell>
          <cell r="O1129">
            <v>0.16</v>
          </cell>
          <cell r="P1129">
            <v>-0.42</v>
          </cell>
          <cell r="Q1129">
            <v>0.49</v>
          </cell>
          <cell r="R1129">
            <v>0.63</v>
          </cell>
          <cell r="S1129">
            <v>0.21</v>
          </cell>
          <cell r="T1129">
            <v>0.22</v>
          </cell>
          <cell r="U1129">
            <v>-0.81</v>
          </cell>
          <cell r="V1129">
            <v>-0.51</v>
          </cell>
          <cell r="W1129">
            <v>-0.52</v>
          </cell>
          <cell r="X1129">
            <v>2.42</v>
          </cell>
          <cell r="Y1129">
            <v>5.63</v>
          </cell>
          <cell r="Z1129">
            <v>4.16</v>
          </cell>
          <cell r="AA1129">
            <v>3.63</v>
          </cell>
          <cell r="AB1129">
            <v>0.45</v>
          </cell>
          <cell r="AC1129">
            <v>-0.12</v>
          </cell>
          <cell r="AD1129">
            <v>0.33</v>
          </cell>
          <cell r="AE1129">
            <v>0.62</v>
          </cell>
          <cell r="AF1129">
            <v>-0.34</v>
          </cell>
          <cell r="AG1129">
            <v>0.33</v>
          </cell>
          <cell r="AH1129">
            <v>-0.67</v>
          </cell>
          <cell r="AI1129">
            <v>-0.54</v>
          </cell>
          <cell r="AJ1129">
            <v>-0.53</v>
          </cell>
          <cell r="AK1129">
            <v>4.33</v>
          </cell>
          <cell r="AL1129">
            <v>5.83</v>
          </cell>
          <cell r="AM1129">
            <v>3.57</v>
          </cell>
          <cell r="AN1129">
            <v>2.63</v>
          </cell>
          <cell r="AO1129">
            <v>-0.04</v>
          </cell>
          <cell r="AP1129">
            <v>-0.45</v>
          </cell>
          <cell r="AQ1129">
            <v>0.49</v>
          </cell>
          <cell r="AR1129">
            <v>0.93</v>
          </cell>
          <cell r="AS1129">
            <v>0.09</v>
          </cell>
          <cell r="AT1129">
            <v>0.08</v>
          </cell>
          <cell r="AU1129">
            <v>0.17</v>
          </cell>
          <cell r="AV1129">
            <v>-0.47</v>
          </cell>
          <cell r="AW1129">
            <v>-0.51</v>
          </cell>
          <cell r="AX1129">
            <v>4.21</v>
          </cell>
          <cell r="AY1129">
            <v>3.3</v>
          </cell>
          <cell r="AZ1129">
            <v>5.9</v>
          </cell>
          <cell r="BA1129">
            <v>-0.04</v>
          </cell>
          <cell r="BB1129">
            <v>0.12</v>
          </cell>
          <cell r="BC1129">
            <v>-0.21</v>
          </cell>
          <cell r="BD1129">
            <v>0.53</v>
          </cell>
          <cell r="BE1129">
            <v>1.17</v>
          </cell>
          <cell r="BF1129">
            <v>0.19</v>
          </cell>
          <cell r="BG1129">
            <v>0.37</v>
          </cell>
          <cell r="BH1129">
            <v>-0.66</v>
          </cell>
          <cell r="BI1129">
            <v>-0.79</v>
          </cell>
          <cell r="BJ1129">
            <v>-0.43</v>
          </cell>
          <cell r="BK1129">
            <v>2.36</v>
          </cell>
          <cell r="BL1129">
            <v>6.03</v>
          </cell>
          <cell r="BM1129">
            <v>6.73</v>
          </cell>
          <cell r="BN1129">
            <v>3.75</v>
          </cell>
          <cell r="BO1129">
            <v>-0.15</v>
          </cell>
          <cell r="BP1129">
            <v>-0.25</v>
          </cell>
          <cell r="BQ1129">
            <v>0.44</v>
          </cell>
          <cell r="BR1129">
            <v>0.59</v>
          </cell>
          <cell r="BS1129">
            <v>0.04</v>
          </cell>
          <cell r="BT1129">
            <v>0.25</v>
          </cell>
          <cell r="BU1129">
            <v>-1.06</v>
          </cell>
          <cell r="BV1129">
            <v>-0.2</v>
          </cell>
          <cell r="BW1129">
            <v>-7.0000000000000007E-2</v>
          </cell>
          <cell r="BX1129">
            <v>1.08</v>
          </cell>
          <cell r="BY1129">
            <v>3.38</v>
          </cell>
          <cell r="BZ1129">
            <v>3.77</v>
          </cell>
          <cell r="CA1129">
            <v>-0.04</v>
          </cell>
          <cell r="CB1129">
            <v>-0.28999999999999998</v>
          </cell>
          <cell r="CC1129">
            <v>-0.44</v>
          </cell>
          <cell r="CD1129">
            <v>0.14000000000000001</v>
          </cell>
          <cell r="CE1129">
            <v>0.64</v>
          </cell>
          <cell r="CF1129">
            <v>0.11</v>
          </cell>
          <cell r="CG1129">
            <v>0.36</v>
          </cell>
          <cell r="CH1129">
            <v>-1.03</v>
          </cell>
          <cell r="CI1129">
            <v>-0.1</v>
          </cell>
          <cell r="CJ1129">
            <v>-0.18</v>
          </cell>
          <cell r="CK1129">
            <v>1.95</v>
          </cell>
          <cell r="CL1129">
            <v>1.92</v>
          </cell>
          <cell r="CM1129">
            <v>1.27</v>
          </cell>
          <cell r="CN1129">
            <v>-7.0000000000000007E-2</v>
          </cell>
          <cell r="CO1129">
            <v>-0.67</v>
          </cell>
          <cell r="CP1129">
            <v>-0.49</v>
          </cell>
          <cell r="CQ1129">
            <v>0.24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-0.02</v>
          </cell>
          <cell r="G1130">
            <v>-0.06</v>
          </cell>
          <cell r="H1130">
            <v>-0.05</v>
          </cell>
          <cell r="I1130">
            <v>7.0000000000000007E-2</v>
          </cell>
          <cell r="J1130">
            <v>0.06</v>
          </cell>
          <cell r="K1130">
            <v>0.02</v>
          </cell>
          <cell r="L1130">
            <v>0.04</v>
          </cell>
          <cell r="M1130">
            <v>1.33</v>
          </cell>
          <cell r="N1130">
            <v>0.48</v>
          </cell>
          <cell r="O1130">
            <v>0.72</v>
          </cell>
          <cell r="P1130">
            <v>0.08</v>
          </cell>
          <cell r="Q1130">
            <v>-0.01</v>
          </cell>
          <cell r="R1130">
            <v>0.04</v>
          </cell>
          <cell r="S1130">
            <v>0.35</v>
          </cell>
          <cell r="T1130">
            <v>0.05</v>
          </cell>
          <cell r="U1130">
            <v>-0.18</v>
          </cell>
          <cell r="V1130">
            <v>0.06</v>
          </cell>
          <cell r="W1130">
            <v>7.0000000000000007E-2</v>
          </cell>
          <cell r="X1130">
            <v>0.05</v>
          </cell>
          <cell r="Y1130">
            <v>0.02</v>
          </cell>
          <cell r="Z1130">
            <v>0.86</v>
          </cell>
          <cell r="AA1130">
            <v>0.86</v>
          </cell>
          <cell r="AB1130">
            <v>0.56999999999999995</v>
          </cell>
          <cell r="AC1130">
            <v>0.13</v>
          </cell>
          <cell r="AD1130">
            <v>0.02</v>
          </cell>
          <cell r="AE1130">
            <v>0.02</v>
          </cell>
          <cell r="AF1130">
            <v>0.14000000000000001</v>
          </cell>
          <cell r="AG1130">
            <v>7.0000000000000007E-2</v>
          </cell>
          <cell r="AH1130">
            <v>-0.18</v>
          </cell>
          <cell r="AI1130">
            <v>0.06</v>
          </cell>
          <cell r="AJ1130">
            <v>0.06</v>
          </cell>
          <cell r="AK1130">
            <v>0.03</v>
          </cell>
          <cell r="AL1130">
            <v>0.03</v>
          </cell>
          <cell r="AM1130">
            <v>1.05</v>
          </cell>
          <cell r="AN1130">
            <v>0.61</v>
          </cell>
          <cell r="AO1130">
            <v>0.53</v>
          </cell>
          <cell r="AP1130">
            <v>0.13</v>
          </cell>
          <cell r="AQ1130">
            <v>0.02</v>
          </cell>
          <cell r="AR1130">
            <v>0.08</v>
          </cell>
          <cell r="AS1130">
            <v>0.37</v>
          </cell>
          <cell r="AT1130">
            <v>0.08</v>
          </cell>
          <cell r="AU1130">
            <v>-0.1</v>
          </cell>
          <cell r="AV1130">
            <v>0.04</v>
          </cell>
          <cell r="AW1130">
            <v>0.05</v>
          </cell>
          <cell r="AX1130">
            <v>0.04</v>
          </cell>
          <cell r="AY1130">
            <v>0.03</v>
          </cell>
          <cell r="AZ1130">
            <v>1.06</v>
          </cell>
          <cell r="BA1130">
            <v>0.06</v>
          </cell>
          <cell r="BB1130">
            <v>0.5</v>
          </cell>
          <cell r="BC1130">
            <v>0.1</v>
          </cell>
          <cell r="BD1130">
            <v>0.02</v>
          </cell>
          <cell r="BE1130">
            <v>0.02</v>
          </cell>
          <cell r="BF1130">
            <v>0.15</v>
          </cell>
          <cell r="BG1130">
            <v>0.05</v>
          </cell>
          <cell r="BH1130">
            <v>-0.13</v>
          </cell>
          <cell r="BI1130">
            <v>0.02</v>
          </cell>
          <cell r="BJ1130">
            <v>0.06</v>
          </cell>
          <cell r="BK1130">
            <v>0.01</v>
          </cell>
          <cell r="BL1130">
            <v>0.02</v>
          </cell>
          <cell r="BM1130">
            <v>0.73</v>
          </cell>
          <cell r="BN1130">
            <v>0.36</v>
          </cell>
          <cell r="BO1130">
            <v>0.33</v>
          </cell>
          <cell r="BP1130">
            <v>7.0000000000000007E-2</v>
          </cell>
          <cell r="BQ1130">
            <v>0.09</v>
          </cell>
          <cell r="BR1130">
            <v>-0.01</v>
          </cell>
          <cell r="BS1130">
            <v>0.04</v>
          </cell>
          <cell r="BT1130">
            <v>-0.05</v>
          </cell>
          <cell r="BU1130">
            <v>0.05</v>
          </cell>
          <cell r="BV1130">
            <v>7.0000000000000007E-2</v>
          </cell>
          <cell r="BW1130">
            <v>0.1</v>
          </cell>
          <cell r="BX1130">
            <v>0.02</v>
          </cell>
          <cell r="BY1130">
            <v>0.02</v>
          </cell>
          <cell r="BZ1130">
            <v>0.61</v>
          </cell>
          <cell r="CA1130">
            <v>0.25</v>
          </cell>
          <cell r="CB1130">
            <v>7.0000000000000007E-2</v>
          </cell>
          <cell r="CC1130">
            <v>0.06</v>
          </cell>
          <cell r="CD1130">
            <v>-0.04</v>
          </cell>
          <cell r="CE1130">
            <v>0.01</v>
          </cell>
          <cell r="CF1130">
            <v>0.05</v>
          </cell>
          <cell r="CG1130">
            <v>0.1</v>
          </cell>
          <cell r="CH1130">
            <v>-0.05</v>
          </cell>
          <cell r="CI1130">
            <v>0.05</v>
          </cell>
          <cell r="CJ1130">
            <v>0.06</v>
          </cell>
          <cell r="CK1130">
            <v>0.03</v>
          </cell>
          <cell r="CL1130">
            <v>0.05</v>
          </cell>
          <cell r="CM1130">
            <v>0.31</v>
          </cell>
          <cell r="CN1130">
            <v>0.12</v>
          </cell>
          <cell r="CO1130">
            <v>0.01</v>
          </cell>
          <cell r="CP1130">
            <v>0.01</v>
          </cell>
          <cell r="CQ1130">
            <v>-0.01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-0.06</v>
          </cell>
          <cell r="G1131">
            <v>0.79</v>
          </cell>
          <cell r="H1131">
            <v>0.31</v>
          </cell>
          <cell r="I1131">
            <v>-0.76</v>
          </cell>
          <cell r="J1131">
            <v>-1.19</v>
          </cell>
          <cell r="K1131">
            <v>0</v>
          </cell>
          <cell r="L1131">
            <v>0</v>
          </cell>
          <cell r="M1131">
            <v>3.23</v>
          </cell>
          <cell r="N1131">
            <v>0.15</v>
          </cell>
          <cell r="O1131">
            <v>-0.06</v>
          </cell>
          <cell r="P1131">
            <v>-0.17</v>
          </cell>
          <cell r="Q1131">
            <v>0.34</v>
          </cell>
          <cell r="R1131">
            <v>1.99</v>
          </cell>
          <cell r="S1131">
            <v>0.04</v>
          </cell>
          <cell r="T1131">
            <v>-0.01</v>
          </cell>
          <cell r="U1131">
            <v>-0.12</v>
          </cell>
          <cell r="V1131">
            <v>-0.59</v>
          </cell>
          <cell r="W1131">
            <v>-0.72</v>
          </cell>
          <cell r="X1131">
            <v>5.31</v>
          </cell>
          <cell r="Y1131">
            <v>1.06</v>
          </cell>
          <cell r="Z1131">
            <v>5.65</v>
          </cell>
          <cell r="AA1131">
            <v>0.15</v>
          </cell>
          <cell r="AB1131">
            <v>0.16</v>
          </cell>
          <cell r="AC1131">
            <v>0.18</v>
          </cell>
          <cell r="AD1131">
            <v>0.56999999999999995</v>
          </cell>
          <cell r="AE1131">
            <v>1.99</v>
          </cell>
          <cell r="AF1131">
            <v>-0.66</v>
          </cell>
          <cell r="AG1131">
            <v>0.2</v>
          </cell>
          <cell r="AH1131">
            <v>-0.45</v>
          </cell>
          <cell r="AI1131">
            <v>-0.36</v>
          </cell>
          <cell r="AJ1131">
            <v>-0.28999999999999998</v>
          </cell>
          <cell r="AK1131">
            <v>0</v>
          </cell>
          <cell r="AL1131">
            <v>3.04</v>
          </cell>
          <cell r="AM1131">
            <v>3.25</v>
          </cell>
          <cell r="AN1131">
            <v>0.15</v>
          </cell>
          <cell r="AO1131">
            <v>0.5</v>
          </cell>
          <cell r="AP1131">
            <v>-0.38</v>
          </cell>
          <cell r="AQ1131">
            <v>1.1100000000000001</v>
          </cell>
          <cell r="AR1131">
            <v>2.04</v>
          </cell>
          <cell r="AS1131">
            <v>0.72</v>
          </cell>
          <cell r="AT1131">
            <v>0.46</v>
          </cell>
          <cell r="AU1131">
            <v>-0.61</v>
          </cell>
          <cell r="AV1131">
            <v>-0.05</v>
          </cell>
          <cell r="AW1131">
            <v>-0.22</v>
          </cell>
          <cell r="AX1131">
            <v>2.73</v>
          </cell>
          <cell r="AY1131">
            <v>5.83</v>
          </cell>
          <cell r="AZ1131">
            <v>4.3</v>
          </cell>
          <cell r="BA1131">
            <v>0.28000000000000003</v>
          </cell>
          <cell r="BB1131">
            <v>0.38</v>
          </cell>
          <cell r="BC1131">
            <v>-0.56999999999999995</v>
          </cell>
          <cell r="BD1131">
            <v>0.18</v>
          </cell>
          <cell r="BE1131">
            <v>2.02</v>
          </cell>
          <cell r="BF1131">
            <v>0.73</v>
          </cell>
          <cell r="BG1131">
            <v>0.25</v>
          </cell>
          <cell r="BH1131">
            <v>-0.3</v>
          </cell>
          <cell r="BI1131">
            <v>-0.37</v>
          </cell>
          <cell r="BJ1131">
            <v>-0.1</v>
          </cell>
          <cell r="BK1131">
            <v>4.99</v>
          </cell>
          <cell r="BL1131">
            <v>8.08</v>
          </cell>
          <cell r="BM1131">
            <v>4.7</v>
          </cell>
          <cell r="BN1131">
            <v>0.01</v>
          </cell>
          <cell r="BO1131">
            <v>0.06</v>
          </cell>
          <cell r="BP1131">
            <v>0.06</v>
          </cell>
          <cell r="BQ1131">
            <v>-0.09</v>
          </cell>
          <cell r="BR1131">
            <v>1.19</v>
          </cell>
          <cell r="BS1131">
            <v>-1.01</v>
          </cell>
          <cell r="BT1131">
            <v>0.83</v>
          </cell>
          <cell r="BU1131">
            <v>-0.62</v>
          </cell>
          <cell r="BV1131">
            <v>-0.1</v>
          </cell>
          <cell r="BW1131">
            <v>-7.0000000000000007E-2</v>
          </cell>
          <cell r="BX1131">
            <v>0.71</v>
          </cell>
          <cell r="BY1131">
            <v>3.96</v>
          </cell>
          <cell r="BZ1131">
            <v>3.51</v>
          </cell>
          <cell r="CA1131">
            <v>0</v>
          </cell>
          <cell r="CB1131">
            <v>-0.24</v>
          </cell>
          <cell r="CC1131">
            <v>-0.48</v>
          </cell>
          <cell r="CD1131">
            <v>0.24</v>
          </cell>
          <cell r="CE1131">
            <v>0.99</v>
          </cell>
          <cell r="CF1131">
            <v>-1.02</v>
          </cell>
          <cell r="CG1131">
            <v>0.15</v>
          </cell>
          <cell r="CH1131">
            <v>-1.06</v>
          </cell>
          <cell r="CI1131">
            <v>-0.11</v>
          </cell>
          <cell r="CJ1131">
            <v>0.14000000000000001</v>
          </cell>
          <cell r="CK1131">
            <v>0.63</v>
          </cell>
          <cell r="CL1131">
            <v>2.77</v>
          </cell>
          <cell r="CM1131">
            <v>1.99</v>
          </cell>
          <cell r="CN1131">
            <v>0.13</v>
          </cell>
          <cell r="CO1131">
            <v>-0.13</v>
          </cell>
          <cell r="CP1131">
            <v>-0.65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0.08</v>
          </cell>
          <cell r="S1132">
            <v>0</v>
          </cell>
          <cell r="T1132">
            <v>0.32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0.03</v>
          </cell>
          <cell r="AF1132">
            <v>0</v>
          </cell>
          <cell r="AG1132">
            <v>0.11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0.05</v>
          </cell>
          <cell r="AS1132">
            <v>0.02</v>
          </cell>
          <cell r="AT1132">
            <v>0.15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0.1</v>
          </cell>
          <cell r="BF1132">
            <v>0.02</v>
          </cell>
          <cell r="BG1132">
            <v>0.32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0.11</v>
          </cell>
          <cell r="BS1132">
            <v>0.02</v>
          </cell>
          <cell r="BT1132">
            <v>0.26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0.09</v>
          </cell>
          <cell r="CF1132">
            <v>0.02</v>
          </cell>
          <cell r="CG1132">
            <v>0.01</v>
          </cell>
          <cell r="CH1132">
            <v>0</v>
          </cell>
          <cell r="CI1132">
            <v>0</v>
          </cell>
          <cell r="CJ1132">
            <v>0</v>
          </cell>
          <cell r="CK1132">
            <v>0.23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0.03</v>
          </cell>
          <cell r="G1135">
            <v>0.01</v>
          </cell>
          <cell r="H1135">
            <v>-7.0000000000000007E-2</v>
          </cell>
          <cell r="I1135">
            <v>-0.03</v>
          </cell>
          <cell r="J1135">
            <v>0.01</v>
          </cell>
          <cell r="K1135">
            <v>0.01</v>
          </cell>
          <cell r="L1135">
            <v>0.1</v>
          </cell>
          <cell r="M1135">
            <v>1.53</v>
          </cell>
          <cell r="N1135">
            <v>0.52</v>
          </cell>
          <cell r="O1135">
            <v>0.35</v>
          </cell>
          <cell r="P1135">
            <v>7.0000000000000007E-2</v>
          </cell>
          <cell r="Q1135">
            <v>0.22</v>
          </cell>
          <cell r="R1135">
            <v>0.1</v>
          </cell>
          <cell r="S1135">
            <v>0.19</v>
          </cell>
          <cell r="T1135">
            <v>0.05</v>
          </cell>
          <cell r="U1135">
            <v>-0.31</v>
          </cell>
          <cell r="V1135">
            <v>-0.08</v>
          </cell>
          <cell r="W1135">
            <v>0</v>
          </cell>
          <cell r="X1135">
            <v>0.05</v>
          </cell>
          <cell r="Y1135">
            <v>0.06</v>
          </cell>
          <cell r="Z1135">
            <v>1.32</v>
          </cell>
          <cell r="AA1135">
            <v>1.08</v>
          </cell>
          <cell r="AB1135">
            <v>0.57999999999999996</v>
          </cell>
          <cell r="AC1135">
            <v>0.09</v>
          </cell>
          <cell r="AD1135">
            <v>0.21</v>
          </cell>
          <cell r="AE1135">
            <v>0.11</v>
          </cell>
          <cell r="AF1135">
            <v>0.14000000000000001</v>
          </cell>
          <cell r="AG1135">
            <v>0.16</v>
          </cell>
          <cell r="AH1135">
            <v>-0.28000000000000003</v>
          </cell>
          <cell r="AI1135">
            <v>-0.09</v>
          </cell>
          <cell r="AJ1135">
            <v>-0.01</v>
          </cell>
          <cell r="AK1135">
            <v>0.02</v>
          </cell>
          <cell r="AL1135">
            <v>0.21</v>
          </cell>
          <cell r="AM1135">
            <v>1.47</v>
          </cell>
          <cell r="AN1135">
            <v>0.82</v>
          </cell>
          <cell r="AO1135">
            <v>0.32</v>
          </cell>
          <cell r="AP1135">
            <v>0.08</v>
          </cell>
          <cell r="AQ1135">
            <v>0.18</v>
          </cell>
          <cell r="AR1135">
            <v>0.17</v>
          </cell>
          <cell r="AS1135">
            <v>0.36</v>
          </cell>
          <cell r="AT1135">
            <v>0.08</v>
          </cell>
          <cell r="AU1135">
            <v>-0.09</v>
          </cell>
          <cell r="AV1135">
            <v>-0.09</v>
          </cell>
          <cell r="AW1135">
            <v>-0.12</v>
          </cell>
          <cell r="AX1135">
            <v>-0.01</v>
          </cell>
          <cell r="AY1135">
            <v>0.2</v>
          </cell>
          <cell r="AZ1135">
            <v>1.74</v>
          </cell>
          <cell r="BA1135">
            <v>7.0000000000000007E-2</v>
          </cell>
          <cell r="BB1135">
            <v>0.31</v>
          </cell>
          <cell r="BC1135">
            <v>0.06</v>
          </cell>
          <cell r="BD1135">
            <v>0.19</v>
          </cell>
          <cell r="BE1135">
            <v>0.11</v>
          </cell>
          <cell r="BF1135">
            <v>0.2</v>
          </cell>
          <cell r="BG1135">
            <v>0.16</v>
          </cell>
          <cell r="BH1135">
            <v>-0.24</v>
          </cell>
          <cell r="BI1135">
            <v>-0.19</v>
          </cell>
          <cell r="BJ1135">
            <v>-0.14000000000000001</v>
          </cell>
          <cell r="BK1135">
            <v>-0.06</v>
          </cell>
          <cell r="BL1135">
            <v>0.46</v>
          </cell>
          <cell r="BM1135">
            <v>1.42</v>
          </cell>
          <cell r="BN1135">
            <v>0.52</v>
          </cell>
          <cell r="BO1135">
            <v>0.22</v>
          </cell>
          <cell r="BP1135">
            <v>0.03</v>
          </cell>
          <cell r="BQ1135">
            <v>0.2</v>
          </cell>
          <cell r="BR1135">
            <v>0.02</v>
          </cell>
          <cell r="BS1135">
            <v>0.16</v>
          </cell>
          <cell r="BT1135">
            <v>0.02</v>
          </cell>
          <cell r="BU1135">
            <v>-0.24</v>
          </cell>
          <cell r="BV1135">
            <v>-0.04</v>
          </cell>
          <cell r="BW1135">
            <v>-0.16</v>
          </cell>
          <cell r="BX1135">
            <v>-0.08</v>
          </cell>
          <cell r="BY1135">
            <v>0.28999999999999998</v>
          </cell>
          <cell r="BZ1135">
            <v>1.17</v>
          </cell>
          <cell r="CA1135">
            <v>0.3</v>
          </cell>
          <cell r="CB1135">
            <v>-0.1</v>
          </cell>
          <cell r="CC1135">
            <v>0.01</v>
          </cell>
          <cell r="CD1135">
            <v>0.01</v>
          </cell>
          <cell r="CE1135">
            <v>0.05</v>
          </cell>
          <cell r="CF1135">
            <v>0.09</v>
          </cell>
          <cell r="CG1135">
            <v>0.17</v>
          </cell>
          <cell r="CH1135">
            <v>-0.31</v>
          </cell>
          <cell r="CI1135">
            <v>-0.08</v>
          </cell>
          <cell r="CJ1135">
            <v>-0.25</v>
          </cell>
          <cell r="CK1135">
            <v>-0.1</v>
          </cell>
          <cell r="CL1135">
            <v>0.4</v>
          </cell>
          <cell r="CM1135">
            <v>0.59</v>
          </cell>
          <cell r="CN1135">
            <v>0.13</v>
          </cell>
          <cell r="CO1135">
            <v>-0.09</v>
          </cell>
          <cell r="CP1135">
            <v>-0.05</v>
          </cell>
          <cell r="CQ1135">
            <v>0.01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0.08</v>
          </cell>
          <cell r="G1145">
            <v>0.11</v>
          </cell>
          <cell r="H1145">
            <v>7.0000000000000007E-2</v>
          </cell>
          <cell r="I1145">
            <v>0.08</v>
          </cell>
          <cell r="J1145">
            <v>0.32</v>
          </cell>
          <cell r="K1145">
            <v>0.08</v>
          </cell>
          <cell r="L1145">
            <v>0.03</v>
          </cell>
          <cell r="M1145">
            <v>0.02</v>
          </cell>
          <cell r="N1145">
            <v>0.04</v>
          </cell>
          <cell r="O1145">
            <v>0.06</v>
          </cell>
          <cell r="P1145">
            <v>7.0000000000000007E-2</v>
          </cell>
          <cell r="Q1145">
            <v>0.06</v>
          </cell>
          <cell r="R1145">
            <v>7.0000000000000007E-2</v>
          </cell>
          <cell r="S1145">
            <v>0.1</v>
          </cell>
          <cell r="T1145">
            <v>0.09</v>
          </cell>
          <cell r="U1145">
            <v>7.0000000000000007E-2</v>
          </cell>
          <cell r="V1145">
            <v>0.09</v>
          </cell>
          <cell r="W1145">
            <v>0.28000000000000003</v>
          </cell>
          <cell r="X1145">
            <v>0.08</v>
          </cell>
          <cell r="Y1145">
            <v>0.04</v>
          </cell>
          <cell r="Z1145">
            <v>0.02</v>
          </cell>
          <cell r="AA1145">
            <v>0.04</v>
          </cell>
          <cell r="AB1145">
            <v>0.05</v>
          </cell>
          <cell r="AC1145">
            <v>0.05</v>
          </cell>
          <cell r="AD1145">
            <v>0.06</v>
          </cell>
          <cell r="AE1145">
            <v>0.06</v>
          </cell>
          <cell r="AF1145">
            <v>0.08</v>
          </cell>
          <cell r="AG1145">
            <v>0.1</v>
          </cell>
          <cell r="AH1145">
            <v>0.04</v>
          </cell>
          <cell r="AI1145">
            <v>0.08</v>
          </cell>
          <cell r="AJ1145">
            <v>0.25</v>
          </cell>
          <cell r="AK1145">
            <v>0.06</v>
          </cell>
          <cell r="AL1145">
            <v>0.03</v>
          </cell>
          <cell r="AM1145">
            <v>0.02</v>
          </cell>
          <cell r="AN1145">
            <v>0.03</v>
          </cell>
          <cell r="AO1145">
            <v>0.05</v>
          </cell>
          <cell r="AP1145">
            <v>0.05</v>
          </cell>
          <cell r="AQ1145">
            <v>0.05</v>
          </cell>
          <cell r="AR1145">
            <v>0.06</v>
          </cell>
          <cell r="AS1145">
            <v>7.0000000000000007E-2</v>
          </cell>
          <cell r="AT1145">
            <v>0.08</v>
          </cell>
          <cell r="AU1145">
            <v>0.08</v>
          </cell>
          <cell r="AV1145">
            <v>0.1</v>
          </cell>
          <cell r="AW1145">
            <v>0.19</v>
          </cell>
          <cell r="AX1145">
            <v>7.0000000000000007E-2</v>
          </cell>
          <cell r="AY1145">
            <v>0.02</v>
          </cell>
          <cell r="AZ1145">
            <v>0.02</v>
          </cell>
          <cell r="BA1145">
            <v>0.03</v>
          </cell>
          <cell r="BB1145">
            <v>0.04</v>
          </cell>
          <cell r="BC1145">
            <v>0.05</v>
          </cell>
          <cell r="BD1145">
            <v>0.04</v>
          </cell>
          <cell r="BE1145">
            <v>0.06</v>
          </cell>
          <cell r="BF1145">
            <v>7.0000000000000007E-2</v>
          </cell>
          <cell r="BG1145">
            <v>0.08</v>
          </cell>
          <cell r="BH1145">
            <v>0.1</v>
          </cell>
          <cell r="BI1145">
            <v>0.09</v>
          </cell>
          <cell r="BJ1145">
            <v>0.19</v>
          </cell>
          <cell r="BK1145">
            <v>0.11</v>
          </cell>
          <cell r="BL1145">
            <v>0.02</v>
          </cell>
          <cell r="BM1145">
            <v>0.02</v>
          </cell>
          <cell r="BN1145">
            <v>0.03</v>
          </cell>
          <cell r="BO1145">
            <v>0.05</v>
          </cell>
          <cell r="BP1145">
            <v>0.05</v>
          </cell>
          <cell r="BQ1145">
            <v>0.03</v>
          </cell>
          <cell r="BR1145">
            <v>0.03</v>
          </cell>
          <cell r="BS1145">
            <v>0.02</v>
          </cell>
          <cell r="BT1145">
            <v>0.02</v>
          </cell>
          <cell r="BU1145">
            <v>0.05</v>
          </cell>
          <cell r="BV1145">
            <v>7.0000000000000007E-2</v>
          </cell>
          <cell r="BW1145">
            <v>0.06</v>
          </cell>
          <cell r="BX1145">
            <v>0.08</v>
          </cell>
          <cell r="BY1145">
            <v>0.01</v>
          </cell>
          <cell r="BZ1145">
            <v>0.02</v>
          </cell>
          <cell r="CA1145">
            <v>0.03</v>
          </cell>
          <cell r="CB1145">
            <v>0.04</v>
          </cell>
          <cell r="CC1145">
            <v>0.02</v>
          </cell>
          <cell r="CD1145">
            <v>0.02</v>
          </cell>
          <cell r="CE1145">
            <v>0.03</v>
          </cell>
          <cell r="CF1145">
            <v>0.03</v>
          </cell>
          <cell r="CG1145">
            <v>0.03</v>
          </cell>
          <cell r="CH1145">
            <v>7.0000000000000007E-2</v>
          </cell>
          <cell r="CI1145">
            <v>0.09</v>
          </cell>
          <cell r="CJ1145">
            <v>0.05</v>
          </cell>
          <cell r="CK1145">
            <v>0.08</v>
          </cell>
          <cell r="CL1145">
            <v>0.02</v>
          </cell>
          <cell r="CM1145">
            <v>0.02</v>
          </cell>
          <cell r="CN1145">
            <v>0.03</v>
          </cell>
          <cell r="CO1145">
            <v>0.04</v>
          </cell>
          <cell r="CP1145">
            <v>0.02</v>
          </cell>
          <cell r="CQ1145">
            <v>0.02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0.03</v>
          </cell>
          <cell r="G1146">
            <v>0.03</v>
          </cell>
          <cell r="H1146">
            <v>0.04</v>
          </cell>
          <cell r="I1146">
            <v>0.02</v>
          </cell>
          <cell r="J1146">
            <v>0.03</v>
          </cell>
          <cell r="K1146">
            <v>0.03</v>
          </cell>
          <cell r="L1146">
            <v>0.01</v>
          </cell>
          <cell r="M1146">
            <v>0</v>
          </cell>
          <cell r="N1146">
            <v>0.01</v>
          </cell>
          <cell r="O1146">
            <v>0.02</v>
          </cell>
          <cell r="P1146">
            <v>0.02</v>
          </cell>
          <cell r="Q1146">
            <v>0.02</v>
          </cell>
          <cell r="R1146">
            <v>0.02</v>
          </cell>
          <cell r="S1146">
            <v>0.02</v>
          </cell>
          <cell r="T1146">
            <v>0.02</v>
          </cell>
          <cell r="U1146">
            <v>0.03</v>
          </cell>
          <cell r="V1146">
            <v>0.02</v>
          </cell>
          <cell r="W1146">
            <v>0.03</v>
          </cell>
          <cell r="X1146">
            <v>0.04</v>
          </cell>
          <cell r="Y1146">
            <v>0.01</v>
          </cell>
          <cell r="Z1146">
            <v>0</v>
          </cell>
          <cell r="AA1146">
            <v>0.02</v>
          </cell>
          <cell r="AB1146">
            <v>0.02</v>
          </cell>
          <cell r="AC1146">
            <v>0.01</v>
          </cell>
          <cell r="AD1146">
            <v>0.02</v>
          </cell>
          <cell r="AE1146">
            <v>0.02</v>
          </cell>
          <cell r="AF1146">
            <v>0.02</v>
          </cell>
          <cell r="AG1146">
            <v>0.02</v>
          </cell>
          <cell r="AH1146">
            <v>0.04</v>
          </cell>
          <cell r="AI1146">
            <v>0.02</v>
          </cell>
          <cell r="AJ1146">
            <v>0.02</v>
          </cell>
          <cell r="AK1146">
            <v>0.04</v>
          </cell>
          <cell r="AL1146">
            <v>0.01</v>
          </cell>
          <cell r="AM1146">
            <v>0</v>
          </cell>
          <cell r="AN1146">
            <v>0.02</v>
          </cell>
          <cell r="AO1146">
            <v>0.02</v>
          </cell>
          <cell r="AP1146">
            <v>0.02</v>
          </cell>
          <cell r="AQ1146">
            <v>0.01</v>
          </cell>
          <cell r="AR1146">
            <v>0.02</v>
          </cell>
          <cell r="AS1146">
            <v>0.02</v>
          </cell>
          <cell r="AT1146">
            <v>0.02</v>
          </cell>
          <cell r="AU1146">
            <v>0.03</v>
          </cell>
          <cell r="AV1146">
            <v>0.03</v>
          </cell>
          <cell r="AW1146">
            <v>0.02</v>
          </cell>
          <cell r="AX1146">
            <v>0.04</v>
          </cell>
          <cell r="AY1146">
            <v>0.01</v>
          </cell>
          <cell r="AZ1146">
            <v>0.01</v>
          </cell>
          <cell r="BA1146">
            <v>0.01</v>
          </cell>
          <cell r="BB1146">
            <v>0.02</v>
          </cell>
          <cell r="BC1146">
            <v>0.02</v>
          </cell>
          <cell r="BD1146">
            <v>0.01</v>
          </cell>
          <cell r="BE1146">
            <v>0.02</v>
          </cell>
          <cell r="BF1146">
            <v>0.02</v>
          </cell>
          <cell r="BG1146">
            <v>0.02</v>
          </cell>
          <cell r="BH1146">
            <v>0.02</v>
          </cell>
          <cell r="BI1146">
            <v>0.04</v>
          </cell>
          <cell r="BJ1146">
            <v>0.02</v>
          </cell>
          <cell r="BK1146">
            <v>0.05</v>
          </cell>
          <cell r="BL1146">
            <v>0</v>
          </cell>
          <cell r="BM1146">
            <v>0</v>
          </cell>
          <cell r="BN1146">
            <v>0.01</v>
          </cell>
          <cell r="BO1146">
            <v>0.01</v>
          </cell>
          <cell r="BP1146">
            <v>0.01</v>
          </cell>
          <cell r="BQ1146">
            <v>0.01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0.11</v>
          </cell>
          <cell r="G1147">
            <v>0.03</v>
          </cell>
          <cell r="H1147">
            <v>0.08</v>
          </cell>
          <cell r="I1147">
            <v>0.15</v>
          </cell>
          <cell r="J1147">
            <v>0.2</v>
          </cell>
          <cell r="K1147">
            <v>0.08</v>
          </cell>
          <cell r="L1147">
            <v>0.09</v>
          </cell>
          <cell r="M1147">
            <v>0.05</v>
          </cell>
          <cell r="N1147">
            <v>0.05</v>
          </cell>
          <cell r="O1147">
            <v>0.06</v>
          </cell>
          <cell r="P1147">
            <v>0.1</v>
          </cell>
          <cell r="Q1147">
            <v>0.05</v>
          </cell>
          <cell r="R1147">
            <v>7.0000000000000007E-2</v>
          </cell>
          <cell r="S1147">
            <v>0.05</v>
          </cell>
          <cell r="T1147">
            <v>0.05</v>
          </cell>
          <cell r="U1147">
            <v>0.12</v>
          </cell>
          <cell r="V1147">
            <v>0.12</v>
          </cell>
          <cell r="W1147">
            <v>0.16</v>
          </cell>
          <cell r="X1147">
            <v>0.1</v>
          </cell>
          <cell r="Y1147">
            <v>7.0000000000000007E-2</v>
          </cell>
          <cell r="Z1147">
            <v>0.06</v>
          </cell>
          <cell r="AA1147">
            <v>0.02</v>
          </cell>
          <cell r="AB1147">
            <v>0.04</v>
          </cell>
          <cell r="AC1147">
            <v>7.0000000000000007E-2</v>
          </cell>
          <cell r="AD1147">
            <v>7.0000000000000007E-2</v>
          </cell>
          <cell r="AE1147">
            <v>7.0000000000000007E-2</v>
          </cell>
          <cell r="AF1147">
            <v>0.1</v>
          </cell>
          <cell r="AG1147">
            <v>0.02</v>
          </cell>
          <cell r="AH1147">
            <v>0.12</v>
          </cell>
          <cell r="AI1147">
            <v>0.17</v>
          </cell>
          <cell r="AJ1147">
            <v>0.24</v>
          </cell>
          <cell r="AK1147">
            <v>0.11</v>
          </cell>
          <cell r="AL1147">
            <v>7.0000000000000007E-2</v>
          </cell>
          <cell r="AM1147">
            <v>0.03</v>
          </cell>
          <cell r="AN1147">
            <v>0.02</v>
          </cell>
          <cell r="AO1147">
            <v>0.06</v>
          </cell>
          <cell r="AP1147">
            <v>0.05</v>
          </cell>
          <cell r="AQ1147">
            <v>0.06</v>
          </cell>
          <cell r="AR1147">
            <v>0.08</v>
          </cell>
          <cell r="AS1147">
            <v>0.08</v>
          </cell>
          <cell r="AT1147">
            <v>0.04</v>
          </cell>
          <cell r="AU1147">
            <v>0.11</v>
          </cell>
          <cell r="AV1147">
            <v>0.16</v>
          </cell>
          <cell r="AW1147">
            <v>0.26</v>
          </cell>
          <cell r="AX1147">
            <v>0.21</v>
          </cell>
          <cell r="AY1147">
            <v>0.06</v>
          </cell>
          <cell r="AZ1147">
            <v>0.05</v>
          </cell>
          <cell r="BA1147">
            <v>0.02</v>
          </cell>
          <cell r="BB1147">
            <v>0.06</v>
          </cell>
          <cell r="BC1147">
            <v>0.05</v>
          </cell>
          <cell r="BD1147">
            <v>0.06</v>
          </cell>
          <cell r="BE1147">
            <v>0.06</v>
          </cell>
          <cell r="BF1147">
            <v>0.06</v>
          </cell>
          <cell r="BG1147">
            <v>0.04</v>
          </cell>
          <cell r="BH1147">
            <v>0.1</v>
          </cell>
          <cell r="BI1147">
            <v>0.12</v>
          </cell>
          <cell r="BJ1147">
            <v>0.28000000000000003</v>
          </cell>
          <cell r="BK1147">
            <v>0.18</v>
          </cell>
          <cell r="BL1147">
            <v>0.05</v>
          </cell>
          <cell r="BM1147">
            <v>0.03</v>
          </cell>
          <cell r="BN1147">
            <v>0.01</v>
          </cell>
          <cell r="BO1147">
            <v>0.02</v>
          </cell>
          <cell r="BP1147">
            <v>0.05</v>
          </cell>
          <cell r="BQ1147">
            <v>0.05</v>
          </cell>
          <cell r="BR1147">
            <v>7.0000000000000007E-2</v>
          </cell>
          <cell r="BS1147">
            <v>0.06</v>
          </cell>
          <cell r="BT1147">
            <v>7.0000000000000007E-2</v>
          </cell>
          <cell r="BU1147">
            <v>0.06</v>
          </cell>
          <cell r="BV1147">
            <v>0.09</v>
          </cell>
          <cell r="BW1147">
            <v>0.15</v>
          </cell>
          <cell r="BX1147">
            <v>0.16</v>
          </cell>
          <cell r="BY1147">
            <v>7.0000000000000007E-2</v>
          </cell>
          <cell r="BZ1147">
            <v>7.0000000000000007E-2</v>
          </cell>
          <cell r="CA1147">
            <v>0.03</v>
          </cell>
          <cell r="CB1147">
            <v>0.04</v>
          </cell>
          <cell r="CC1147">
            <v>7.0000000000000007E-2</v>
          </cell>
          <cell r="CD1147">
            <v>0.03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0.02</v>
          </cell>
          <cell r="G1149">
            <v>0.02</v>
          </cell>
          <cell r="H1149">
            <v>0.01</v>
          </cell>
          <cell r="I1149">
            <v>0.02</v>
          </cell>
          <cell r="J1149">
            <v>0.03</v>
          </cell>
          <cell r="K1149">
            <v>0.02</v>
          </cell>
          <cell r="L1149">
            <v>0</v>
          </cell>
          <cell r="M1149">
            <v>0</v>
          </cell>
          <cell r="N1149">
            <v>0.01</v>
          </cell>
          <cell r="O1149">
            <v>0.01</v>
          </cell>
          <cell r="P1149">
            <v>0.01</v>
          </cell>
          <cell r="Q1149">
            <v>0</v>
          </cell>
          <cell r="R1149">
            <v>0.01</v>
          </cell>
          <cell r="S1149">
            <v>0.03</v>
          </cell>
          <cell r="T1149">
            <v>0.03</v>
          </cell>
          <cell r="U1149">
            <v>0.01</v>
          </cell>
          <cell r="V1149">
            <v>0.01</v>
          </cell>
          <cell r="W1149">
            <v>0.03</v>
          </cell>
          <cell r="X1149">
            <v>0.02</v>
          </cell>
          <cell r="Y1149">
            <v>0</v>
          </cell>
          <cell r="Z1149">
            <v>0.01</v>
          </cell>
          <cell r="AA1149">
            <v>0</v>
          </cell>
          <cell r="AB1149">
            <v>0.02</v>
          </cell>
          <cell r="AC1149">
            <v>0.01</v>
          </cell>
          <cell r="AD1149">
            <v>0</v>
          </cell>
          <cell r="AE1149">
            <v>0.01</v>
          </cell>
          <cell r="AF1149">
            <v>0.01</v>
          </cell>
          <cell r="AG1149">
            <v>0.03</v>
          </cell>
          <cell r="AH1149">
            <v>0.02</v>
          </cell>
          <cell r="AI1149">
            <v>0.01</v>
          </cell>
          <cell r="AJ1149">
            <v>0.03</v>
          </cell>
          <cell r="AK1149">
            <v>0.03</v>
          </cell>
          <cell r="AL1149">
            <v>0.01</v>
          </cell>
          <cell r="AM1149">
            <v>0</v>
          </cell>
          <cell r="AN1149">
            <v>0.01</v>
          </cell>
          <cell r="AO1149">
            <v>0.02</v>
          </cell>
          <cell r="AP1149">
            <v>0.01</v>
          </cell>
          <cell r="AQ1149">
            <v>0</v>
          </cell>
          <cell r="AR1149">
            <v>0.01</v>
          </cell>
          <cell r="AS1149">
            <v>0.02</v>
          </cell>
          <cell r="AT1149">
            <v>0.02</v>
          </cell>
          <cell r="AU1149">
            <v>0.01</v>
          </cell>
          <cell r="AV1149">
            <v>0.01</v>
          </cell>
          <cell r="AW1149">
            <v>0.02</v>
          </cell>
          <cell r="AX1149">
            <v>0.02</v>
          </cell>
          <cell r="AY1149">
            <v>0.01</v>
          </cell>
          <cell r="AZ1149">
            <v>0.01</v>
          </cell>
          <cell r="BA1149">
            <v>0.01</v>
          </cell>
          <cell r="BB1149">
            <v>0.01</v>
          </cell>
          <cell r="BC1149">
            <v>0.01</v>
          </cell>
          <cell r="BD1149">
            <v>0</v>
          </cell>
          <cell r="BE1149">
            <v>0.01</v>
          </cell>
          <cell r="BF1149">
            <v>0.01</v>
          </cell>
          <cell r="BG1149">
            <v>0.01</v>
          </cell>
          <cell r="BH1149">
            <v>0.01</v>
          </cell>
          <cell r="BI1149">
            <v>0.02</v>
          </cell>
          <cell r="BJ1149">
            <v>0.02</v>
          </cell>
          <cell r="BK1149">
            <v>0.02</v>
          </cell>
          <cell r="BL1149">
            <v>0</v>
          </cell>
          <cell r="BM1149">
            <v>0</v>
          </cell>
          <cell r="BN1149">
            <v>0.01</v>
          </cell>
          <cell r="BO1149">
            <v>0.01</v>
          </cell>
          <cell r="BP1149">
            <v>0.02</v>
          </cell>
          <cell r="BQ1149">
            <v>0.01</v>
          </cell>
          <cell r="BR1149">
            <v>0.01</v>
          </cell>
          <cell r="BS1149">
            <v>0.01</v>
          </cell>
          <cell r="BT1149">
            <v>0.01</v>
          </cell>
          <cell r="BU1149">
            <v>0</v>
          </cell>
          <cell r="BV1149">
            <v>0.01</v>
          </cell>
          <cell r="BW1149">
            <v>0.01</v>
          </cell>
          <cell r="BX1149">
            <v>0.02</v>
          </cell>
          <cell r="BY1149">
            <v>0</v>
          </cell>
          <cell r="BZ1149">
            <v>0</v>
          </cell>
          <cell r="CA1149">
            <v>0.01</v>
          </cell>
          <cell r="CB1149">
            <v>0.01</v>
          </cell>
          <cell r="CC1149">
            <v>0.01</v>
          </cell>
          <cell r="CD1149">
            <v>0</v>
          </cell>
          <cell r="CE1149">
            <v>0.01</v>
          </cell>
          <cell r="CF1149">
            <v>0.01</v>
          </cell>
          <cell r="CG1149">
            <v>0.01</v>
          </cell>
          <cell r="CH1149">
            <v>0.01</v>
          </cell>
          <cell r="CI1149">
            <v>0.03</v>
          </cell>
          <cell r="CJ1149">
            <v>0.01</v>
          </cell>
          <cell r="CK1149">
            <v>0.02</v>
          </cell>
          <cell r="CL1149">
            <v>0</v>
          </cell>
          <cell r="CM1149">
            <v>0</v>
          </cell>
          <cell r="CN1149">
            <v>0.01</v>
          </cell>
          <cell r="CO1149">
            <v>0.01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1">
          <cell r="F1151">
            <v>0.02</v>
          </cell>
          <cell r="G1151">
            <v>0.05</v>
          </cell>
          <cell r="H1151">
            <v>0.04</v>
          </cell>
          <cell r="I1151">
            <v>-0.01</v>
          </cell>
          <cell r="J1151">
            <v>7.0000000000000007E-2</v>
          </cell>
          <cell r="K1151">
            <v>0.05</v>
          </cell>
          <cell r="L1151">
            <v>-0.02</v>
          </cell>
          <cell r="M1151">
            <v>-0.03</v>
          </cell>
          <cell r="N1151">
            <v>0</v>
          </cell>
          <cell r="O1151">
            <v>0.02</v>
          </cell>
          <cell r="P1151">
            <v>0.01</v>
          </cell>
          <cell r="Q1151">
            <v>0.01</v>
          </cell>
          <cell r="R1151">
            <v>0.01</v>
          </cell>
          <cell r="S1151">
            <v>0.02</v>
          </cell>
          <cell r="T1151">
            <v>0.03</v>
          </cell>
          <cell r="U1151">
            <v>0.02</v>
          </cell>
          <cell r="V1151">
            <v>0</v>
          </cell>
          <cell r="W1151">
            <v>0.05</v>
          </cell>
          <cell r="X1151">
            <v>0.06</v>
          </cell>
          <cell r="Y1151">
            <v>-0.02</v>
          </cell>
          <cell r="Z1151">
            <v>-0.02</v>
          </cell>
          <cell r="AA1151">
            <v>0.02</v>
          </cell>
          <cell r="AB1151">
            <v>0.03</v>
          </cell>
          <cell r="AC1151">
            <v>0</v>
          </cell>
          <cell r="AD1151">
            <v>0</v>
          </cell>
          <cell r="AE1151">
            <v>0.01</v>
          </cell>
          <cell r="AF1151">
            <v>0</v>
          </cell>
          <cell r="AG1151">
            <v>0.03</v>
          </cell>
          <cell r="AH1151">
            <v>0.03</v>
          </cell>
          <cell r="AI1151">
            <v>0</v>
          </cell>
          <cell r="AJ1151">
            <v>0.04</v>
          </cell>
          <cell r="AK1151">
            <v>0.06</v>
          </cell>
          <cell r="AL1151">
            <v>-0.01</v>
          </cell>
          <cell r="AM1151">
            <v>-0.02</v>
          </cell>
          <cell r="AN1151">
            <v>0.02</v>
          </cell>
          <cell r="AO1151">
            <v>0.02</v>
          </cell>
          <cell r="AP1151">
            <v>0.02</v>
          </cell>
          <cell r="AQ1151">
            <v>-0.01</v>
          </cell>
          <cell r="AR1151">
            <v>0.01</v>
          </cell>
          <cell r="AS1151">
            <v>0</v>
          </cell>
          <cell r="AT1151">
            <v>0.02</v>
          </cell>
          <cell r="AU1151">
            <v>0.03</v>
          </cell>
          <cell r="AV1151">
            <v>0.01</v>
          </cell>
          <cell r="AW1151">
            <v>0.01</v>
          </cell>
          <cell r="AX1151">
            <v>0.04</v>
          </cell>
          <cell r="AY1151">
            <v>-0.02</v>
          </cell>
          <cell r="AZ1151">
            <v>-0.01</v>
          </cell>
          <cell r="BA1151">
            <v>0.01</v>
          </cell>
          <cell r="BB1151">
            <v>0.02</v>
          </cell>
          <cell r="BC1151">
            <v>0.03</v>
          </cell>
          <cell r="BD1151">
            <v>-0.01</v>
          </cell>
          <cell r="BE1151">
            <v>0.01</v>
          </cell>
          <cell r="BF1151">
            <v>0</v>
          </cell>
          <cell r="BG1151">
            <v>0.02</v>
          </cell>
          <cell r="BH1151">
            <v>0.02</v>
          </cell>
          <cell r="BI1151">
            <v>0.02</v>
          </cell>
          <cell r="BJ1151">
            <v>0.01</v>
          </cell>
          <cell r="BK1151">
            <v>0.06</v>
          </cell>
          <cell r="BL1151">
            <v>-0.02</v>
          </cell>
          <cell r="BM1151">
            <v>-0.02</v>
          </cell>
          <cell r="BN1151">
            <v>0.01</v>
          </cell>
          <cell r="BO1151">
            <v>0.01</v>
          </cell>
          <cell r="BP1151">
            <v>0</v>
          </cell>
          <cell r="BQ1151">
            <v>-0.02</v>
          </cell>
          <cell r="BR1151">
            <v>0.01</v>
          </cell>
          <cell r="BS1151">
            <v>-0.01</v>
          </cell>
          <cell r="BT1151">
            <v>0.01</v>
          </cell>
          <cell r="BU1151">
            <v>0.03</v>
          </cell>
          <cell r="BV1151">
            <v>0.04</v>
          </cell>
          <cell r="BW1151">
            <v>0.01</v>
          </cell>
          <cell r="BX1151">
            <v>0.06</v>
          </cell>
          <cell r="BY1151">
            <v>-0.02</v>
          </cell>
          <cell r="BZ1151">
            <v>-0.01</v>
          </cell>
          <cell r="CA1151">
            <v>0.01</v>
          </cell>
          <cell r="CB1151">
            <v>0.03</v>
          </cell>
          <cell r="CC1151">
            <v>0</v>
          </cell>
          <cell r="CD1151">
            <v>-0.01</v>
          </cell>
          <cell r="CE1151">
            <v>0.02</v>
          </cell>
          <cell r="CF1151">
            <v>0.01</v>
          </cell>
          <cell r="CG1151">
            <v>0.01</v>
          </cell>
          <cell r="CH1151">
            <v>0.04</v>
          </cell>
          <cell r="CI1151">
            <v>0.06</v>
          </cell>
          <cell r="CJ1151">
            <v>0.02</v>
          </cell>
          <cell r="CK1151">
            <v>0.05</v>
          </cell>
          <cell r="CL1151">
            <v>0.01</v>
          </cell>
          <cell r="CM1151">
            <v>0.01</v>
          </cell>
          <cell r="CN1151">
            <v>0.02</v>
          </cell>
          <cell r="CO1151">
            <v>0.02</v>
          </cell>
          <cell r="CP1151">
            <v>0.01</v>
          </cell>
          <cell r="CQ1151">
            <v>0.01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3">
          <cell r="F1153">
            <v>0.05</v>
          </cell>
          <cell r="G1153">
            <v>0.02</v>
          </cell>
          <cell r="H1153">
            <v>7.0000000000000007E-2</v>
          </cell>
          <cell r="I1153">
            <v>0</v>
          </cell>
          <cell r="J1153">
            <v>0</v>
          </cell>
          <cell r="K1153">
            <v>0</v>
          </cell>
          <cell r="L1153">
            <v>0.06</v>
          </cell>
          <cell r="M1153">
            <v>0.03</v>
          </cell>
          <cell r="N1153">
            <v>0.03</v>
          </cell>
          <cell r="O1153">
            <v>0.02</v>
          </cell>
          <cell r="P1153">
            <v>0</v>
          </cell>
          <cell r="Q1153">
            <v>0.01</v>
          </cell>
          <cell r="R1153">
            <v>0.03</v>
          </cell>
          <cell r="S1153">
            <v>0.04</v>
          </cell>
          <cell r="T1153">
            <v>0.02</v>
          </cell>
          <cell r="U1153">
            <v>0.03</v>
          </cell>
          <cell r="V1153">
            <v>0</v>
          </cell>
          <cell r="W1153">
            <v>0</v>
          </cell>
          <cell r="X1153">
            <v>0</v>
          </cell>
          <cell r="Y1153">
            <v>0.05</v>
          </cell>
          <cell r="Z1153">
            <v>0.02</v>
          </cell>
          <cell r="AA1153">
            <v>0.01</v>
          </cell>
          <cell r="AB1153">
            <v>0.04</v>
          </cell>
          <cell r="AC1153">
            <v>0</v>
          </cell>
          <cell r="AD1153">
            <v>0.01</v>
          </cell>
          <cell r="AE1153">
            <v>0.05</v>
          </cell>
          <cell r="AF1153">
            <v>0.04</v>
          </cell>
          <cell r="AG1153">
            <v>0.01</v>
          </cell>
          <cell r="AH1153">
            <v>0.02</v>
          </cell>
          <cell r="AI1153">
            <v>0</v>
          </cell>
          <cell r="AJ1153">
            <v>0</v>
          </cell>
          <cell r="AK1153">
            <v>0</v>
          </cell>
          <cell r="AL1153">
            <v>0.06</v>
          </cell>
          <cell r="AM1153">
            <v>0.05</v>
          </cell>
          <cell r="AN1153">
            <v>0.02</v>
          </cell>
          <cell r="AO1153">
            <v>0.04</v>
          </cell>
          <cell r="AP1153">
            <v>0</v>
          </cell>
          <cell r="AQ1153">
            <v>0.01</v>
          </cell>
          <cell r="AR1153">
            <v>0.02</v>
          </cell>
          <cell r="AS1153">
            <v>0.05</v>
          </cell>
          <cell r="AT1153">
            <v>0.03</v>
          </cell>
          <cell r="AU1153">
            <v>0.01</v>
          </cell>
          <cell r="AV1153">
            <v>0</v>
          </cell>
          <cell r="AW1153">
            <v>0</v>
          </cell>
          <cell r="AX1153">
            <v>0</v>
          </cell>
          <cell r="AY1153">
            <v>0.03</v>
          </cell>
          <cell r="AZ1153">
            <v>0.03</v>
          </cell>
          <cell r="BA1153">
            <v>0.01</v>
          </cell>
          <cell r="BB1153">
            <v>0.03</v>
          </cell>
          <cell r="BC1153">
            <v>0</v>
          </cell>
          <cell r="BD1153">
            <v>0.01</v>
          </cell>
          <cell r="BE1153">
            <v>0.02</v>
          </cell>
          <cell r="BF1153">
            <v>0.01</v>
          </cell>
          <cell r="BG1153">
            <v>0.01</v>
          </cell>
          <cell r="BH1153">
            <v>0.05</v>
          </cell>
          <cell r="BI1153">
            <v>0</v>
          </cell>
          <cell r="BJ1153">
            <v>0</v>
          </cell>
          <cell r="BK1153">
            <v>0</v>
          </cell>
          <cell r="BL1153">
            <v>0.02</v>
          </cell>
          <cell r="BM1153">
            <v>0.02</v>
          </cell>
          <cell r="BN1153">
            <v>0.01</v>
          </cell>
          <cell r="BO1153">
            <v>0.02</v>
          </cell>
          <cell r="BP1153">
            <v>0</v>
          </cell>
          <cell r="BQ1153">
            <v>0.01</v>
          </cell>
          <cell r="BR1153">
            <v>0.03</v>
          </cell>
          <cell r="BS1153">
            <v>0.02</v>
          </cell>
          <cell r="BT1153">
            <v>0.01</v>
          </cell>
          <cell r="BU1153">
            <v>0.04</v>
          </cell>
          <cell r="BV1153">
            <v>0</v>
          </cell>
          <cell r="BW1153">
            <v>0</v>
          </cell>
          <cell r="BX1153">
            <v>0</v>
          </cell>
          <cell r="BY1153">
            <v>0.01</v>
          </cell>
          <cell r="BZ1153">
            <v>0.03</v>
          </cell>
          <cell r="CA1153">
            <v>0.03</v>
          </cell>
          <cell r="CB1153">
            <v>0.02</v>
          </cell>
          <cell r="CC1153">
            <v>-2.12</v>
          </cell>
          <cell r="CD1153">
            <v>0.03</v>
          </cell>
          <cell r="CE1153">
            <v>0.02</v>
          </cell>
          <cell r="CF1153">
            <v>0.04</v>
          </cell>
          <cell r="CG1153">
            <v>0.13</v>
          </cell>
          <cell r="CH1153">
            <v>0.05</v>
          </cell>
          <cell r="CI1153">
            <v>0</v>
          </cell>
          <cell r="CJ1153">
            <v>0</v>
          </cell>
          <cell r="CK1153">
            <v>0</v>
          </cell>
          <cell r="CL1153">
            <v>0.01</v>
          </cell>
          <cell r="CM1153">
            <v>0.01</v>
          </cell>
          <cell r="CN1153">
            <v>0.02</v>
          </cell>
          <cell r="CO1153">
            <v>0.02</v>
          </cell>
          <cell r="CP1153">
            <v>0</v>
          </cell>
          <cell r="CQ1153">
            <v>0.04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-0.02</v>
          </cell>
          <cell r="G1156">
            <v>-0.02</v>
          </cell>
          <cell r="H1156">
            <v>-0.03</v>
          </cell>
          <cell r="I1156">
            <v>-0.03</v>
          </cell>
          <cell r="J1156">
            <v>-7.0000000000000007E-2</v>
          </cell>
          <cell r="K1156">
            <v>-0.04</v>
          </cell>
          <cell r="L1156">
            <v>-0.03</v>
          </cell>
          <cell r="M1156">
            <v>-0.02</v>
          </cell>
          <cell r="N1156">
            <v>-0.02</v>
          </cell>
          <cell r="O1156">
            <v>-0.02</v>
          </cell>
          <cell r="P1156">
            <v>-0.03</v>
          </cell>
          <cell r="Q1156">
            <v>-0.02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-0.01</v>
          </cell>
          <cell r="H1157">
            <v>0.12</v>
          </cell>
          <cell r="I1157">
            <v>-0.04</v>
          </cell>
          <cell r="J1157">
            <v>-7.0000000000000007E-2</v>
          </cell>
          <cell r="K1157">
            <v>-0.04</v>
          </cell>
          <cell r="L1157">
            <v>0.33</v>
          </cell>
          <cell r="M1157">
            <v>-0.01</v>
          </cell>
          <cell r="N1157">
            <v>-0.03</v>
          </cell>
          <cell r="O1157">
            <v>-0.01</v>
          </cell>
          <cell r="P1157">
            <v>0.04</v>
          </cell>
          <cell r="Q1157">
            <v>0.05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0.04</v>
          </cell>
          <cell r="G1158">
            <v>0.03</v>
          </cell>
          <cell r="H1158">
            <v>0</v>
          </cell>
          <cell r="I1158">
            <v>0.01</v>
          </cell>
          <cell r="J1158">
            <v>0</v>
          </cell>
          <cell r="K1158">
            <v>0.01</v>
          </cell>
          <cell r="L1158">
            <v>0.01</v>
          </cell>
          <cell r="M1158">
            <v>0.01</v>
          </cell>
          <cell r="N1158">
            <v>0.02</v>
          </cell>
          <cell r="O1158">
            <v>0</v>
          </cell>
          <cell r="P1158">
            <v>0</v>
          </cell>
          <cell r="Q1158">
            <v>0</v>
          </cell>
          <cell r="R1158">
            <v>0.02</v>
          </cell>
          <cell r="S1158">
            <v>0.02</v>
          </cell>
          <cell r="T1158">
            <v>0.02</v>
          </cell>
          <cell r="U1158">
            <v>0.02</v>
          </cell>
          <cell r="V1158">
            <v>0</v>
          </cell>
          <cell r="W1158">
            <v>0</v>
          </cell>
          <cell r="X1158">
            <v>0.01</v>
          </cell>
          <cell r="Y1158">
            <v>0.01</v>
          </cell>
          <cell r="Z1158">
            <v>0.03</v>
          </cell>
          <cell r="AA1158">
            <v>0.04</v>
          </cell>
          <cell r="AB1158">
            <v>0</v>
          </cell>
          <cell r="AC1158">
            <v>0</v>
          </cell>
          <cell r="AD1158">
            <v>0</v>
          </cell>
          <cell r="AE1158">
            <v>0.02</v>
          </cell>
          <cell r="AF1158">
            <v>0.03</v>
          </cell>
          <cell r="AG1158">
            <v>0.01</v>
          </cell>
          <cell r="AH1158">
            <v>0.01</v>
          </cell>
          <cell r="AI1158">
            <v>0.02</v>
          </cell>
          <cell r="AJ1158">
            <v>0</v>
          </cell>
          <cell r="AK1158">
            <v>0.01</v>
          </cell>
          <cell r="AL1158">
            <v>0.02</v>
          </cell>
          <cell r="AM1158">
            <v>0.02</v>
          </cell>
          <cell r="AN1158">
            <v>0.04</v>
          </cell>
          <cell r="AO1158">
            <v>0.17</v>
          </cell>
          <cell r="AP1158">
            <v>0</v>
          </cell>
          <cell r="AQ1158">
            <v>0</v>
          </cell>
          <cell r="AR1158">
            <v>0.02</v>
          </cell>
          <cell r="AS1158">
            <v>0.06</v>
          </cell>
          <cell r="AT1158">
            <v>0.02</v>
          </cell>
          <cell r="AU1158">
            <v>0.02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0.04</v>
          </cell>
          <cell r="BB1158">
            <v>0</v>
          </cell>
          <cell r="BC1158">
            <v>0</v>
          </cell>
          <cell r="BD1158">
            <v>0</v>
          </cell>
          <cell r="BE1158">
            <v>0.01</v>
          </cell>
          <cell r="BF1158">
            <v>0.03</v>
          </cell>
          <cell r="BG1158">
            <v>0.02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0.01</v>
          </cell>
          <cell r="BN1158">
            <v>0.04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0.06</v>
          </cell>
          <cell r="G1159">
            <v>0.03</v>
          </cell>
          <cell r="H1159">
            <v>0.04</v>
          </cell>
          <cell r="I1159">
            <v>0</v>
          </cell>
          <cell r="J1159">
            <v>7.0000000000000007E-2</v>
          </cell>
          <cell r="K1159">
            <v>0.04</v>
          </cell>
          <cell r="L1159">
            <v>0.06</v>
          </cell>
          <cell r="M1159">
            <v>0.04</v>
          </cell>
          <cell r="N1159">
            <v>0.02</v>
          </cell>
          <cell r="O1159">
            <v>0.02</v>
          </cell>
          <cell r="P1159">
            <v>0.05</v>
          </cell>
          <cell r="Q1159">
            <v>0.05</v>
          </cell>
          <cell r="R1159">
            <v>0.05</v>
          </cell>
          <cell r="S1159">
            <v>0.06</v>
          </cell>
          <cell r="T1159">
            <v>0.03</v>
          </cell>
          <cell r="U1159">
            <v>0.03</v>
          </cell>
          <cell r="V1159">
            <v>0.01</v>
          </cell>
          <cell r="W1159">
            <v>0.08</v>
          </cell>
          <cell r="X1159">
            <v>0.05</v>
          </cell>
          <cell r="Y1159">
            <v>0.09</v>
          </cell>
          <cell r="Z1159">
            <v>0.05</v>
          </cell>
          <cell r="AA1159">
            <v>0.02</v>
          </cell>
          <cell r="AB1159">
            <v>0.05</v>
          </cell>
          <cell r="AC1159">
            <v>7.0000000000000007E-2</v>
          </cell>
          <cell r="AD1159">
            <v>0.05</v>
          </cell>
          <cell r="AE1159">
            <v>0.05</v>
          </cell>
          <cell r="AF1159">
            <v>7.0000000000000007E-2</v>
          </cell>
          <cell r="AG1159">
            <v>0.04</v>
          </cell>
          <cell r="AH1159">
            <v>0.01</v>
          </cell>
          <cell r="AI1159">
            <v>0.02</v>
          </cell>
          <cell r="AJ1159">
            <v>0.05</v>
          </cell>
          <cell r="AK1159">
            <v>7.0000000000000007E-2</v>
          </cell>
          <cell r="AL1159">
            <v>0.08</v>
          </cell>
          <cell r="AM1159">
            <v>0.06</v>
          </cell>
          <cell r="AN1159">
            <v>0.03</v>
          </cell>
          <cell r="AO1159">
            <v>0.05</v>
          </cell>
          <cell r="AP1159">
            <v>7.0000000000000007E-2</v>
          </cell>
          <cell r="AQ1159">
            <v>0.06</v>
          </cell>
          <cell r="AR1159">
            <v>0.04</v>
          </cell>
          <cell r="AS1159">
            <v>0.09</v>
          </cell>
          <cell r="AT1159">
            <v>0.03</v>
          </cell>
          <cell r="AU1159">
            <v>0.02</v>
          </cell>
          <cell r="AV1159">
            <v>0</v>
          </cell>
          <cell r="AW1159">
            <v>0.04</v>
          </cell>
          <cell r="AX1159">
            <v>0.04</v>
          </cell>
          <cell r="AY1159">
            <v>7.0000000000000007E-2</v>
          </cell>
          <cell r="AZ1159">
            <v>0.05</v>
          </cell>
          <cell r="BA1159">
            <v>0.02</v>
          </cell>
          <cell r="BB1159">
            <v>0.05</v>
          </cell>
          <cell r="BC1159">
            <v>0.05</v>
          </cell>
          <cell r="BD1159">
            <v>0.08</v>
          </cell>
          <cell r="BE1159">
            <v>0.04</v>
          </cell>
          <cell r="BF1159">
            <v>7.0000000000000007E-2</v>
          </cell>
          <cell r="BG1159">
            <v>0.04</v>
          </cell>
          <cell r="BH1159">
            <v>0.03</v>
          </cell>
          <cell r="BI1159">
            <v>0.01</v>
          </cell>
          <cell r="BJ1159">
            <v>0.06</v>
          </cell>
          <cell r="BK1159">
            <v>0.05</v>
          </cell>
          <cell r="BL1159">
            <v>7.0000000000000007E-2</v>
          </cell>
          <cell r="BM1159">
            <v>0.04</v>
          </cell>
          <cell r="BN1159">
            <v>0.02</v>
          </cell>
          <cell r="BO1159">
            <v>0.02</v>
          </cell>
          <cell r="BP1159">
            <v>0.05</v>
          </cell>
          <cell r="BQ1159">
            <v>0.08</v>
          </cell>
          <cell r="BR1159">
            <v>0.03</v>
          </cell>
          <cell r="BS1159">
            <v>0.1</v>
          </cell>
          <cell r="BT1159">
            <v>0.09</v>
          </cell>
          <cell r="BU1159">
            <v>0.04</v>
          </cell>
          <cell r="BV1159">
            <v>0.01</v>
          </cell>
          <cell r="BW1159">
            <v>0.02</v>
          </cell>
          <cell r="BX1159">
            <v>0.04</v>
          </cell>
          <cell r="BY1159">
            <v>0.02</v>
          </cell>
          <cell r="BZ1159">
            <v>0.03</v>
          </cell>
          <cell r="CA1159">
            <v>0.02</v>
          </cell>
          <cell r="CB1159">
            <v>0.03</v>
          </cell>
          <cell r="CC1159">
            <v>0.04</v>
          </cell>
          <cell r="CD1159">
            <v>0.04</v>
          </cell>
          <cell r="CE1159">
            <v>0.04</v>
          </cell>
          <cell r="CF1159">
            <v>0.04</v>
          </cell>
          <cell r="CG1159">
            <v>0.08</v>
          </cell>
          <cell r="CH1159">
            <v>0.04</v>
          </cell>
          <cell r="CI1159">
            <v>0.02</v>
          </cell>
          <cell r="CJ1159">
            <v>0.02</v>
          </cell>
          <cell r="CK1159">
            <v>0.03</v>
          </cell>
          <cell r="CL1159">
            <v>0.04</v>
          </cell>
          <cell r="CM1159">
            <v>0.04</v>
          </cell>
          <cell r="CN1159">
            <v>0.02</v>
          </cell>
          <cell r="CO1159">
            <v>0.03</v>
          </cell>
          <cell r="CP1159">
            <v>0.05</v>
          </cell>
          <cell r="CQ1159">
            <v>0.04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0.02</v>
          </cell>
          <cell r="G1160">
            <v>-0.01</v>
          </cell>
          <cell r="H1160">
            <v>0.01</v>
          </cell>
          <cell r="I1160">
            <v>0.01</v>
          </cell>
          <cell r="J1160">
            <v>-0.01</v>
          </cell>
          <cell r="K1160">
            <v>0.03</v>
          </cell>
          <cell r="L1160">
            <v>0.05</v>
          </cell>
          <cell r="M1160">
            <v>0.03</v>
          </cell>
          <cell r="N1160">
            <v>0.03</v>
          </cell>
          <cell r="O1160">
            <v>0</v>
          </cell>
          <cell r="P1160">
            <v>-0.01</v>
          </cell>
          <cell r="Q1160">
            <v>0.01</v>
          </cell>
          <cell r="R1160">
            <v>0.03</v>
          </cell>
          <cell r="S1160">
            <v>0.01</v>
          </cell>
          <cell r="T1160">
            <v>0.01</v>
          </cell>
          <cell r="U1160">
            <v>0.01</v>
          </cell>
          <cell r="V1160">
            <v>-0.01</v>
          </cell>
          <cell r="W1160">
            <v>0</v>
          </cell>
          <cell r="X1160">
            <v>0.06</v>
          </cell>
          <cell r="Y1160">
            <v>0.04</v>
          </cell>
          <cell r="Z1160">
            <v>0.05</v>
          </cell>
          <cell r="AA1160">
            <v>0.04</v>
          </cell>
          <cell r="AB1160">
            <v>0.01</v>
          </cell>
          <cell r="AC1160">
            <v>-0.01</v>
          </cell>
          <cell r="AD1160">
            <v>0.02</v>
          </cell>
          <cell r="AE1160">
            <v>0.03</v>
          </cell>
          <cell r="AF1160">
            <v>0.03</v>
          </cell>
          <cell r="AG1160">
            <v>0.01</v>
          </cell>
          <cell r="AH1160">
            <v>0</v>
          </cell>
          <cell r="AI1160">
            <v>0.03</v>
          </cell>
          <cell r="AJ1160">
            <v>0.02</v>
          </cell>
          <cell r="AK1160">
            <v>0.04</v>
          </cell>
          <cell r="AL1160">
            <v>0.05</v>
          </cell>
          <cell r="AM1160">
            <v>0.04</v>
          </cell>
          <cell r="AN1160">
            <v>0.04</v>
          </cell>
          <cell r="AO1160">
            <v>0.01</v>
          </cell>
          <cell r="AP1160">
            <v>-0.01</v>
          </cell>
          <cell r="AQ1160">
            <v>0.03</v>
          </cell>
          <cell r="AR1160">
            <v>0.03</v>
          </cell>
          <cell r="AS1160">
            <v>0.02</v>
          </cell>
          <cell r="AT1160">
            <v>0</v>
          </cell>
          <cell r="AU1160">
            <v>0.04</v>
          </cell>
          <cell r="AV1160">
            <v>0.05</v>
          </cell>
          <cell r="AW1160">
            <v>-0.01</v>
          </cell>
          <cell r="AX1160">
            <v>0.05</v>
          </cell>
          <cell r="AY1160">
            <v>0.05</v>
          </cell>
          <cell r="AZ1160">
            <v>0.04</v>
          </cell>
          <cell r="BA1160">
            <v>0.04</v>
          </cell>
          <cell r="BB1160">
            <v>0</v>
          </cell>
          <cell r="BC1160">
            <v>0</v>
          </cell>
          <cell r="BD1160">
            <v>0.02</v>
          </cell>
          <cell r="BE1160">
            <v>0.03</v>
          </cell>
          <cell r="BF1160">
            <v>0.03</v>
          </cell>
          <cell r="BG1160">
            <v>0.01</v>
          </cell>
          <cell r="BH1160">
            <v>0.01</v>
          </cell>
          <cell r="BI1160">
            <v>-0.03</v>
          </cell>
          <cell r="BJ1160">
            <v>-0.03</v>
          </cell>
          <cell r="BK1160">
            <v>0.06</v>
          </cell>
          <cell r="BL1160">
            <v>0.05</v>
          </cell>
          <cell r="BM1160">
            <v>0.04</v>
          </cell>
          <cell r="BN1160">
            <v>0.05</v>
          </cell>
          <cell r="BO1160">
            <v>0.01</v>
          </cell>
          <cell r="BP1160">
            <v>0.03</v>
          </cell>
          <cell r="BQ1160">
            <v>0.03</v>
          </cell>
          <cell r="BR1160">
            <v>0.01</v>
          </cell>
          <cell r="BS1160">
            <v>0</v>
          </cell>
          <cell r="BT1160">
            <v>0</v>
          </cell>
          <cell r="BU1160">
            <v>-0.03</v>
          </cell>
          <cell r="BV1160">
            <v>-0.01</v>
          </cell>
          <cell r="BW1160">
            <v>0.02</v>
          </cell>
          <cell r="BX1160">
            <v>0.02</v>
          </cell>
          <cell r="BY1160">
            <v>0.03</v>
          </cell>
          <cell r="BZ1160">
            <v>0.01</v>
          </cell>
          <cell r="CA1160">
            <v>0.02</v>
          </cell>
          <cell r="CB1160">
            <v>-0.03</v>
          </cell>
          <cell r="CC1160">
            <v>-0.01</v>
          </cell>
          <cell r="CD1160">
            <v>0.01</v>
          </cell>
          <cell r="CE1160">
            <v>0</v>
          </cell>
          <cell r="CF1160">
            <v>0.02</v>
          </cell>
          <cell r="CG1160">
            <v>0.01</v>
          </cell>
          <cell r="CH1160">
            <v>0</v>
          </cell>
          <cell r="CI1160">
            <v>0</v>
          </cell>
          <cell r="CJ1160">
            <v>0.1</v>
          </cell>
          <cell r="CK1160">
            <v>0</v>
          </cell>
          <cell r="CL1160">
            <v>0.01</v>
          </cell>
          <cell r="CM1160">
            <v>0.02</v>
          </cell>
          <cell r="CN1160">
            <v>0.01</v>
          </cell>
          <cell r="CO1160">
            <v>-0.04</v>
          </cell>
          <cell r="CP1160">
            <v>0.02</v>
          </cell>
          <cell r="CQ1160">
            <v>-0.01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0.56999999999999995</v>
          </cell>
          <cell r="G1170">
            <v>0.57999999999999996</v>
          </cell>
          <cell r="H1170">
            <v>1.32</v>
          </cell>
          <cell r="I1170">
            <v>1.47</v>
          </cell>
          <cell r="J1170">
            <v>0</v>
          </cell>
          <cell r="K1170">
            <v>0.59</v>
          </cell>
          <cell r="L1170">
            <v>0.56999999999999995</v>
          </cell>
          <cell r="M1170">
            <v>0.43</v>
          </cell>
          <cell r="N1170">
            <v>2.69</v>
          </cell>
          <cell r="O1170">
            <v>0.16</v>
          </cell>
          <cell r="P1170">
            <v>0.81</v>
          </cell>
          <cell r="Q1170">
            <v>1.1100000000000001</v>
          </cell>
          <cell r="R1170">
            <v>0.97</v>
          </cell>
          <cell r="S1170">
            <v>0.32</v>
          </cell>
          <cell r="T1170">
            <v>0.21</v>
          </cell>
          <cell r="U1170">
            <v>0</v>
          </cell>
          <cell r="V1170">
            <v>3.57</v>
          </cell>
          <cell r="W1170">
            <v>0</v>
          </cell>
          <cell r="X1170">
            <v>0.24</v>
          </cell>
          <cell r="Y1170">
            <v>0.36</v>
          </cell>
          <cell r="Z1170">
            <v>0.57999999999999996</v>
          </cell>
          <cell r="AA1170">
            <v>2.4300000000000002</v>
          </cell>
          <cell r="AB1170">
            <v>0.49</v>
          </cell>
          <cell r="AC1170">
            <v>0.53</v>
          </cell>
          <cell r="AD1170">
            <v>0.34</v>
          </cell>
          <cell r="AE1170">
            <v>1.06</v>
          </cell>
          <cell r="AF1170">
            <v>0.3</v>
          </cell>
          <cell r="AG1170">
            <v>0.42</v>
          </cell>
          <cell r="AH1170">
            <v>0.04</v>
          </cell>
          <cell r="AI1170">
            <v>0</v>
          </cell>
          <cell r="AJ1170">
            <v>0</v>
          </cell>
          <cell r="AK1170">
            <v>0.33</v>
          </cell>
          <cell r="AL1170">
            <v>0.34</v>
          </cell>
          <cell r="AM1170">
            <v>0.63</v>
          </cell>
          <cell r="AN1170">
            <v>2.57</v>
          </cell>
          <cell r="AO1170">
            <v>0.9</v>
          </cell>
          <cell r="AP1170">
            <v>0.57999999999999996</v>
          </cell>
          <cell r="AQ1170">
            <v>0.18</v>
          </cell>
          <cell r="AR1170">
            <v>1.08</v>
          </cell>
          <cell r="AS1170">
            <v>0.2</v>
          </cell>
          <cell r="AT1170">
            <v>0.24</v>
          </cell>
          <cell r="AU1170">
            <v>0.37</v>
          </cell>
          <cell r="AV1170">
            <v>1.08</v>
          </cell>
          <cell r="AW1170">
            <v>0.2</v>
          </cell>
          <cell r="AX1170">
            <v>0.45</v>
          </cell>
          <cell r="AY1170">
            <v>0.33</v>
          </cell>
          <cell r="AZ1170">
            <v>0.46</v>
          </cell>
          <cell r="BA1170">
            <v>2.54</v>
          </cell>
          <cell r="BB1170">
            <v>0.65</v>
          </cell>
          <cell r="BC1170">
            <v>0.67</v>
          </cell>
          <cell r="BD1170">
            <v>0.43</v>
          </cell>
          <cell r="BE1170">
            <v>1.4</v>
          </cell>
          <cell r="BF1170">
            <v>0.12</v>
          </cell>
          <cell r="BG1170">
            <v>0.38</v>
          </cell>
          <cell r="BH1170">
            <v>0.7</v>
          </cell>
          <cell r="BI1170">
            <v>2.73</v>
          </cell>
          <cell r="BJ1170">
            <v>0</v>
          </cell>
          <cell r="BK1170">
            <v>0.3</v>
          </cell>
          <cell r="BL1170">
            <v>0.45</v>
          </cell>
          <cell r="BM1170">
            <v>0.61</v>
          </cell>
          <cell r="BN1170">
            <v>3.22</v>
          </cell>
          <cell r="BO1170">
            <v>0.77</v>
          </cell>
          <cell r="BP1170">
            <v>0.67</v>
          </cell>
          <cell r="BQ1170">
            <v>0.48</v>
          </cell>
          <cell r="BR1170">
            <v>1.42</v>
          </cell>
          <cell r="BS1170">
            <v>0.72</v>
          </cell>
          <cell r="BT1170">
            <v>0.36</v>
          </cell>
          <cell r="BU1170">
            <v>1.42</v>
          </cell>
          <cell r="BV1170">
            <v>2.48</v>
          </cell>
          <cell r="BW1170">
            <v>1.73</v>
          </cell>
          <cell r="BX1170">
            <v>0.55000000000000004</v>
          </cell>
          <cell r="BY1170">
            <v>0.32</v>
          </cell>
          <cell r="BZ1170">
            <v>0.14000000000000001</v>
          </cell>
          <cell r="CA1170">
            <v>4.3099999999999996</v>
          </cell>
          <cell r="CB1170">
            <v>0.25</v>
          </cell>
          <cell r="CC1170">
            <v>0.8</v>
          </cell>
          <cell r="CD1170">
            <v>0.55000000000000004</v>
          </cell>
          <cell r="CE1170">
            <v>0.66</v>
          </cell>
          <cell r="CF1170">
            <v>0.38</v>
          </cell>
          <cell r="CG1170">
            <v>0.33</v>
          </cell>
          <cell r="CH1170">
            <v>0.26</v>
          </cell>
          <cell r="CI1170">
            <v>11.67</v>
          </cell>
          <cell r="CJ1170">
            <v>6.51</v>
          </cell>
          <cell r="CK1170">
            <v>0.24</v>
          </cell>
          <cell r="CL1170">
            <v>0.11</v>
          </cell>
          <cell r="CM1170">
            <v>0.08</v>
          </cell>
          <cell r="CN1170">
            <v>1.97</v>
          </cell>
          <cell r="CO1170">
            <v>0.05</v>
          </cell>
          <cell r="CP1170">
            <v>0.43</v>
          </cell>
          <cell r="CQ1170">
            <v>0.54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0.63</v>
          </cell>
          <cell r="G1171">
            <v>0.83</v>
          </cell>
          <cell r="H1171">
            <v>0.95</v>
          </cell>
          <cell r="I1171">
            <v>-0.05</v>
          </cell>
          <cell r="J1171">
            <v>0</v>
          </cell>
          <cell r="K1171">
            <v>-0.01</v>
          </cell>
          <cell r="L1171">
            <v>0.26</v>
          </cell>
          <cell r="M1171">
            <v>0.14000000000000001</v>
          </cell>
          <cell r="N1171">
            <v>-0.36</v>
          </cell>
          <cell r="O1171">
            <v>0</v>
          </cell>
          <cell r="P1171">
            <v>0.93</v>
          </cell>
          <cell r="Q1171">
            <v>0.94</v>
          </cell>
          <cell r="R1171">
            <v>0.23</v>
          </cell>
          <cell r="S1171">
            <v>0.52</v>
          </cell>
          <cell r="T1171">
            <v>1.02</v>
          </cell>
          <cell r="U1171">
            <v>1.01</v>
          </cell>
          <cell r="V1171">
            <v>-1.08</v>
          </cell>
          <cell r="W1171">
            <v>0</v>
          </cell>
          <cell r="X1171">
            <v>0</v>
          </cell>
          <cell r="Y1171">
            <v>0</v>
          </cell>
          <cell r="Z1171">
            <v>0.09</v>
          </cell>
          <cell r="AA1171">
            <v>-0.3</v>
          </cell>
          <cell r="AB1171">
            <v>0</v>
          </cell>
          <cell r="AC1171">
            <v>1.61</v>
          </cell>
          <cell r="AD1171">
            <v>1.17</v>
          </cell>
          <cell r="AE1171">
            <v>0.26</v>
          </cell>
          <cell r="AF1171">
            <v>0.77</v>
          </cell>
          <cell r="AG1171">
            <v>1.22</v>
          </cell>
          <cell r="AH1171">
            <v>0.31</v>
          </cell>
          <cell r="AI1171">
            <v>0</v>
          </cell>
          <cell r="AJ1171">
            <v>0</v>
          </cell>
          <cell r="AK1171">
            <v>0</v>
          </cell>
          <cell r="AL1171">
            <v>7.0000000000000007E-2</v>
          </cell>
          <cell r="AM1171">
            <v>0.14000000000000001</v>
          </cell>
          <cell r="AN1171">
            <v>-0.33</v>
          </cell>
          <cell r="AO1171">
            <v>0</v>
          </cell>
          <cell r="AP1171">
            <v>1.84</v>
          </cell>
          <cell r="AQ1171">
            <v>1.1000000000000001</v>
          </cell>
          <cell r="AR1171">
            <v>0.26</v>
          </cell>
          <cell r="AS1171">
            <v>0.53</v>
          </cell>
          <cell r="AT1171">
            <v>1.03</v>
          </cell>
          <cell r="AU1171">
            <v>0.64</v>
          </cell>
          <cell r="AV1171">
            <v>0</v>
          </cell>
          <cell r="AW1171">
            <v>0</v>
          </cell>
          <cell r="AX1171">
            <v>0</v>
          </cell>
          <cell r="AY1171">
            <v>0.08</v>
          </cell>
          <cell r="AZ1171">
            <v>0.19</v>
          </cell>
          <cell r="BA1171">
            <v>-0.38</v>
          </cell>
          <cell r="BB1171">
            <v>0</v>
          </cell>
          <cell r="BC1171">
            <v>1.77</v>
          </cell>
          <cell r="BD1171">
            <v>1.27</v>
          </cell>
          <cell r="BE1171">
            <v>0.17</v>
          </cell>
          <cell r="BF1171">
            <v>0.89</v>
          </cell>
          <cell r="BG1171">
            <v>0.89</v>
          </cell>
          <cell r="BH1171">
            <v>1.08</v>
          </cell>
          <cell r="BI1171">
            <v>-0.67</v>
          </cell>
          <cell r="BJ1171">
            <v>0</v>
          </cell>
          <cell r="BK1171">
            <v>-0.01</v>
          </cell>
          <cell r="BL1171">
            <v>0.02</v>
          </cell>
          <cell r="BM1171">
            <v>0.05</v>
          </cell>
          <cell r="BN1171">
            <v>-0.46</v>
          </cell>
          <cell r="BO1171">
            <v>0</v>
          </cell>
          <cell r="BP1171">
            <v>1.67</v>
          </cell>
          <cell r="BQ1171">
            <v>1.64</v>
          </cell>
          <cell r="BR1171">
            <v>0.27</v>
          </cell>
          <cell r="BS1171">
            <v>1.0900000000000001</v>
          </cell>
          <cell r="BT1171">
            <v>0.93</v>
          </cell>
          <cell r="BU1171">
            <v>0.93</v>
          </cell>
          <cell r="BV1171">
            <v>0.28000000000000003</v>
          </cell>
          <cell r="BW1171">
            <v>0</v>
          </cell>
          <cell r="BX1171">
            <v>-0.01</v>
          </cell>
          <cell r="BY1171">
            <v>0.06</v>
          </cell>
          <cell r="BZ1171">
            <v>0.06</v>
          </cell>
          <cell r="CA1171">
            <v>-0.36</v>
          </cell>
          <cell r="CB1171">
            <v>0</v>
          </cell>
          <cell r="CC1171">
            <v>1.1499999999999999</v>
          </cell>
          <cell r="CD1171">
            <v>1.1599999999999999</v>
          </cell>
          <cell r="CE1171">
            <v>0.13</v>
          </cell>
          <cell r="CF1171">
            <v>0.82</v>
          </cell>
          <cell r="CG1171">
            <v>0.57999999999999996</v>
          </cell>
          <cell r="CH1171">
            <v>0.05</v>
          </cell>
          <cell r="CI1171">
            <v>2.04</v>
          </cell>
          <cell r="CJ1171">
            <v>-1.3</v>
          </cell>
          <cell r="CK1171">
            <v>0.25</v>
          </cell>
          <cell r="CL1171">
            <v>0.04</v>
          </cell>
          <cell r="CM1171">
            <v>0.01</v>
          </cell>
          <cell r="CN1171">
            <v>-0.31</v>
          </cell>
          <cell r="CO1171">
            <v>0.02</v>
          </cell>
          <cell r="CP1171">
            <v>0.66</v>
          </cell>
          <cell r="CQ1171">
            <v>0.48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0.24</v>
          </cell>
          <cell r="G1172">
            <v>0.18</v>
          </cell>
          <cell r="H1172">
            <v>0.48</v>
          </cell>
          <cell r="I1172">
            <v>0.15</v>
          </cell>
          <cell r="J1172">
            <v>0</v>
          </cell>
          <cell r="K1172">
            <v>0</v>
          </cell>
          <cell r="L1172">
            <v>0.03</v>
          </cell>
          <cell r="M1172">
            <v>0.11</v>
          </cell>
          <cell r="N1172">
            <v>-0.33</v>
          </cell>
          <cell r="O1172">
            <v>0.03</v>
          </cell>
          <cell r="P1172">
            <v>0.45</v>
          </cell>
          <cell r="Q1172">
            <v>0.56000000000000005</v>
          </cell>
          <cell r="R1172">
            <v>0.19</v>
          </cell>
          <cell r="S1172">
            <v>0.28999999999999998</v>
          </cell>
          <cell r="T1172">
            <v>0.28999999999999998</v>
          </cell>
          <cell r="U1172">
            <v>0.23</v>
          </cell>
          <cell r="V1172">
            <v>0.1</v>
          </cell>
          <cell r="W1172">
            <v>0</v>
          </cell>
          <cell r="X1172">
            <v>0.1</v>
          </cell>
          <cell r="Y1172">
            <v>0.15</v>
          </cell>
          <cell r="Z1172">
            <v>0.21</v>
          </cell>
          <cell r="AA1172">
            <v>-0.2</v>
          </cell>
          <cell r="AB1172">
            <v>0.18</v>
          </cell>
          <cell r="AC1172">
            <v>0.73</v>
          </cell>
          <cell r="AD1172">
            <v>0.65</v>
          </cell>
          <cell r="AE1172">
            <v>0.15</v>
          </cell>
          <cell r="AF1172">
            <v>0.33</v>
          </cell>
          <cell r="AG1172">
            <v>0.25</v>
          </cell>
          <cell r="AH1172">
            <v>0.2</v>
          </cell>
          <cell r="AI1172">
            <v>0.06</v>
          </cell>
          <cell r="AJ1172">
            <v>0</v>
          </cell>
          <cell r="AK1172">
            <v>0.03</v>
          </cell>
          <cell r="AL1172">
            <v>0.05</v>
          </cell>
          <cell r="AM1172">
            <v>0.18</v>
          </cell>
          <cell r="AN1172">
            <v>-0.27</v>
          </cell>
          <cell r="AO1172">
            <v>0.08</v>
          </cell>
          <cell r="AP1172">
            <v>0.56000000000000005</v>
          </cell>
          <cell r="AQ1172">
            <v>0.76</v>
          </cell>
          <cell r="AR1172">
            <v>0.18</v>
          </cell>
          <cell r="AS1172">
            <v>0.34</v>
          </cell>
          <cell r="AT1172">
            <v>0.36</v>
          </cell>
          <cell r="AU1172">
            <v>0.27</v>
          </cell>
          <cell r="AV1172">
            <v>0.19</v>
          </cell>
          <cell r="AW1172">
            <v>0.01</v>
          </cell>
          <cell r="AX1172">
            <v>0.12</v>
          </cell>
          <cell r="AY1172">
            <v>0.06</v>
          </cell>
          <cell r="AZ1172">
            <v>0.08</v>
          </cell>
          <cell r="BA1172">
            <v>-0.25</v>
          </cell>
          <cell r="BB1172">
            <v>0.01</v>
          </cell>
          <cell r="BC1172">
            <v>0.52</v>
          </cell>
          <cell r="BD1172">
            <v>0.76</v>
          </cell>
          <cell r="BE1172">
            <v>0.17</v>
          </cell>
          <cell r="BF1172">
            <v>0.38</v>
          </cell>
          <cell r="BG1172">
            <v>0.4</v>
          </cell>
          <cell r="BH1172">
            <v>0.2</v>
          </cell>
          <cell r="BI1172">
            <v>0.11</v>
          </cell>
          <cell r="BJ1172">
            <v>0.08</v>
          </cell>
          <cell r="BK1172">
            <v>0.08</v>
          </cell>
          <cell r="BL1172">
            <v>7.0000000000000007E-2</v>
          </cell>
          <cell r="BM1172">
            <v>0.11</v>
          </cell>
          <cell r="BN1172">
            <v>-0.38</v>
          </cell>
          <cell r="BO1172">
            <v>0.17</v>
          </cell>
          <cell r="BP1172">
            <v>0.5</v>
          </cell>
          <cell r="BQ1172">
            <v>0.74</v>
          </cell>
          <cell r="BR1172">
            <v>0.22</v>
          </cell>
          <cell r="BS1172">
            <v>0.63</v>
          </cell>
          <cell r="BT1172">
            <v>0.35</v>
          </cell>
          <cell r="BU1172">
            <v>0.36</v>
          </cell>
          <cell r="BV1172">
            <v>0.17</v>
          </cell>
          <cell r="BW1172">
            <v>0.32</v>
          </cell>
          <cell r="BX1172">
            <v>0.16</v>
          </cell>
          <cell r="BY1172">
            <v>0.13</v>
          </cell>
          <cell r="BZ1172">
            <v>0.06</v>
          </cell>
          <cell r="CA1172">
            <v>-0.4</v>
          </cell>
          <cell r="CB1172">
            <v>0.16</v>
          </cell>
          <cell r="CC1172">
            <v>0.45</v>
          </cell>
          <cell r="CD1172">
            <v>0.62</v>
          </cell>
          <cell r="CE1172">
            <v>0.28999999999999998</v>
          </cell>
          <cell r="CF1172">
            <v>0.57999999999999996</v>
          </cell>
          <cell r="CG1172">
            <v>0.42</v>
          </cell>
          <cell r="CH1172">
            <v>0.24</v>
          </cell>
          <cell r="CI1172">
            <v>0.28000000000000003</v>
          </cell>
          <cell r="CJ1172">
            <v>0.44</v>
          </cell>
          <cell r="CK1172">
            <v>0.38</v>
          </cell>
          <cell r="CL1172">
            <v>0.14000000000000001</v>
          </cell>
          <cell r="CM1172">
            <v>0.15</v>
          </cell>
          <cell r="CN1172">
            <v>0</v>
          </cell>
          <cell r="CO1172">
            <v>0.31</v>
          </cell>
          <cell r="CP1172">
            <v>0.53</v>
          </cell>
          <cell r="CQ1172">
            <v>0.28999999999999998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0.11</v>
          </cell>
          <cell r="BS1173">
            <v>0.91</v>
          </cell>
          <cell r="BT1173">
            <v>0.14000000000000001</v>
          </cell>
          <cell r="BU1173">
            <v>1.1599999999999999</v>
          </cell>
          <cell r="BV1173">
            <v>0.56999999999999995</v>
          </cell>
          <cell r="BW1173">
            <v>0</v>
          </cell>
          <cell r="BX1173">
            <v>-0.01</v>
          </cell>
          <cell r="BY1173">
            <v>0.14000000000000001</v>
          </cell>
          <cell r="BZ1173">
            <v>0.1</v>
          </cell>
          <cell r="CA1173">
            <v>-0.34</v>
          </cell>
          <cell r="CB1173">
            <v>0.12</v>
          </cell>
          <cell r="CC1173">
            <v>0.59</v>
          </cell>
          <cell r="CD1173">
            <v>0.34</v>
          </cell>
          <cell r="CE1173">
            <v>0.16</v>
          </cell>
          <cell r="CF1173">
            <v>0.16</v>
          </cell>
          <cell r="CG1173">
            <v>7.0000000000000007E-2</v>
          </cell>
          <cell r="CH1173">
            <v>0.42</v>
          </cell>
          <cell r="CI1173">
            <v>1.51</v>
          </cell>
          <cell r="CJ1173">
            <v>-0.15</v>
          </cell>
          <cell r="CK1173">
            <v>0.32</v>
          </cell>
          <cell r="CL1173">
            <v>0.26</v>
          </cell>
          <cell r="CM1173">
            <v>0.13</v>
          </cell>
          <cell r="CN1173">
            <v>0.01</v>
          </cell>
          <cell r="CO1173">
            <v>0.14000000000000001</v>
          </cell>
          <cell r="CP1173">
            <v>0.33</v>
          </cell>
          <cell r="CQ1173">
            <v>0.1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0.1</v>
          </cell>
          <cell r="BS1174">
            <v>0.4</v>
          </cell>
          <cell r="BT1174">
            <v>0.19</v>
          </cell>
          <cell r="BU1174">
            <v>1.24</v>
          </cell>
          <cell r="BV1174">
            <v>-0.2</v>
          </cell>
          <cell r="BW1174">
            <v>0</v>
          </cell>
          <cell r="BX1174">
            <v>-0.02</v>
          </cell>
          <cell r="BY1174">
            <v>0.23</v>
          </cell>
          <cell r="BZ1174">
            <v>7.0000000000000007E-2</v>
          </cell>
          <cell r="CA1174">
            <v>-0.23</v>
          </cell>
          <cell r="CB1174">
            <v>0.08</v>
          </cell>
          <cell r="CC1174">
            <v>0.48</v>
          </cell>
          <cell r="CD1174">
            <v>0.28000000000000003</v>
          </cell>
          <cell r="CE1174">
            <v>0.15</v>
          </cell>
          <cell r="CF1174">
            <v>0.08</v>
          </cell>
          <cell r="CG1174">
            <v>0.16</v>
          </cell>
          <cell r="CH1174">
            <v>0.27</v>
          </cell>
          <cell r="CI1174">
            <v>-0.2</v>
          </cell>
          <cell r="CJ1174">
            <v>0</v>
          </cell>
          <cell r="CK1174">
            <v>0.27</v>
          </cell>
          <cell r="CL1174">
            <v>0.28000000000000003</v>
          </cell>
          <cell r="CM1174">
            <v>0.16</v>
          </cell>
          <cell r="CN1174">
            <v>0</v>
          </cell>
          <cell r="CO1174">
            <v>0.03</v>
          </cell>
          <cell r="CP1174">
            <v>0.31</v>
          </cell>
          <cell r="CQ1174">
            <v>0.2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0.16</v>
          </cell>
          <cell r="BS1175">
            <v>0.16</v>
          </cell>
          <cell r="BT1175">
            <v>0.01</v>
          </cell>
          <cell r="BU1175">
            <v>0.68</v>
          </cell>
          <cell r="BV1175">
            <v>0</v>
          </cell>
          <cell r="BW1175">
            <v>0</v>
          </cell>
          <cell r="BX1175">
            <v>0</v>
          </cell>
          <cell r="BY1175">
            <v>0.34</v>
          </cell>
          <cell r="BZ1175">
            <v>0.13</v>
          </cell>
          <cell r="CA1175">
            <v>0.05</v>
          </cell>
          <cell r="CB1175">
            <v>0.02</v>
          </cell>
          <cell r="CC1175">
            <v>0</v>
          </cell>
          <cell r="CD1175">
            <v>0.1</v>
          </cell>
          <cell r="CE1175">
            <v>0.12</v>
          </cell>
          <cell r="CF1175">
            <v>0.11</v>
          </cell>
          <cell r="CG1175">
            <v>0.08</v>
          </cell>
          <cell r="CH1175">
            <v>0.15</v>
          </cell>
          <cell r="CI1175">
            <v>0</v>
          </cell>
          <cell r="CJ1175">
            <v>0</v>
          </cell>
          <cell r="CK1175">
            <v>0</v>
          </cell>
          <cell r="CL1175">
            <v>0.19</v>
          </cell>
          <cell r="CM1175">
            <v>7.0000000000000007E-2</v>
          </cell>
          <cell r="CN1175">
            <v>0.11</v>
          </cell>
          <cell r="CO1175">
            <v>0</v>
          </cell>
          <cell r="CP1175">
            <v>0</v>
          </cell>
          <cell r="CQ1175">
            <v>0.23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0.13</v>
          </cell>
          <cell r="BS1176">
            <v>0.02</v>
          </cell>
          <cell r="BT1176">
            <v>7.0000000000000007E-2</v>
          </cell>
          <cell r="BU1176">
            <v>0.2</v>
          </cell>
          <cell r="BV1176">
            <v>0</v>
          </cell>
          <cell r="BW1176">
            <v>0</v>
          </cell>
          <cell r="BX1176">
            <v>0</v>
          </cell>
          <cell r="BY1176">
            <v>0.18</v>
          </cell>
          <cell r="BZ1176">
            <v>0.17</v>
          </cell>
          <cell r="CA1176">
            <v>0.1</v>
          </cell>
          <cell r="CB1176">
            <v>0</v>
          </cell>
          <cell r="CC1176">
            <v>0</v>
          </cell>
          <cell r="CD1176">
            <v>0.03</v>
          </cell>
          <cell r="CE1176">
            <v>0.13</v>
          </cell>
          <cell r="CF1176">
            <v>0.06</v>
          </cell>
          <cell r="CG1176">
            <v>0.04</v>
          </cell>
          <cell r="CH1176">
            <v>0.77</v>
          </cell>
          <cell r="CI1176">
            <v>0</v>
          </cell>
          <cell r="CJ1176">
            <v>0</v>
          </cell>
          <cell r="CK1176">
            <v>0</v>
          </cell>
          <cell r="CL1176">
            <v>0.13</v>
          </cell>
          <cell r="CM1176">
            <v>0.13</v>
          </cell>
          <cell r="CN1176">
            <v>0.1</v>
          </cell>
          <cell r="CO1176">
            <v>0</v>
          </cell>
          <cell r="CP1176">
            <v>0</v>
          </cell>
          <cell r="CQ1176">
            <v>0.3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0.03</v>
          </cell>
          <cell r="BS1177">
            <v>0.04</v>
          </cell>
          <cell r="BT1177">
            <v>0.04</v>
          </cell>
          <cell r="BU1177">
            <v>0.02</v>
          </cell>
          <cell r="BV1177">
            <v>0.05</v>
          </cell>
          <cell r="BW1177">
            <v>0.05</v>
          </cell>
          <cell r="BX1177">
            <v>0.09</v>
          </cell>
          <cell r="BY1177">
            <v>0.01</v>
          </cell>
          <cell r="BZ1177">
            <v>0.01</v>
          </cell>
          <cell r="CA1177">
            <v>0.05</v>
          </cell>
          <cell r="CB1177">
            <v>-0.01</v>
          </cell>
          <cell r="CC1177">
            <v>0</v>
          </cell>
          <cell r="CD1177">
            <v>0</v>
          </cell>
          <cell r="CE1177">
            <v>0.02</v>
          </cell>
          <cell r="CF1177">
            <v>0.03</v>
          </cell>
          <cell r="CG1177">
            <v>0.02</v>
          </cell>
          <cell r="CH1177">
            <v>0.02</v>
          </cell>
          <cell r="CI1177">
            <v>0.06</v>
          </cell>
          <cell r="CJ1177">
            <v>0.01</v>
          </cell>
          <cell r="CK1177">
            <v>7.0000000000000007E-2</v>
          </cell>
          <cell r="CL1177">
            <v>0.01</v>
          </cell>
          <cell r="CM1177">
            <v>0.01</v>
          </cell>
          <cell r="CN1177">
            <v>0.02</v>
          </cell>
          <cell r="CO1177">
            <v>0</v>
          </cell>
          <cell r="CP1177">
            <v>0.01</v>
          </cell>
          <cell r="CQ1177">
            <v>0.01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0.75</v>
          </cell>
          <cell r="I1195">
            <v>-0.52</v>
          </cell>
          <cell r="J1195">
            <v>0</v>
          </cell>
          <cell r="K1195">
            <v>-0.02</v>
          </cell>
          <cell r="L1195">
            <v>1.04</v>
          </cell>
          <cell r="M1195">
            <v>0.18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5.4</v>
          </cell>
          <cell r="S1195">
            <v>0</v>
          </cell>
          <cell r="T1195">
            <v>-1.1399999999999999</v>
          </cell>
          <cell r="U1195">
            <v>-1.18</v>
          </cell>
          <cell r="V1195">
            <v>-0.33</v>
          </cell>
          <cell r="W1195">
            <v>0</v>
          </cell>
          <cell r="X1195">
            <v>0</v>
          </cell>
          <cell r="Y1195">
            <v>0.84</v>
          </cell>
          <cell r="Z1195">
            <v>-0.01</v>
          </cell>
          <cell r="AA1195">
            <v>0</v>
          </cell>
          <cell r="AB1195">
            <v>2.88</v>
          </cell>
          <cell r="AC1195">
            <v>0</v>
          </cell>
          <cell r="AD1195">
            <v>0</v>
          </cell>
          <cell r="AE1195">
            <v>5.25</v>
          </cell>
          <cell r="AF1195">
            <v>0</v>
          </cell>
          <cell r="AG1195">
            <v>4.16</v>
          </cell>
          <cell r="AH1195">
            <v>0.14000000000000001</v>
          </cell>
          <cell r="AI1195">
            <v>-0.22</v>
          </cell>
          <cell r="AJ1195">
            <v>0.88</v>
          </cell>
          <cell r="AK1195">
            <v>0.01</v>
          </cell>
          <cell r="AL1195">
            <v>1.87</v>
          </cell>
          <cell r="AM1195">
            <v>1.51</v>
          </cell>
          <cell r="AN1195">
            <v>0</v>
          </cell>
          <cell r="AO1195">
            <v>2.29</v>
          </cell>
          <cell r="AP1195">
            <v>0</v>
          </cell>
          <cell r="AQ1195">
            <v>0</v>
          </cell>
          <cell r="AR1195">
            <v>7.85</v>
          </cell>
          <cell r="AS1195">
            <v>-0.11</v>
          </cell>
          <cell r="AT1195">
            <v>2.11</v>
          </cell>
          <cell r="AU1195">
            <v>0.71</v>
          </cell>
          <cell r="AV1195">
            <v>-0.22</v>
          </cell>
          <cell r="AW1195">
            <v>0.1</v>
          </cell>
          <cell r="AX1195">
            <v>3.75</v>
          </cell>
          <cell r="AY1195">
            <v>1.51</v>
          </cell>
          <cell r="AZ1195">
            <v>2.1800000000000002</v>
          </cell>
          <cell r="BA1195">
            <v>0.04</v>
          </cell>
          <cell r="BB1195">
            <v>3.16</v>
          </cell>
          <cell r="BC1195">
            <v>0</v>
          </cell>
          <cell r="BD1195">
            <v>0</v>
          </cell>
          <cell r="BE1195">
            <v>5.52</v>
          </cell>
          <cell r="BF1195">
            <v>0</v>
          </cell>
          <cell r="BG1195">
            <v>34.630000000000003</v>
          </cell>
          <cell r="BH1195">
            <v>-1.07</v>
          </cell>
          <cell r="BI1195">
            <v>-0.06</v>
          </cell>
          <cell r="BJ1195">
            <v>0</v>
          </cell>
          <cell r="BK1195">
            <v>0.82</v>
          </cell>
          <cell r="BL1195">
            <v>0.93</v>
          </cell>
          <cell r="BM1195">
            <v>0.57999999999999996</v>
          </cell>
          <cell r="BN1195">
            <v>-7.0000000000000007E-2</v>
          </cell>
          <cell r="BO1195">
            <v>1.84</v>
          </cell>
          <cell r="BP1195">
            <v>0</v>
          </cell>
          <cell r="BQ1195">
            <v>0</v>
          </cell>
          <cell r="BR1195">
            <v>3.85</v>
          </cell>
          <cell r="BS1195">
            <v>0</v>
          </cell>
          <cell r="BT1195">
            <v>3.08</v>
          </cell>
          <cell r="BU1195">
            <v>-0.83</v>
          </cell>
          <cell r="BV1195">
            <v>-0.23</v>
          </cell>
          <cell r="BW1195">
            <v>-0.05</v>
          </cell>
          <cell r="BX1195">
            <v>0.52</v>
          </cell>
          <cell r="BY1195">
            <v>6.15</v>
          </cell>
          <cell r="BZ1195">
            <v>8.39</v>
          </cell>
          <cell r="CA1195">
            <v>0</v>
          </cell>
          <cell r="CB1195">
            <v>0.76</v>
          </cell>
          <cell r="CC1195">
            <v>8.18</v>
          </cell>
          <cell r="CD1195">
            <v>1.92</v>
          </cell>
          <cell r="CE1195">
            <v>1.97</v>
          </cell>
          <cell r="CF1195">
            <v>2.41</v>
          </cell>
          <cell r="CG1195">
            <v>-0.98</v>
          </cell>
          <cell r="CH1195">
            <v>0.05</v>
          </cell>
          <cell r="CI1195">
            <v>-0.01</v>
          </cell>
          <cell r="CJ1195">
            <v>-0.2</v>
          </cell>
          <cell r="CK1195">
            <v>0.86</v>
          </cell>
          <cell r="CL1195">
            <v>4.01</v>
          </cell>
          <cell r="CM1195">
            <v>6.55</v>
          </cell>
          <cell r="CN1195">
            <v>-0.05</v>
          </cell>
          <cell r="CO1195">
            <v>1.78</v>
          </cell>
          <cell r="CP1195">
            <v>-0.06</v>
          </cell>
          <cell r="CQ1195">
            <v>-0.92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0.28999999999999998</v>
          </cell>
          <cell r="J1196">
            <v>0</v>
          </cell>
          <cell r="K1196">
            <v>0</v>
          </cell>
          <cell r="L1196">
            <v>3.01</v>
          </cell>
          <cell r="M1196">
            <v>6.36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3.7</v>
          </cell>
          <cell r="S1196">
            <v>0</v>
          </cell>
          <cell r="T1196">
            <v>0</v>
          </cell>
          <cell r="U1196">
            <v>-6.84</v>
          </cell>
          <cell r="V1196">
            <v>0.03</v>
          </cell>
          <cell r="W1196">
            <v>0</v>
          </cell>
          <cell r="X1196">
            <v>0.04</v>
          </cell>
          <cell r="Y1196">
            <v>0.02</v>
          </cell>
          <cell r="Z1196">
            <v>4.8</v>
          </cell>
          <cell r="AA1196">
            <v>0</v>
          </cell>
          <cell r="AB1196">
            <v>0</v>
          </cell>
          <cell r="AC1196">
            <v>2.41</v>
          </cell>
          <cell r="AD1196">
            <v>0</v>
          </cell>
          <cell r="AE1196">
            <v>2.97</v>
          </cell>
          <cell r="AF1196">
            <v>0</v>
          </cell>
          <cell r="AG1196">
            <v>0</v>
          </cell>
          <cell r="AH1196">
            <v>-3.36</v>
          </cell>
          <cell r="AI1196">
            <v>0.05</v>
          </cell>
          <cell r="AJ1196">
            <v>0.28999999999999998</v>
          </cell>
          <cell r="AK1196">
            <v>0</v>
          </cell>
          <cell r="AL1196">
            <v>0</v>
          </cell>
          <cell r="AM1196">
            <v>-0.03</v>
          </cell>
          <cell r="AN1196">
            <v>0</v>
          </cell>
          <cell r="AO1196">
            <v>-0.06</v>
          </cell>
          <cell r="AP1196">
            <v>0</v>
          </cell>
          <cell r="AQ1196">
            <v>0</v>
          </cell>
          <cell r="AR1196">
            <v>5.31</v>
          </cell>
          <cell r="AS1196">
            <v>0</v>
          </cell>
          <cell r="AT1196">
            <v>0</v>
          </cell>
          <cell r="AU1196">
            <v>0</v>
          </cell>
          <cell r="AV1196">
            <v>-0.12</v>
          </cell>
          <cell r="AW1196">
            <v>-0.03</v>
          </cell>
          <cell r="AX1196">
            <v>0.15</v>
          </cell>
          <cell r="AY1196">
            <v>5.61</v>
          </cell>
          <cell r="AZ1196">
            <v>4.63</v>
          </cell>
          <cell r="BA1196">
            <v>-0.04</v>
          </cell>
          <cell r="BB1196">
            <v>0.17</v>
          </cell>
          <cell r="BC1196">
            <v>0</v>
          </cell>
          <cell r="BD1196">
            <v>0</v>
          </cell>
          <cell r="BE1196">
            <v>6.31</v>
          </cell>
          <cell r="BF1196">
            <v>0</v>
          </cell>
          <cell r="BG1196">
            <v>0</v>
          </cell>
          <cell r="BH1196">
            <v>1.25</v>
          </cell>
          <cell r="BI1196">
            <v>-0.06</v>
          </cell>
          <cell r="BJ1196">
            <v>0.11</v>
          </cell>
          <cell r="BK1196">
            <v>0.62</v>
          </cell>
          <cell r="BL1196">
            <v>6.04</v>
          </cell>
          <cell r="BM1196">
            <v>8.57</v>
          </cell>
          <cell r="BN1196">
            <v>0.03</v>
          </cell>
          <cell r="BO1196">
            <v>3.28</v>
          </cell>
          <cell r="BP1196">
            <v>0</v>
          </cell>
          <cell r="BQ1196">
            <v>0</v>
          </cell>
          <cell r="BR1196">
            <v>4.62</v>
          </cell>
          <cell r="BS1196">
            <v>0</v>
          </cell>
          <cell r="BT1196">
            <v>0</v>
          </cell>
          <cell r="BU1196">
            <v>-3.56</v>
          </cell>
          <cell r="BV1196">
            <v>-0.16</v>
          </cell>
          <cell r="BW1196">
            <v>-0.81</v>
          </cell>
          <cell r="BX1196">
            <v>1.42</v>
          </cell>
          <cell r="BY1196">
            <v>4.0199999999999996</v>
          </cell>
          <cell r="BZ1196">
            <v>7.2</v>
          </cell>
          <cell r="CA1196">
            <v>0</v>
          </cell>
          <cell r="CB1196">
            <v>1.1399999999999999</v>
          </cell>
          <cell r="CC1196">
            <v>1.55</v>
          </cell>
          <cell r="CD1196">
            <v>0</v>
          </cell>
          <cell r="CE1196">
            <v>1.33</v>
          </cell>
          <cell r="CF1196">
            <v>0.65</v>
          </cell>
          <cell r="CG1196">
            <v>-0.1</v>
          </cell>
          <cell r="CH1196">
            <v>-0.06</v>
          </cell>
          <cell r="CI1196">
            <v>-0.11</v>
          </cell>
          <cell r="CJ1196">
            <v>-0.1</v>
          </cell>
          <cell r="CK1196">
            <v>0.65</v>
          </cell>
          <cell r="CL1196">
            <v>1.55</v>
          </cell>
          <cell r="CM1196">
            <v>4.07</v>
          </cell>
          <cell r="CN1196">
            <v>0</v>
          </cell>
          <cell r="CO1196">
            <v>0.54</v>
          </cell>
          <cell r="CP1196">
            <v>-0.01</v>
          </cell>
          <cell r="CQ1196">
            <v>-0.46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-0.2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-0.61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0.36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2.8</v>
          </cell>
          <cell r="BF1197">
            <v>0</v>
          </cell>
          <cell r="BG1197">
            <v>-43.72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-1.35</v>
          </cell>
          <cell r="BM1197">
            <v>3.86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0.38</v>
          </cell>
          <cell r="BS1197">
            <v>0</v>
          </cell>
          <cell r="BT1197">
            <v>0</v>
          </cell>
          <cell r="BU1197">
            <v>0</v>
          </cell>
          <cell r="BV1197">
            <v>-0.4</v>
          </cell>
          <cell r="BW1197">
            <v>0.1</v>
          </cell>
          <cell r="BX1197">
            <v>0</v>
          </cell>
          <cell r="BY1197">
            <v>-0.2</v>
          </cell>
          <cell r="BZ1197">
            <v>0.02</v>
          </cell>
          <cell r="CA1197">
            <v>0</v>
          </cell>
          <cell r="CB1197">
            <v>0</v>
          </cell>
          <cell r="CC1197">
            <v>0.36</v>
          </cell>
          <cell r="CD1197">
            <v>0</v>
          </cell>
          <cell r="CE1197">
            <v>-0.18</v>
          </cell>
          <cell r="CF1197">
            <v>0</v>
          </cell>
          <cell r="CG1197">
            <v>-0.44</v>
          </cell>
          <cell r="CH1197">
            <v>-1.86</v>
          </cell>
          <cell r="CI1197">
            <v>-0.01</v>
          </cell>
          <cell r="CJ1197">
            <v>-0.03</v>
          </cell>
          <cell r="CK1197">
            <v>0</v>
          </cell>
          <cell r="CL1197">
            <v>-0.22</v>
          </cell>
          <cell r="CM1197">
            <v>0.02</v>
          </cell>
          <cell r="CN1197">
            <v>0</v>
          </cell>
          <cell r="CO1197">
            <v>0</v>
          </cell>
          <cell r="CP1197">
            <v>0.02</v>
          </cell>
          <cell r="CQ1197">
            <v>0.16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200">
          <cell r="R1200">
            <v>2033</v>
          </cell>
          <cell r="AE1200">
            <v>2034</v>
          </cell>
          <cell r="AR1200">
            <v>2035</v>
          </cell>
          <cell r="BE1200">
            <v>2036</v>
          </cell>
          <cell r="BR1200">
            <v>2037</v>
          </cell>
          <cell r="CE1200">
            <v>2038</v>
          </cell>
          <cell r="CR1200">
            <v>2039</v>
          </cell>
          <cell r="DE1200">
            <v>2040</v>
          </cell>
          <cell r="DR1200">
            <v>2041</v>
          </cell>
        </row>
        <row r="1202"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-14190.92</v>
          </cell>
          <cell r="G1211">
            <v>-12799.63</v>
          </cell>
          <cell r="H1211">
            <v>-7324.26</v>
          </cell>
          <cell r="I1211">
            <v>-5176.6499999999996</v>
          </cell>
          <cell r="J1211">
            <v>-16000.34</v>
          </cell>
          <cell r="K1211">
            <v>-8745.8799999999992</v>
          </cell>
          <cell r="L1211">
            <v>-7713.75</v>
          </cell>
          <cell r="M1211">
            <v>-6369</v>
          </cell>
          <cell r="N1211">
            <v>-7879.24</v>
          </cell>
          <cell r="O1211">
            <v>-9950.15</v>
          </cell>
          <cell r="P1211">
            <v>-14592.06</v>
          </cell>
          <cell r="Q1211">
            <v>-13893.94</v>
          </cell>
          <cell r="R1211">
            <v>-128177.3</v>
          </cell>
          <cell r="S1211">
            <v>-16424.080000000002</v>
          </cell>
          <cell r="T1211">
            <v>-11359.93</v>
          </cell>
          <cell r="U1211">
            <v>-6894.36</v>
          </cell>
          <cell r="V1211">
            <v>-5325.66</v>
          </cell>
          <cell r="W1211">
            <v>-18330.27</v>
          </cell>
          <cell r="X1211">
            <v>-8313.1200000000008</v>
          </cell>
          <cell r="Y1211">
            <v>-11227.2</v>
          </cell>
          <cell r="Z1211">
            <v>-7443.48</v>
          </cell>
          <cell r="AA1211">
            <v>-7309.02</v>
          </cell>
          <cell r="AB1211">
            <v>-9819.77</v>
          </cell>
          <cell r="AC1211">
            <v>-12857.91</v>
          </cell>
          <cell r="AD1211">
            <v>-12872.48</v>
          </cell>
          <cell r="AE1211">
            <v>-122007.36</v>
          </cell>
          <cell r="AF1211">
            <v>-16145.85</v>
          </cell>
          <cell r="AG1211">
            <v>-13576.77</v>
          </cell>
          <cell r="AH1211">
            <v>-5250.86</v>
          </cell>
          <cell r="AI1211">
            <v>-5011.4399999999996</v>
          </cell>
          <cell r="AJ1211">
            <v>-17768.060000000001</v>
          </cell>
          <cell r="AK1211">
            <v>-6535.56</v>
          </cell>
          <cell r="AL1211">
            <v>-9457.17</v>
          </cell>
          <cell r="AM1211">
            <v>-7577.66</v>
          </cell>
          <cell r="AN1211">
            <v>-5633.33</v>
          </cell>
          <cell r="AO1211">
            <v>-10177.209999999999</v>
          </cell>
          <cell r="AP1211">
            <v>-12513.3</v>
          </cell>
          <cell r="AQ1211">
            <v>-12360.16</v>
          </cell>
          <cell r="AR1211">
            <v>-114582.38</v>
          </cell>
          <cell r="AS1211">
            <v>-15461.44</v>
          </cell>
          <cell r="AT1211">
            <v>-11627.77</v>
          </cell>
          <cell r="AU1211">
            <v>-8320.1299999999992</v>
          </cell>
          <cell r="AV1211">
            <v>-6131.05</v>
          </cell>
          <cell r="AW1211">
            <v>-14059.12</v>
          </cell>
          <cell r="AX1211">
            <v>-7717.79</v>
          </cell>
          <cell r="AY1211">
            <v>-7501.98</v>
          </cell>
          <cell r="AZ1211">
            <v>-5529.06</v>
          </cell>
          <cell r="BA1211">
            <v>-5834.68</v>
          </cell>
          <cell r="BB1211">
            <v>-9440.8799999999992</v>
          </cell>
          <cell r="BC1211">
            <v>-11866.87</v>
          </cell>
          <cell r="BD1211">
            <v>-11091.61</v>
          </cell>
          <cell r="BE1211">
            <v>-119888.22</v>
          </cell>
          <cell r="BF1211">
            <v>-15864.44</v>
          </cell>
          <cell r="BG1211">
            <v>-14967.94</v>
          </cell>
          <cell r="BH1211">
            <v>-8753.5</v>
          </cell>
          <cell r="BI1211">
            <v>-5758.82</v>
          </cell>
          <cell r="BJ1211">
            <v>-12946.42</v>
          </cell>
          <cell r="BK1211">
            <v>-10727.77</v>
          </cell>
          <cell r="BL1211">
            <v>-7247.96</v>
          </cell>
          <cell r="BM1211">
            <v>-4867.59</v>
          </cell>
          <cell r="BN1211">
            <v>-5573.55</v>
          </cell>
          <cell r="BO1211">
            <v>-10688.44</v>
          </cell>
          <cell r="BP1211">
            <v>-12023.5</v>
          </cell>
          <cell r="BQ1211">
            <v>-10468.280000000001</v>
          </cell>
          <cell r="BR1211">
            <v>-83966.5</v>
          </cell>
          <cell r="BS1211">
            <v>-6962.98</v>
          </cell>
          <cell r="BT1211">
            <v>-8022.41</v>
          </cell>
          <cell r="BU1211">
            <v>-8780.66</v>
          </cell>
          <cell r="BV1211">
            <v>-6469.98</v>
          </cell>
          <cell r="BW1211">
            <v>-6860.98</v>
          </cell>
          <cell r="BX1211">
            <v>-10217.9</v>
          </cell>
          <cell r="BY1211">
            <v>-4930.32</v>
          </cell>
          <cell r="BZ1211">
            <v>-4641.41</v>
          </cell>
          <cell r="CA1211">
            <v>-6645.5</v>
          </cell>
          <cell r="CB1211">
            <v>-8771.82</v>
          </cell>
          <cell r="CC1211">
            <v>-5982.97</v>
          </cell>
          <cell r="CD1211">
            <v>-5679.57</v>
          </cell>
          <cell r="CE1211">
            <v>-90492.22</v>
          </cell>
          <cell r="CF1211">
            <v>-9130.49</v>
          </cell>
          <cell r="CG1211">
            <v>-6237.34</v>
          </cell>
          <cell r="CH1211">
            <v>-10513.2</v>
          </cell>
          <cell r="CI1211">
            <v>-7781.72</v>
          </cell>
          <cell r="CJ1211">
            <v>-6842.54</v>
          </cell>
          <cell r="CK1211">
            <v>-10158.790000000001</v>
          </cell>
          <cell r="CL1211">
            <v>-5682.54</v>
          </cell>
          <cell r="CM1211">
            <v>-6164.4</v>
          </cell>
          <cell r="CN1211">
            <v>-7136.29</v>
          </cell>
          <cell r="CO1211">
            <v>-7801.95</v>
          </cell>
          <cell r="CP1211">
            <v>-7206.83</v>
          </cell>
          <cell r="CQ1211">
            <v>-5836.11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-8553.64</v>
          </cell>
          <cell r="G1212">
            <v>-6587.98</v>
          </cell>
          <cell r="H1212">
            <v>-7905.87</v>
          </cell>
          <cell r="I1212">
            <v>-3594.44</v>
          </cell>
          <cell r="J1212">
            <v>-4534.3599999999997</v>
          </cell>
          <cell r="K1212">
            <v>-6834.21</v>
          </cell>
          <cell r="L1212">
            <v>-2095.4899999999998</v>
          </cell>
          <cell r="M1212">
            <v>-1133.0899999999999</v>
          </cell>
          <cell r="N1212">
            <v>-3240.44</v>
          </cell>
          <cell r="O1212">
            <v>-4146.83</v>
          </cell>
          <cell r="P1212">
            <v>-6414.32</v>
          </cell>
          <cell r="Q1212">
            <v>-5677.77</v>
          </cell>
          <cell r="R1212">
            <v>-58504.59</v>
          </cell>
          <cell r="S1212">
            <v>-7747.81</v>
          </cell>
          <cell r="T1212">
            <v>-5262.93</v>
          </cell>
          <cell r="U1212">
            <v>-7747.79</v>
          </cell>
          <cell r="V1212">
            <v>-3694.57</v>
          </cell>
          <cell r="W1212">
            <v>-3790.51</v>
          </cell>
          <cell r="X1212">
            <v>-7557.31</v>
          </cell>
          <cell r="Y1212">
            <v>-2362.0100000000002</v>
          </cell>
          <cell r="Z1212">
            <v>-1620.98</v>
          </cell>
          <cell r="AA1212">
            <v>-3745.6</v>
          </cell>
          <cell r="AB1212">
            <v>-5521.11</v>
          </cell>
          <cell r="AC1212">
            <v>-4093.82</v>
          </cell>
          <cell r="AD1212">
            <v>-5360.15</v>
          </cell>
          <cell r="AE1212">
            <v>-57598.91</v>
          </cell>
          <cell r="AF1212">
            <v>-6550.65</v>
          </cell>
          <cell r="AG1212">
            <v>-4783.7700000000004</v>
          </cell>
          <cell r="AH1212">
            <v>-9783.81</v>
          </cell>
          <cell r="AI1212">
            <v>-2681.15</v>
          </cell>
          <cell r="AJ1212">
            <v>-3614.47</v>
          </cell>
          <cell r="AK1212">
            <v>-9034.76</v>
          </cell>
          <cell r="AL1212">
            <v>-2683.68</v>
          </cell>
          <cell r="AM1212">
            <v>-1148.8699999999999</v>
          </cell>
          <cell r="AN1212">
            <v>-4342.6499999999996</v>
          </cell>
          <cell r="AO1212">
            <v>-4111.8500000000004</v>
          </cell>
          <cell r="AP1212">
            <v>-4950.97</v>
          </cell>
          <cell r="AQ1212">
            <v>-3912.29</v>
          </cell>
          <cell r="AR1212">
            <v>-54738.28</v>
          </cell>
          <cell r="AS1212">
            <v>-5717.94</v>
          </cell>
          <cell r="AT1212">
            <v>-5108.6499999999996</v>
          </cell>
          <cell r="AU1212">
            <v>-7408.58</v>
          </cell>
          <cell r="AV1212">
            <v>-3723.77</v>
          </cell>
          <cell r="AW1212">
            <v>-3275.47</v>
          </cell>
          <cell r="AX1212">
            <v>-7329.25</v>
          </cell>
          <cell r="AY1212">
            <v>-2053.48</v>
          </cell>
          <cell r="AZ1212">
            <v>-2234.2600000000002</v>
          </cell>
          <cell r="BA1212">
            <v>-2733.73</v>
          </cell>
          <cell r="BB1212">
            <v>-4436.25</v>
          </cell>
          <cell r="BC1212">
            <v>-6663.67</v>
          </cell>
          <cell r="BD1212">
            <v>-4053.22</v>
          </cell>
          <cell r="BE1212">
            <v>-46768.75</v>
          </cell>
          <cell r="BF1212">
            <v>-5418.01</v>
          </cell>
          <cell r="BG1212">
            <v>-4729.33</v>
          </cell>
          <cell r="BH1212">
            <v>-6236.1</v>
          </cell>
          <cell r="BI1212">
            <v>-5057.51</v>
          </cell>
          <cell r="BJ1212">
            <v>-2758.48</v>
          </cell>
          <cell r="BK1212">
            <v>-9117.92</v>
          </cell>
          <cell r="BL1212">
            <v>-1597.21</v>
          </cell>
          <cell r="BM1212">
            <v>-983.62</v>
          </cell>
          <cell r="BN1212">
            <v>-2140.65</v>
          </cell>
          <cell r="BO1212">
            <v>-2576.92</v>
          </cell>
          <cell r="BP1212">
            <v>-2783.06</v>
          </cell>
          <cell r="BQ1212">
            <v>-3369.94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-6453.24</v>
          </cell>
          <cell r="G1213">
            <v>-2346.4</v>
          </cell>
          <cell r="H1213">
            <v>-5003.58</v>
          </cell>
          <cell r="I1213">
            <v>-6646.9</v>
          </cell>
          <cell r="J1213">
            <v>-2213.11</v>
          </cell>
          <cell r="K1213">
            <v>-1925.3</v>
          </cell>
          <cell r="L1213">
            <v>-7928.58</v>
          </cell>
          <cell r="M1213">
            <v>-8951.6</v>
          </cell>
          <cell r="N1213">
            <v>-4977.3100000000004</v>
          </cell>
          <cell r="O1213">
            <v>-4809.74</v>
          </cell>
          <cell r="P1213">
            <v>-6342</v>
          </cell>
          <cell r="Q1213">
            <v>-5531.13</v>
          </cell>
          <cell r="R1213">
            <v>-57629.84</v>
          </cell>
          <cell r="S1213">
            <v>-5763.81</v>
          </cell>
          <cell r="T1213">
            <v>-3082.82</v>
          </cell>
          <cell r="U1213">
            <v>-7624.68</v>
          </cell>
          <cell r="V1213">
            <v>-5160.21</v>
          </cell>
          <cell r="W1213">
            <v>-1942.45</v>
          </cell>
          <cell r="X1213">
            <v>-2815.14</v>
          </cell>
          <cell r="Y1213">
            <v>-6229.14</v>
          </cell>
          <cell r="Z1213">
            <v>-6548.08</v>
          </cell>
          <cell r="AA1213">
            <v>-1868.01</v>
          </cell>
          <cell r="AB1213">
            <v>-3904.81</v>
          </cell>
          <cell r="AC1213">
            <v>-5170.7700000000004</v>
          </cell>
          <cell r="AD1213">
            <v>-7519.93</v>
          </cell>
          <cell r="AE1213">
            <v>-60836.07</v>
          </cell>
          <cell r="AF1213">
            <v>-8191.83</v>
          </cell>
          <cell r="AG1213">
            <v>-1932.28</v>
          </cell>
          <cell r="AH1213">
            <v>-7498.31</v>
          </cell>
          <cell r="AI1213">
            <v>-5570.36</v>
          </cell>
          <cell r="AJ1213">
            <v>-3237.99</v>
          </cell>
          <cell r="AK1213">
            <v>-3362.15</v>
          </cell>
          <cell r="AL1213">
            <v>-7005.06</v>
          </cell>
          <cell r="AM1213">
            <v>-6200.43</v>
          </cell>
          <cell r="AN1213">
            <v>-2121.17</v>
          </cell>
          <cell r="AO1213">
            <v>-4563.0600000000004</v>
          </cell>
          <cell r="AP1213">
            <v>-3256.6</v>
          </cell>
          <cell r="AQ1213">
            <v>-7896.83</v>
          </cell>
          <cell r="AR1213">
            <v>-65126.54</v>
          </cell>
          <cell r="AS1213">
            <v>-7950.13</v>
          </cell>
          <cell r="AT1213">
            <v>-3265.97</v>
          </cell>
          <cell r="AU1213">
            <v>-6002.26</v>
          </cell>
          <cell r="AV1213">
            <v>-5410.2</v>
          </cell>
          <cell r="AW1213">
            <v>-5856.56</v>
          </cell>
          <cell r="AX1213">
            <v>-5654.24</v>
          </cell>
          <cell r="AY1213">
            <v>-6938.73</v>
          </cell>
          <cell r="AZ1213">
            <v>-6275.64</v>
          </cell>
          <cell r="BA1213">
            <v>-2249.34</v>
          </cell>
          <cell r="BB1213">
            <v>-4284.17</v>
          </cell>
          <cell r="BC1213">
            <v>-3146.5</v>
          </cell>
          <cell r="BD1213">
            <v>-8092.79</v>
          </cell>
          <cell r="BE1213">
            <v>-59378.02</v>
          </cell>
          <cell r="BF1213">
            <v>-7299.11</v>
          </cell>
          <cell r="BG1213">
            <v>-2299.63</v>
          </cell>
          <cell r="BH1213">
            <v>-5912.97</v>
          </cell>
          <cell r="BI1213">
            <v>-4818.99</v>
          </cell>
          <cell r="BJ1213">
            <v>-5329.81</v>
          </cell>
          <cell r="BK1213">
            <v>-5370.77</v>
          </cell>
          <cell r="BL1213">
            <v>-5902.77</v>
          </cell>
          <cell r="BM1213">
            <v>-6833.79</v>
          </cell>
          <cell r="BN1213">
            <v>-1477.77</v>
          </cell>
          <cell r="BO1213">
            <v>-2877.64</v>
          </cell>
          <cell r="BP1213">
            <v>-3720.67</v>
          </cell>
          <cell r="BQ1213">
            <v>-7534.09</v>
          </cell>
          <cell r="BR1213">
            <v>-77865.990000000005</v>
          </cell>
          <cell r="BS1213">
            <v>-10458.36</v>
          </cell>
          <cell r="BT1213">
            <v>-4951.13</v>
          </cell>
          <cell r="BU1213">
            <v>-5846.98</v>
          </cell>
          <cell r="BV1213">
            <v>-4612.92</v>
          </cell>
          <cell r="BW1213">
            <v>-5766.32</v>
          </cell>
          <cell r="BX1213">
            <v>-5195.1899999999996</v>
          </cell>
          <cell r="BY1213">
            <v>-9420.7099999999991</v>
          </cell>
          <cell r="BZ1213">
            <v>-8944.1</v>
          </cell>
          <cell r="CA1213">
            <v>-3490.48</v>
          </cell>
          <cell r="CB1213">
            <v>-3515.4</v>
          </cell>
          <cell r="CC1213">
            <v>-6126.87</v>
          </cell>
          <cell r="CD1213">
            <v>-9537.5400000000009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-1957.74</v>
          </cell>
          <cell r="G1215">
            <v>-1900.42</v>
          </cell>
          <cell r="H1215">
            <v>-372.88</v>
          </cell>
          <cell r="I1215">
            <v>-1204.32</v>
          </cell>
          <cell r="J1215">
            <v>-2197.88</v>
          </cell>
          <cell r="K1215">
            <v>-1230.48</v>
          </cell>
          <cell r="L1215">
            <v>-451.49</v>
          </cell>
          <cell r="M1215">
            <v>-142.87</v>
          </cell>
          <cell r="N1215">
            <v>-933.51</v>
          </cell>
          <cell r="O1215">
            <v>-798.32</v>
          </cell>
          <cell r="P1215">
            <v>-808.56</v>
          </cell>
          <cell r="Q1215">
            <v>-305.14</v>
          </cell>
          <cell r="R1215">
            <v>-12661.46</v>
          </cell>
          <cell r="S1215">
            <v>-2159.89</v>
          </cell>
          <cell r="T1215">
            <v>-2248.41</v>
          </cell>
          <cell r="U1215">
            <v>-283.10000000000002</v>
          </cell>
          <cell r="V1215">
            <v>-693.31</v>
          </cell>
          <cell r="W1215">
            <v>-1952.83</v>
          </cell>
          <cell r="X1215">
            <v>-1525.45</v>
          </cell>
          <cell r="Y1215">
            <v>-458.24</v>
          </cell>
          <cell r="Z1215">
            <v>-686.65</v>
          </cell>
          <cell r="AA1215">
            <v>-384.09</v>
          </cell>
          <cell r="AB1215">
            <v>-1299.19</v>
          </cell>
          <cell r="AC1215">
            <v>-731.23</v>
          </cell>
          <cell r="AD1215">
            <v>-239.07</v>
          </cell>
          <cell r="AE1215">
            <v>-12103.91</v>
          </cell>
          <cell r="AF1215">
            <v>-890.17</v>
          </cell>
          <cell r="AG1215">
            <v>-2049.88</v>
          </cell>
          <cell r="AH1215">
            <v>-766.96</v>
          </cell>
          <cell r="AI1215">
            <v>-502.63</v>
          </cell>
          <cell r="AJ1215">
            <v>-1674.16</v>
          </cell>
          <cell r="AK1215">
            <v>-1844.21</v>
          </cell>
          <cell r="AL1215">
            <v>-867.14</v>
          </cell>
          <cell r="AM1215">
            <v>-436.63</v>
          </cell>
          <cell r="AN1215">
            <v>-685.91</v>
          </cell>
          <cell r="AO1215">
            <v>-1445.13</v>
          </cell>
          <cell r="AP1215">
            <v>-770.26</v>
          </cell>
          <cell r="AQ1215">
            <v>-170.84</v>
          </cell>
          <cell r="AR1215">
            <v>-9429.9500000000007</v>
          </cell>
          <cell r="AS1215">
            <v>-1539.55</v>
          </cell>
          <cell r="AT1215">
            <v>-1168.52</v>
          </cell>
          <cell r="AU1215">
            <v>-297.69</v>
          </cell>
          <cell r="AV1215">
            <v>-583.95000000000005</v>
          </cell>
          <cell r="AW1215">
            <v>-1479.3</v>
          </cell>
          <cell r="AX1215">
            <v>-966.97</v>
          </cell>
          <cell r="AY1215">
            <v>-829.96</v>
          </cell>
          <cell r="AZ1215">
            <v>-569.79</v>
          </cell>
          <cell r="BA1215">
            <v>-611.47</v>
          </cell>
          <cell r="BB1215">
            <v>-713.11</v>
          </cell>
          <cell r="BC1215">
            <v>-492.48</v>
          </cell>
          <cell r="BD1215">
            <v>-177.14</v>
          </cell>
          <cell r="BE1215">
            <v>-9067.92</v>
          </cell>
          <cell r="BF1215">
            <v>-981.4</v>
          </cell>
          <cell r="BG1215">
            <v>-934.64</v>
          </cell>
          <cell r="BH1215">
            <v>-645.5</v>
          </cell>
          <cell r="BI1215">
            <v>-860.74</v>
          </cell>
          <cell r="BJ1215">
            <v>-1075.1300000000001</v>
          </cell>
          <cell r="BK1215">
            <v>-935.78</v>
          </cell>
          <cell r="BL1215">
            <v>-427.26</v>
          </cell>
          <cell r="BM1215">
            <v>-186.95</v>
          </cell>
          <cell r="BN1215">
            <v>-900.83</v>
          </cell>
          <cell r="BO1215">
            <v>-782.32</v>
          </cell>
          <cell r="BP1215">
            <v>-1013.72</v>
          </cell>
          <cell r="BQ1215">
            <v>-323.63</v>
          </cell>
          <cell r="BR1215">
            <v>-6390.31</v>
          </cell>
          <cell r="BS1215">
            <v>-798.16</v>
          </cell>
          <cell r="BT1215">
            <v>-547.86</v>
          </cell>
          <cell r="BU1215">
            <v>-213.49</v>
          </cell>
          <cell r="BV1215">
            <v>-699.98</v>
          </cell>
          <cell r="BW1215">
            <v>-615.30999999999995</v>
          </cell>
          <cell r="BX1215">
            <v>-1409.26</v>
          </cell>
          <cell r="BY1215">
            <v>-188.23</v>
          </cell>
          <cell r="BZ1215">
            <v>-145.74</v>
          </cell>
          <cell r="CA1215">
            <v>-456.75</v>
          </cell>
          <cell r="CB1215">
            <v>-595.26</v>
          </cell>
          <cell r="CC1215">
            <v>-533.13</v>
          </cell>
          <cell r="CD1215">
            <v>-187.13</v>
          </cell>
          <cell r="CE1215">
            <v>-6216.06</v>
          </cell>
          <cell r="CF1215">
            <v>-493.73</v>
          </cell>
          <cell r="CG1215">
            <v>-491.15</v>
          </cell>
          <cell r="CH1215">
            <v>-336.1</v>
          </cell>
          <cell r="CI1215">
            <v>-1755.51</v>
          </cell>
          <cell r="CJ1215">
            <v>-369.66</v>
          </cell>
          <cell r="CK1215">
            <v>-1338</v>
          </cell>
          <cell r="CL1215">
            <v>-40.26</v>
          </cell>
          <cell r="CM1215">
            <v>-35.049999999999997</v>
          </cell>
          <cell r="CN1215">
            <v>-501.88</v>
          </cell>
          <cell r="CO1215">
            <v>-490.28</v>
          </cell>
          <cell r="CP1215">
            <v>-310.55</v>
          </cell>
          <cell r="CQ1215">
            <v>-53.88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</row>
        <row r="1217">
          <cell r="F1217">
            <v>-431.86</v>
          </cell>
          <cell r="G1217">
            <v>-136.13</v>
          </cell>
          <cell r="H1217">
            <v>-189.2</v>
          </cell>
          <cell r="I1217">
            <v>0</v>
          </cell>
          <cell r="J1217">
            <v>0</v>
          </cell>
          <cell r="K1217">
            <v>0</v>
          </cell>
          <cell r="L1217">
            <v>-771.73</v>
          </cell>
          <cell r="M1217">
            <v>-609.89</v>
          </cell>
          <cell r="N1217">
            <v>-557.16999999999996</v>
          </cell>
          <cell r="O1217">
            <v>-556.25</v>
          </cell>
          <cell r="P1217">
            <v>0</v>
          </cell>
          <cell r="Q1217">
            <v>-150.61000000000001</v>
          </cell>
          <cell r="R1217">
            <v>-2939.65</v>
          </cell>
          <cell r="S1217">
            <v>-519.07000000000005</v>
          </cell>
          <cell r="T1217">
            <v>-130.79</v>
          </cell>
          <cell r="U1217">
            <v>-63.84</v>
          </cell>
          <cell r="V1217">
            <v>0</v>
          </cell>
          <cell r="W1217">
            <v>0</v>
          </cell>
          <cell r="X1217">
            <v>0</v>
          </cell>
          <cell r="Y1217">
            <v>-626.54999999999995</v>
          </cell>
          <cell r="Z1217">
            <v>-332.58</v>
          </cell>
          <cell r="AA1217">
            <v>-232.46</v>
          </cell>
          <cell r="AB1217">
            <v>-793.06</v>
          </cell>
          <cell r="AC1217">
            <v>0</v>
          </cell>
          <cell r="AD1217">
            <v>-241.3</v>
          </cell>
          <cell r="AE1217">
            <v>-3626.59</v>
          </cell>
          <cell r="AF1217">
            <v>-419.08</v>
          </cell>
          <cell r="AG1217">
            <v>-36.97</v>
          </cell>
          <cell r="AH1217">
            <v>-49.79</v>
          </cell>
          <cell r="AI1217">
            <v>0</v>
          </cell>
          <cell r="AJ1217">
            <v>0</v>
          </cell>
          <cell r="AK1217">
            <v>0</v>
          </cell>
          <cell r="AL1217">
            <v>-730.95</v>
          </cell>
          <cell r="AM1217">
            <v>-953.84</v>
          </cell>
          <cell r="AN1217">
            <v>-403.59</v>
          </cell>
          <cell r="AO1217">
            <v>-877.88</v>
          </cell>
          <cell r="AP1217">
            <v>0</v>
          </cell>
          <cell r="AQ1217">
            <v>-154.49</v>
          </cell>
          <cell r="AR1217">
            <v>-2621.3200000000002</v>
          </cell>
          <cell r="AS1217">
            <v>-628.47</v>
          </cell>
          <cell r="AT1217">
            <v>-146.44</v>
          </cell>
          <cell r="AU1217">
            <v>-50.44</v>
          </cell>
          <cell r="AV1217">
            <v>0</v>
          </cell>
          <cell r="AW1217">
            <v>0</v>
          </cell>
          <cell r="AX1217">
            <v>0</v>
          </cell>
          <cell r="AY1217">
            <v>-295.27999999999997</v>
          </cell>
          <cell r="AZ1217">
            <v>-515.25</v>
          </cell>
          <cell r="BA1217">
            <v>-120.71</v>
          </cell>
          <cell r="BB1217">
            <v>-649.30999999999995</v>
          </cell>
          <cell r="BC1217">
            <v>0</v>
          </cell>
          <cell r="BD1217">
            <v>-215.43</v>
          </cell>
          <cell r="BE1217">
            <v>-2086.35</v>
          </cell>
          <cell r="BF1217">
            <v>-174.73</v>
          </cell>
          <cell r="BG1217">
            <v>-37.619999999999997</v>
          </cell>
          <cell r="BH1217">
            <v>-70.94</v>
          </cell>
          <cell r="BI1217">
            <v>0</v>
          </cell>
          <cell r="BJ1217">
            <v>0</v>
          </cell>
          <cell r="BK1217">
            <v>0</v>
          </cell>
          <cell r="BL1217">
            <v>-301.77</v>
          </cell>
          <cell r="BM1217">
            <v>-406.65</v>
          </cell>
          <cell r="BN1217">
            <v>-339.85</v>
          </cell>
          <cell r="BO1217">
            <v>-535.41</v>
          </cell>
          <cell r="BP1217">
            <v>0</v>
          </cell>
          <cell r="BQ1217">
            <v>-219.38</v>
          </cell>
          <cell r="BR1217">
            <v>-2813.22</v>
          </cell>
          <cell r="BS1217">
            <v>-318.8</v>
          </cell>
          <cell r="BT1217">
            <v>-65.41</v>
          </cell>
          <cell r="BU1217">
            <v>-172.81</v>
          </cell>
          <cell r="BV1217">
            <v>0</v>
          </cell>
          <cell r="BW1217">
            <v>0</v>
          </cell>
          <cell r="BX1217">
            <v>0</v>
          </cell>
          <cell r="BY1217">
            <v>-167.3</v>
          </cell>
          <cell r="BZ1217">
            <v>-543.92999999999995</v>
          </cell>
          <cell r="CA1217">
            <v>-571.86</v>
          </cell>
          <cell r="CB1217">
            <v>-469.35</v>
          </cell>
          <cell r="CC1217">
            <v>-13.76</v>
          </cell>
          <cell r="CD1217">
            <v>-490</v>
          </cell>
          <cell r="CE1217">
            <v>-3766.61</v>
          </cell>
          <cell r="CF1217">
            <v>-621.25</v>
          </cell>
          <cell r="CG1217">
            <v>-773.47</v>
          </cell>
          <cell r="CH1217">
            <v>-199.62</v>
          </cell>
          <cell r="CI1217">
            <v>0</v>
          </cell>
          <cell r="CJ1217">
            <v>0</v>
          </cell>
          <cell r="CK1217">
            <v>0</v>
          </cell>
          <cell r="CL1217">
            <v>-248.74</v>
          </cell>
          <cell r="CM1217">
            <v>-248.46</v>
          </cell>
          <cell r="CN1217">
            <v>-422.36</v>
          </cell>
          <cell r="CO1217">
            <v>-545.48</v>
          </cell>
          <cell r="CP1217">
            <v>0</v>
          </cell>
          <cell r="CQ1217">
            <v>-707.23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-880.44</v>
          </cell>
          <cell r="G1219">
            <v>-251.89</v>
          </cell>
          <cell r="H1219">
            <v>-389.64</v>
          </cell>
          <cell r="I1219">
            <v>-159.63</v>
          </cell>
          <cell r="J1219">
            <v>0</v>
          </cell>
          <cell r="K1219">
            <v>-983.13</v>
          </cell>
          <cell r="L1219">
            <v>-1139.1600000000001</v>
          </cell>
          <cell r="M1219">
            <v>-773.62</v>
          </cell>
          <cell r="N1219">
            <v>-669.94</v>
          </cell>
          <cell r="O1219">
            <v>-745.29</v>
          </cell>
          <cell r="P1219">
            <v>-1114.1099999999999</v>
          </cell>
          <cell r="Q1219">
            <v>-700.34</v>
          </cell>
          <cell r="R1219">
            <v>-10882.01</v>
          </cell>
          <cell r="S1219">
            <v>-1259.71</v>
          </cell>
          <cell r="T1219">
            <v>-486.59</v>
          </cell>
          <cell r="U1219">
            <v>-398.37</v>
          </cell>
          <cell r="V1219">
            <v>-70.45</v>
          </cell>
          <cell r="W1219">
            <v>-70.260000000000005</v>
          </cell>
          <cell r="X1219">
            <v>-1229.83</v>
          </cell>
          <cell r="Y1219">
            <v>-1915.46</v>
          </cell>
          <cell r="Z1219">
            <v>-1230.54</v>
          </cell>
          <cell r="AA1219">
            <v>-1144.55</v>
          </cell>
          <cell r="AB1219">
            <v>-637.37</v>
          </cell>
          <cell r="AC1219">
            <v>-1157.8599999999999</v>
          </cell>
          <cell r="AD1219">
            <v>-1281.02</v>
          </cell>
          <cell r="AE1219">
            <v>-10918.25</v>
          </cell>
          <cell r="AF1219">
            <v>-904.4</v>
          </cell>
          <cell r="AG1219">
            <v>-397.17</v>
          </cell>
          <cell r="AH1219">
            <v>-500.58</v>
          </cell>
          <cell r="AI1219">
            <v>-105.61</v>
          </cell>
          <cell r="AJ1219">
            <v>-28.36</v>
          </cell>
          <cell r="AK1219">
            <v>-1336.04</v>
          </cell>
          <cell r="AL1219">
            <v>-2053.7199999999998</v>
          </cell>
          <cell r="AM1219">
            <v>-1190.3800000000001</v>
          </cell>
          <cell r="AN1219">
            <v>-1107.67</v>
          </cell>
          <cell r="AO1219">
            <v>-657.96</v>
          </cell>
          <cell r="AP1219">
            <v>-1448.7</v>
          </cell>
          <cell r="AQ1219">
            <v>-1187.6600000000001</v>
          </cell>
          <cell r="AR1219">
            <v>-11879.88</v>
          </cell>
          <cell r="AS1219">
            <v>-1174.17</v>
          </cell>
          <cell r="AT1219">
            <v>-519.91999999999996</v>
          </cell>
          <cell r="AU1219">
            <v>-695.08</v>
          </cell>
          <cell r="AV1219">
            <v>0</v>
          </cell>
          <cell r="AW1219">
            <v>-83.18</v>
          </cell>
          <cell r="AX1219">
            <v>-1101.1500000000001</v>
          </cell>
          <cell r="AY1219">
            <v>-2106.92</v>
          </cell>
          <cell r="AZ1219">
            <v>-1421.53</v>
          </cell>
          <cell r="BA1219">
            <v>-1212.45</v>
          </cell>
          <cell r="BB1219">
            <v>-1167.7</v>
          </cell>
          <cell r="BC1219">
            <v>-1277.42</v>
          </cell>
          <cell r="BD1219">
            <v>-1120.3599999999999</v>
          </cell>
          <cell r="BE1219">
            <v>-11179.98</v>
          </cell>
          <cell r="BF1219">
            <v>-1189.72</v>
          </cell>
          <cell r="BG1219">
            <v>-414.88</v>
          </cell>
          <cell r="BH1219">
            <v>-206.32</v>
          </cell>
          <cell r="BI1219">
            <v>2.2599999999999998</v>
          </cell>
          <cell r="BJ1219">
            <v>0</v>
          </cell>
          <cell r="BK1219">
            <v>-879.39</v>
          </cell>
          <cell r="BL1219">
            <v>-2069.29</v>
          </cell>
          <cell r="BM1219">
            <v>-1240.49</v>
          </cell>
          <cell r="BN1219">
            <v>-1461.37</v>
          </cell>
          <cell r="BO1219">
            <v>-664.72</v>
          </cell>
          <cell r="BP1219">
            <v>-1228.82</v>
          </cell>
          <cell r="BQ1219">
            <v>-1827.25</v>
          </cell>
          <cell r="BR1219">
            <v>-9424.3700000000008</v>
          </cell>
          <cell r="BS1219">
            <v>-1390.47</v>
          </cell>
          <cell r="BT1219">
            <v>-1319.57</v>
          </cell>
          <cell r="BU1219">
            <v>-574.87</v>
          </cell>
          <cell r="BV1219">
            <v>0</v>
          </cell>
          <cell r="BW1219">
            <v>-193.92</v>
          </cell>
          <cell r="BX1219">
            <v>-772.78</v>
          </cell>
          <cell r="BY1219">
            <v>-650.64</v>
          </cell>
          <cell r="BZ1219">
            <v>-622.01</v>
          </cell>
          <cell r="CA1219">
            <v>-596.99</v>
          </cell>
          <cell r="CB1219">
            <v>-986.07</v>
          </cell>
          <cell r="CC1219">
            <v>-975.56</v>
          </cell>
          <cell r="CD1219">
            <v>-1341.49</v>
          </cell>
          <cell r="CE1219">
            <v>-9369.35</v>
          </cell>
          <cell r="CF1219">
            <v>-1382.59</v>
          </cell>
          <cell r="CG1219">
            <v>-1211.68</v>
          </cell>
          <cell r="CH1219">
            <v>-325.19</v>
          </cell>
          <cell r="CI1219">
            <v>0</v>
          </cell>
          <cell r="CJ1219">
            <v>-14.95</v>
          </cell>
          <cell r="CK1219">
            <v>-1114.17</v>
          </cell>
          <cell r="CL1219">
            <v>-827.18</v>
          </cell>
          <cell r="CM1219">
            <v>-698.77</v>
          </cell>
          <cell r="CN1219">
            <v>-822.51</v>
          </cell>
          <cell r="CO1219">
            <v>-992.13</v>
          </cell>
          <cell r="CP1219">
            <v>-1031.78</v>
          </cell>
          <cell r="CQ1219">
            <v>-948.39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0</v>
          </cell>
          <cell r="G1220">
            <v>0.6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0.02</v>
          </cell>
          <cell r="N1220">
            <v>0</v>
          </cell>
          <cell r="O1220">
            <v>0</v>
          </cell>
          <cell r="P1220">
            <v>0</v>
          </cell>
          <cell r="Q1220">
            <v>0.14000000000000001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-2.59</v>
          </cell>
          <cell r="G1221">
            <v>-1.59</v>
          </cell>
          <cell r="H1221">
            <v>-22.01</v>
          </cell>
          <cell r="I1221">
            <v>0.04</v>
          </cell>
          <cell r="J1221">
            <v>0</v>
          </cell>
          <cell r="K1221">
            <v>0.06</v>
          </cell>
          <cell r="L1221">
            <v>-63.32</v>
          </cell>
          <cell r="M1221">
            <v>-2.16</v>
          </cell>
          <cell r="N1221">
            <v>3.6</v>
          </cell>
          <cell r="O1221">
            <v>-0.28999999999999998</v>
          </cell>
          <cell r="P1221">
            <v>-8.56</v>
          </cell>
          <cell r="Q1221">
            <v>-10.8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-135.44999999999999</v>
          </cell>
          <cell r="G1222">
            <v>-68.63</v>
          </cell>
          <cell r="H1222">
            <v>-13.82</v>
          </cell>
          <cell r="I1222">
            <v>-37.81</v>
          </cell>
          <cell r="J1222">
            <v>0</v>
          </cell>
          <cell r="K1222">
            <v>-29.02</v>
          </cell>
          <cell r="L1222">
            <v>-25.69</v>
          </cell>
          <cell r="M1222">
            <v>-27.61</v>
          </cell>
          <cell r="N1222">
            <v>-81.91</v>
          </cell>
          <cell r="O1222">
            <v>0</v>
          </cell>
          <cell r="P1222">
            <v>0</v>
          </cell>
          <cell r="Q1222">
            <v>0</v>
          </cell>
          <cell r="R1222">
            <v>-414.46</v>
          </cell>
          <cell r="S1222">
            <v>-77.239999999999995</v>
          </cell>
          <cell r="T1222">
            <v>-25.9</v>
          </cell>
          <cell r="U1222">
            <v>-26.04</v>
          </cell>
          <cell r="V1222">
            <v>-11.06</v>
          </cell>
          <cell r="W1222">
            <v>0</v>
          </cell>
          <cell r="X1222">
            <v>-33.15</v>
          </cell>
          <cell r="Y1222">
            <v>-15.05</v>
          </cell>
          <cell r="Z1222">
            <v>-80.63</v>
          </cell>
          <cell r="AA1222">
            <v>-145.4</v>
          </cell>
          <cell r="AB1222">
            <v>0</v>
          </cell>
          <cell r="AC1222">
            <v>0</v>
          </cell>
          <cell r="AD1222">
            <v>0</v>
          </cell>
          <cell r="AE1222">
            <v>-507.98</v>
          </cell>
          <cell r="AF1222">
            <v>-107.57</v>
          </cell>
          <cell r="AG1222">
            <v>-18.28</v>
          </cell>
          <cell r="AH1222">
            <v>-13.79</v>
          </cell>
          <cell r="AI1222">
            <v>-45.37</v>
          </cell>
          <cell r="AJ1222">
            <v>0</v>
          </cell>
          <cell r="AK1222">
            <v>-21.72</v>
          </cell>
          <cell r="AL1222">
            <v>-36.99</v>
          </cell>
          <cell r="AM1222">
            <v>-76.28</v>
          </cell>
          <cell r="AN1222">
            <v>-176.2</v>
          </cell>
          <cell r="AO1222">
            <v>-11.78</v>
          </cell>
          <cell r="AP1222">
            <v>0</v>
          </cell>
          <cell r="AQ1222">
            <v>0</v>
          </cell>
          <cell r="AR1222">
            <v>-434.27</v>
          </cell>
          <cell r="AS1222">
            <v>-206.43</v>
          </cell>
          <cell r="AT1222">
            <v>-36.07</v>
          </cell>
          <cell r="AU1222">
            <v>-21.99</v>
          </cell>
          <cell r="AV1222">
            <v>0</v>
          </cell>
          <cell r="AW1222">
            <v>0</v>
          </cell>
          <cell r="AX1222">
            <v>-10.42</v>
          </cell>
          <cell r="AY1222">
            <v>0</v>
          </cell>
          <cell r="AZ1222">
            <v>-22.05</v>
          </cell>
          <cell r="BA1222">
            <v>-137.30000000000001</v>
          </cell>
          <cell r="BB1222">
            <v>0</v>
          </cell>
          <cell r="BC1222">
            <v>0</v>
          </cell>
          <cell r="BD1222">
            <v>0</v>
          </cell>
          <cell r="BE1222">
            <v>-315.23</v>
          </cell>
          <cell r="BF1222">
            <v>-95.34</v>
          </cell>
          <cell r="BG1222">
            <v>-34.82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-3.5</v>
          </cell>
          <cell r="BM1222">
            <v>-35.909999999999997</v>
          </cell>
          <cell r="BN1222">
            <v>-145.66999999999999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-939.08</v>
          </cell>
          <cell r="G1223">
            <v>-436.83</v>
          </cell>
          <cell r="H1223">
            <v>-854.4</v>
          </cell>
          <cell r="I1223">
            <v>-300.07</v>
          </cell>
          <cell r="J1223">
            <v>-1631.69</v>
          </cell>
          <cell r="K1223">
            <v>-933.4</v>
          </cell>
          <cell r="L1223">
            <v>-1418.95</v>
          </cell>
          <cell r="M1223">
            <v>-1001.72</v>
          </cell>
          <cell r="N1223">
            <v>-510.66</v>
          </cell>
          <cell r="O1223">
            <v>-521.11</v>
          </cell>
          <cell r="P1223">
            <v>-980.89</v>
          </cell>
          <cell r="Q1223">
            <v>-891.48</v>
          </cell>
          <cell r="R1223">
            <v>-12177.43</v>
          </cell>
          <cell r="S1223">
            <v>-1164.04</v>
          </cell>
          <cell r="T1223">
            <v>-565.13</v>
          </cell>
          <cell r="U1223">
            <v>-708.11</v>
          </cell>
          <cell r="V1223">
            <v>-270.94</v>
          </cell>
          <cell r="W1223">
            <v>-1338.63</v>
          </cell>
          <cell r="X1223">
            <v>-1135.1600000000001</v>
          </cell>
          <cell r="Y1223">
            <v>-1886.05</v>
          </cell>
          <cell r="Z1223">
            <v>-1356.94</v>
          </cell>
          <cell r="AA1223">
            <v>-686.65</v>
          </cell>
          <cell r="AB1223">
            <v>-894.84</v>
          </cell>
          <cell r="AC1223">
            <v>-1225.42</v>
          </cell>
          <cell r="AD1223">
            <v>-945.53</v>
          </cell>
          <cell r="AE1223">
            <v>-12264.2</v>
          </cell>
          <cell r="AF1223">
            <v>-1098.04</v>
          </cell>
          <cell r="AG1223">
            <v>-653.29</v>
          </cell>
          <cell r="AH1223">
            <v>-345.66</v>
          </cell>
          <cell r="AI1223">
            <v>-539.24</v>
          </cell>
          <cell r="AJ1223">
            <v>-1081.8800000000001</v>
          </cell>
          <cell r="AK1223">
            <v>-1272.8499999999999</v>
          </cell>
          <cell r="AL1223">
            <v>-1695.56</v>
          </cell>
          <cell r="AM1223">
            <v>-1358.55</v>
          </cell>
          <cell r="AN1223">
            <v>-803.19</v>
          </cell>
          <cell r="AO1223">
            <v>-946.11</v>
          </cell>
          <cell r="AP1223">
            <v>-1416.09</v>
          </cell>
          <cell r="AQ1223">
            <v>-1053.75</v>
          </cell>
          <cell r="AR1223">
            <v>-11321.94</v>
          </cell>
          <cell r="AS1223">
            <v>-1335.15</v>
          </cell>
          <cell r="AT1223">
            <v>-636.84</v>
          </cell>
          <cell r="AU1223">
            <v>-628.91</v>
          </cell>
          <cell r="AV1223">
            <v>-237.57</v>
          </cell>
          <cell r="AW1223">
            <v>-706.46</v>
          </cell>
          <cell r="AX1223">
            <v>-990.19</v>
          </cell>
          <cell r="AY1223">
            <v>-1756.37</v>
          </cell>
          <cell r="AZ1223">
            <v>-1244.1300000000001</v>
          </cell>
          <cell r="BA1223">
            <v>-562.09</v>
          </cell>
          <cell r="BB1223">
            <v>-962.27</v>
          </cell>
          <cell r="BC1223">
            <v>-911.91</v>
          </cell>
          <cell r="BD1223">
            <v>-1350.06</v>
          </cell>
          <cell r="BE1223">
            <v>-11303.76</v>
          </cell>
          <cell r="BF1223">
            <v>-1226.25</v>
          </cell>
          <cell r="BG1223">
            <v>-706.23</v>
          </cell>
          <cell r="BH1223">
            <v>-542.20000000000005</v>
          </cell>
          <cell r="BI1223">
            <v>-249.94</v>
          </cell>
          <cell r="BJ1223">
            <v>-1294.78</v>
          </cell>
          <cell r="BK1223">
            <v>-874.6</v>
          </cell>
          <cell r="BL1223">
            <v>-1722.1</v>
          </cell>
          <cell r="BM1223">
            <v>-1034.6400000000001</v>
          </cell>
          <cell r="BN1223">
            <v>-713.97</v>
          </cell>
          <cell r="BO1223">
            <v>-460.34</v>
          </cell>
          <cell r="BP1223">
            <v>-1072.1400000000001</v>
          </cell>
          <cell r="BQ1223">
            <v>-1406.57</v>
          </cell>
          <cell r="BR1223">
            <v>-10164.469999999999</v>
          </cell>
          <cell r="BS1223">
            <v>-1852.7</v>
          </cell>
          <cell r="BT1223">
            <v>-1545.32</v>
          </cell>
          <cell r="BU1223">
            <v>-832.72</v>
          </cell>
          <cell r="BV1223">
            <v>-389.01</v>
          </cell>
          <cell r="BW1223">
            <v>-859.58</v>
          </cell>
          <cell r="BX1223">
            <v>-791.04</v>
          </cell>
          <cell r="BY1223">
            <v>-550.74</v>
          </cell>
          <cell r="BZ1223">
            <v>-644.30999999999995</v>
          </cell>
          <cell r="CA1223">
            <v>-476.16</v>
          </cell>
          <cell r="CB1223">
            <v>-625.48</v>
          </cell>
          <cell r="CC1223">
            <v>-710.1</v>
          </cell>
          <cell r="CD1223">
            <v>-887.33</v>
          </cell>
          <cell r="CE1223">
            <v>-9730.8700000000008</v>
          </cell>
          <cell r="CF1223">
            <v>-951.05</v>
          </cell>
          <cell r="CG1223">
            <v>-1609.69</v>
          </cell>
          <cell r="CH1223">
            <v>-808.06</v>
          </cell>
          <cell r="CI1223">
            <v>-503.95</v>
          </cell>
          <cell r="CJ1223">
            <v>-799.31</v>
          </cell>
          <cell r="CK1223">
            <v>-687.46</v>
          </cell>
          <cell r="CL1223">
            <v>-770.68</v>
          </cell>
          <cell r="CM1223">
            <v>-747.82</v>
          </cell>
          <cell r="CN1223">
            <v>-536.84</v>
          </cell>
          <cell r="CO1223">
            <v>-605.22</v>
          </cell>
          <cell r="CP1223">
            <v>-1029.51</v>
          </cell>
          <cell r="CQ1223">
            <v>-681.27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-688.66</v>
          </cell>
          <cell r="G1224">
            <v>-309.33999999999997</v>
          </cell>
          <cell r="H1224">
            <v>-668.59</v>
          </cell>
          <cell r="I1224">
            <v>-174.6</v>
          </cell>
          <cell r="J1224">
            <v>-247.71</v>
          </cell>
          <cell r="K1224">
            <v>-1252.42</v>
          </cell>
          <cell r="L1224">
            <v>-2207.61</v>
          </cell>
          <cell r="M1224">
            <v>-1464.65</v>
          </cell>
          <cell r="N1224">
            <v>-1318.81</v>
          </cell>
          <cell r="O1224">
            <v>-422.18</v>
          </cell>
          <cell r="P1224">
            <v>-644.72</v>
          </cell>
          <cell r="Q1224">
            <v>-542.27</v>
          </cell>
          <cell r="R1224">
            <v>-11034.97</v>
          </cell>
          <cell r="S1224">
            <v>-420.44</v>
          </cell>
          <cell r="T1224">
            <v>-644.94000000000005</v>
          </cell>
          <cell r="U1224">
            <v>-450.65</v>
          </cell>
          <cell r="V1224">
            <v>-16.23</v>
          </cell>
          <cell r="W1224">
            <v>-242.84</v>
          </cell>
          <cell r="X1224">
            <v>-1370.67</v>
          </cell>
          <cell r="Y1224">
            <v>-1676.35</v>
          </cell>
          <cell r="Z1224">
            <v>-1973.5</v>
          </cell>
          <cell r="AA1224">
            <v>-2036.72</v>
          </cell>
          <cell r="AB1224">
            <v>-666.43</v>
          </cell>
          <cell r="AC1224">
            <v>-599.94000000000005</v>
          </cell>
          <cell r="AD1224">
            <v>-936.27</v>
          </cell>
          <cell r="AE1224">
            <v>-13267.97</v>
          </cell>
          <cell r="AF1224">
            <v>-920.57</v>
          </cell>
          <cell r="AG1224">
            <v>-627.77</v>
          </cell>
          <cell r="AH1224">
            <v>-687.59</v>
          </cell>
          <cell r="AI1224">
            <v>-357.55</v>
          </cell>
          <cell r="AJ1224">
            <v>-537.99</v>
          </cell>
          <cell r="AK1224">
            <v>-1247.29</v>
          </cell>
          <cell r="AL1224">
            <v>-1809.48</v>
          </cell>
          <cell r="AM1224">
            <v>-2012.04</v>
          </cell>
          <cell r="AN1224">
            <v>-2017.04</v>
          </cell>
          <cell r="AO1224">
            <v>-652.37</v>
          </cell>
          <cell r="AP1224">
            <v>-890.92</v>
          </cell>
          <cell r="AQ1224">
            <v>-1507.37</v>
          </cell>
          <cell r="AR1224">
            <v>-13129.05</v>
          </cell>
          <cell r="AS1224">
            <v>-465.6</v>
          </cell>
          <cell r="AT1224">
            <v>-655.03</v>
          </cell>
          <cell r="AU1224">
            <v>-1428.97</v>
          </cell>
          <cell r="AV1224">
            <v>-449.04</v>
          </cell>
          <cell r="AW1224">
            <v>-20.23</v>
          </cell>
          <cell r="AX1224">
            <v>-1189.98</v>
          </cell>
          <cell r="AY1224">
            <v>-1718.55</v>
          </cell>
          <cell r="AZ1224">
            <v>-2278.16</v>
          </cell>
          <cell r="BA1224">
            <v>-1696.84</v>
          </cell>
          <cell r="BB1224">
            <v>-885.85</v>
          </cell>
          <cell r="BC1224">
            <v>-780.19</v>
          </cell>
          <cell r="BD1224">
            <v>-1560.61</v>
          </cell>
          <cell r="BE1224">
            <v>-12750.87</v>
          </cell>
          <cell r="BF1224">
            <v>-788.65</v>
          </cell>
          <cell r="BG1224">
            <v>-551.6</v>
          </cell>
          <cell r="BH1224">
            <v>-472.71</v>
          </cell>
          <cell r="BI1224">
            <v>-139.22999999999999</v>
          </cell>
          <cell r="BJ1224">
            <v>0</v>
          </cell>
          <cell r="BK1224">
            <v>-1205.53</v>
          </cell>
          <cell r="BL1224">
            <v>-1738.82</v>
          </cell>
          <cell r="BM1224">
            <v>-2295.39</v>
          </cell>
          <cell r="BN1224">
            <v>-1937.41</v>
          </cell>
          <cell r="BO1224">
            <v>-1007.1</v>
          </cell>
          <cell r="BP1224">
            <v>-1074.81</v>
          </cell>
          <cell r="BQ1224">
            <v>-1539.62</v>
          </cell>
          <cell r="BR1224">
            <v>-9315.69</v>
          </cell>
          <cell r="BS1224">
            <v>-665.48</v>
          </cell>
          <cell r="BT1224">
            <v>-329.04</v>
          </cell>
          <cell r="BU1224">
            <v>-549.6</v>
          </cell>
          <cell r="BV1224">
            <v>-262.91000000000003</v>
          </cell>
          <cell r="BW1224">
            <v>-463.56</v>
          </cell>
          <cell r="BX1224">
            <v>-931.1</v>
          </cell>
          <cell r="BY1224">
            <v>-1769.96</v>
          </cell>
          <cell r="BZ1224">
            <v>-933.32</v>
          </cell>
          <cell r="CA1224">
            <v>-1032.8</v>
          </cell>
          <cell r="CB1224">
            <v>-937.78</v>
          </cell>
          <cell r="CC1224">
            <v>-498.39</v>
          </cell>
          <cell r="CD1224">
            <v>-941.76</v>
          </cell>
          <cell r="CE1224">
            <v>-11699.33</v>
          </cell>
          <cell r="CF1224">
            <v>-1488.99</v>
          </cell>
          <cell r="CG1224">
            <v>-720.87</v>
          </cell>
          <cell r="CH1224">
            <v>-831.01</v>
          </cell>
          <cell r="CI1224">
            <v>-164.46</v>
          </cell>
          <cell r="CJ1224">
            <v>-210.29</v>
          </cell>
          <cell r="CK1224">
            <v>-916.7</v>
          </cell>
          <cell r="CL1224">
            <v>-1075.45</v>
          </cell>
          <cell r="CM1224">
            <v>-1499.55</v>
          </cell>
          <cell r="CN1224">
            <v>-816.52</v>
          </cell>
          <cell r="CO1224">
            <v>-843.17</v>
          </cell>
          <cell r="CP1224">
            <v>-828.06</v>
          </cell>
          <cell r="CQ1224">
            <v>-2304.2600000000002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7">
          <cell r="F1227">
            <v>-9326.5</v>
          </cell>
          <cell r="G1227">
            <v>-8193.74</v>
          </cell>
          <cell r="H1227">
            <v>-3359.56</v>
          </cell>
          <cell r="I1227">
            <v>-497.4</v>
          </cell>
          <cell r="J1227">
            <v>-1280.4100000000001</v>
          </cell>
          <cell r="K1227">
            <v>-8843.9</v>
          </cell>
          <cell r="L1227">
            <v>-13653.98</v>
          </cell>
          <cell r="M1227">
            <v>-15213.35</v>
          </cell>
          <cell r="N1227">
            <v>-24679.39</v>
          </cell>
          <cell r="O1227">
            <v>-11013.11</v>
          </cell>
          <cell r="P1227">
            <v>-4878.8599999999997</v>
          </cell>
          <cell r="Q1227">
            <v>-10075.75</v>
          </cell>
          <cell r="R1227">
            <v>-96243.8</v>
          </cell>
          <cell r="S1227">
            <v>-9243.9699999999993</v>
          </cell>
          <cell r="T1227">
            <v>-6381.79</v>
          </cell>
          <cell r="U1227">
            <v>-1107.3800000000001</v>
          </cell>
          <cell r="V1227">
            <v>-1013.09</v>
          </cell>
          <cell r="W1227">
            <v>-1280.4100000000001</v>
          </cell>
          <cell r="X1227">
            <v>-8441.19</v>
          </cell>
          <cell r="Y1227">
            <v>-11956.93</v>
          </cell>
          <cell r="Z1227">
            <v>-13771.64</v>
          </cell>
          <cell r="AA1227">
            <v>-21528.720000000001</v>
          </cell>
          <cell r="AB1227">
            <v>-7103.99</v>
          </cell>
          <cell r="AC1227">
            <v>-5363.68</v>
          </cell>
          <cell r="AD1227">
            <v>-9050.99</v>
          </cell>
          <cell r="AE1227">
            <v>-97695.21</v>
          </cell>
          <cell r="AF1227">
            <v>-8420.18</v>
          </cell>
          <cell r="AG1227">
            <v>-7413.83</v>
          </cell>
          <cell r="AH1227">
            <v>-1315.87</v>
          </cell>
          <cell r="AI1227">
            <v>-1038.17</v>
          </cell>
          <cell r="AJ1227">
            <v>-1072.78</v>
          </cell>
          <cell r="AK1227">
            <v>-8676.4699999999993</v>
          </cell>
          <cell r="AL1227">
            <v>-12886.31</v>
          </cell>
          <cell r="AM1227">
            <v>-13767.36</v>
          </cell>
          <cell r="AN1227">
            <v>-22622.94</v>
          </cell>
          <cell r="AO1227">
            <v>-6205.42</v>
          </cell>
          <cell r="AP1227">
            <v>-5207.01</v>
          </cell>
          <cell r="AQ1227">
            <v>-9068.8799999999992</v>
          </cell>
          <cell r="AR1227">
            <v>-106398.79</v>
          </cell>
          <cell r="AS1227">
            <v>-9083.9500000000007</v>
          </cell>
          <cell r="AT1227">
            <v>-7470.46</v>
          </cell>
          <cell r="AU1227">
            <v>-3133.62</v>
          </cell>
          <cell r="AV1227">
            <v>-793.73</v>
          </cell>
          <cell r="AW1227">
            <v>-1080.8</v>
          </cell>
          <cell r="AX1227">
            <v>-6798.31</v>
          </cell>
          <cell r="AY1227">
            <v>-11934.58</v>
          </cell>
          <cell r="AZ1227">
            <v>-17850.669999999998</v>
          </cell>
          <cell r="BA1227">
            <v>-27263.1</v>
          </cell>
          <cell r="BB1227">
            <v>-6313.4</v>
          </cell>
          <cell r="BC1227">
            <v>-5432.69</v>
          </cell>
          <cell r="BD1227">
            <v>-9243.48</v>
          </cell>
          <cell r="BE1227">
            <v>-106656.52</v>
          </cell>
          <cell r="BF1227">
            <v>-9235.7000000000007</v>
          </cell>
          <cell r="BG1227">
            <v>-6899.96</v>
          </cell>
          <cell r="BH1227">
            <v>-1056.31</v>
          </cell>
          <cell r="BI1227">
            <v>-1148.98</v>
          </cell>
          <cell r="BJ1227">
            <v>-1038.17</v>
          </cell>
          <cell r="BK1227">
            <v>-7005.62</v>
          </cell>
          <cell r="BL1227">
            <v>-14282.77</v>
          </cell>
          <cell r="BM1227">
            <v>-16633.849999999999</v>
          </cell>
          <cell r="BN1227">
            <v>-27263.26</v>
          </cell>
          <cell r="BO1227">
            <v>-7952.4</v>
          </cell>
          <cell r="BP1227">
            <v>-5067.22</v>
          </cell>
          <cell r="BQ1227">
            <v>-9072.2800000000007</v>
          </cell>
          <cell r="BR1227">
            <v>-115856.08</v>
          </cell>
          <cell r="BS1227">
            <v>-9784.2800000000007</v>
          </cell>
          <cell r="BT1227">
            <v>-7528.96</v>
          </cell>
          <cell r="BU1227">
            <v>-1399.65</v>
          </cell>
          <cell r="BV1227">
            <v>-684.23</v>
          </cell>
          <cell r="BW1227">
            <v>-1182.6199999999999</v>
          </cell>
          <cell r="BX1227">
            <v>-8401.2999999999993</v>
          </cell>
          <cell r="BY1227">
            <v>-14626.68</v>
          </cell>
          <cell r="BZ1227">
            <v>-18326.64</v>
          </cell>
          <cell r="CA1227">
            <v>-28981.23</v>
          </cell>
          <cell r="CB1227">
            <v>-6768.86</v>
          </cell>
          <cell r="CC1227">
            <v>-5372.27</v>
          </cell>
          <cell r="CD1227">
            <v>-12799.38</v>
          </cell>
          <cell r="CE1227">
            <v>-113637.2</v>
          </cell>
          <cell r="CF1227">
            <v>-11756.19</v>
          </cell>
          <cell r="CG1227">
            <v>-7028.35</v>
          </cell>
          <cell r="CH1227">
            <v>-1527.14</v>
          </cell>
          <cell r="CI1227">
            <v>-181.49</v>
          </cell>
          <cell r="CJ1227">
            <v>-869.83</v>
          </cell>
          <cell r="CK1227">
            <v>-7963.12</v>
          </cell>
          <cell r="CL1227">
            <v>-15334.98</v>
          </cell>
          <cell r="CM1227">
            <v>-19021.349999999999</v>
          </cell>
          <cell r="CN1227">
            <v>-25834.21</v>
          </cell>
          <cell r="CO1227">
            <v>-7616.65</v>
          </cell>
          <cell r="CP1227">
            <v>-6121.92</v>
          </cell>
          <cell r="CQ1227">
            <v>-10381.969999999999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-285.86</v>
          </cell>
          <cell r="G1228">
            <v>-446.67</v>
          </cell>
          <cell r="H1228">
            <v>-442.21</v>
          </cell>
          <cell r="I1228">
            <v>1.97</v>
          </cell>
          <cell r="J1228">
            <v>0</v>
          </cell>
          <cell r="K1228">
            <v>3.68</v>
          </cell>
          <cell r="L1228">
            <v>-158.43</v>
          </cell>
          <cell r="M1228">
            <v>-102.51</v>
          </cell>
          <cell r="N1228">
            <v>474.29</v>
          </cell>
          <cell r="O1228">
            <v>2.25</v>
          </cell>
          <cell r="P1228">
            <v>-322.04000000000002</v>
          </cell>
          <cell r="Q1228">
            <v>-531.1</v>
          </cell>
          <cell r="R1228">
            <v>-1217.67</v>
          </cell>
          <cell r="S1228">
            <v>-203.17</v>
          </cell>
          <cell r="T1228">
            <v>-326.3</v>
          </cell>
          <cell r="U1228">
            <v>-136.41</v>
          </cell>
          <cell r="V1228">
            <v>47.3</v>
          </cell>
          <cell r="W1228">
            <v>0</v>
          </cell>
          <cell r="X1228">
            <v>0.06</v>
          </cell>
          <cell r="Y1228">
            <v>0.17</v>
          </cell>
          <cell r="Z1228">
            <v>-49.91</v>
          </cell>
          <cell r="AA1228">
            <v>298</v>
          </cell>
          <cell r="AB1228">
            <v>0.97</v>
          </cell>
          <cell r="AC1228">
            <v>-364.05</v>
          </cell>
          <cell r="AD1228">
            <v>-484.34</v>
          </cell>
          <cell r="AE1228">
            <v>-1415.93</v>
          </cell>
          <cell r="AF1228">
            <v>-259.61</v>
          </cell>
          <cell r="AG1228">
            <v>-487.22</v>
          </cell>
          <cell r="AH1228">
            <v>-49.36</v>
          </cell>
          <cell r="AI1228">
            <v>0</v>
          </cell>
          <cell r="AJ1228">
            <v>0</v>
          </cell>
          <cell r="AK1228">
            <v>0</v>
          </cell>
          <cell r="AL1228">
            <v>-35.729999999999997</v>
          </cell>
          <cell r="AM1228">
            <v>-77.63</v>
          </cell>
          <cell r="AN1228">
            <v>376.27</v>
          </cell>
          <cell r="AO1228">
            <v>0.19</v>
          </cell>
          <cell r="AP1228">
            <v>-449.98</v>
          </cell>
          <cell r="AQ1228">
            <v>-432.85</v>
          </cell>
          <cell r="AR1228">
            <v>-1486.43</v>
          </cell>
          <cell r="AS1228">
            <v>-195.56</v>
          </cell>
          <cell r="AT1228">
            <v>-433.95</v>
          </cell>
          <cell r="AU1228">
            <v>-246.05</v>
          </cell>
          <cell r="AV1228">
            <v>0</v>
          </cell>
          <cell r="AW1228">
            <v>0</v>
          </cell>
          <cell r="AX1228">
            <v>0.02</v>
          </cell>
          <cell r="AY1228">
            <v>-36.94</v>
          </cell>
          <cell r="AZ1228">
            <v>-139.24</v>
          </cell>
          <cell r="BA1228">
            <v>514.16999999999996</v>
          </cell>
          <cell r="BB1228">
            <v>0.25</v>
          </cell>
          <cell r="BC1228">
            <v>-425.09</v>
          </cell>
          <cell r="BD1228">
            <v>-524.03</v>
          </cell>
          <cell r="BE1228">
            <v>-1128.8599999999999</v>
          </cell>
          <cell r="BF1228">
            <v>-327.41000000000003</v>
          </cell>
          <cell r="BG1228">
            <v>-319.97000000000003</v>
          </cell>
          <cell r="BH1228">
            <v>-103.91</v>
          </cell>
          <cell r="BI1228">
            <v>44.8</v>
          </cell>
          <cell r="BJ1228">
            <v>0</v>
          </cell>
          <cell r="BK1228">
            <v>1.44</v>
          </cell>
          <cell r="BL1228">
            <v>-11.25</v>
          </cell>
          <cell r="BM1228">
            <v>-39.479999999999997</v>
          </cell>
          <cell r="BN1228">
            <v>616.05999999999995</v>
          </cell>
          <cell r="BO1228">
            <v>0.23</v>
          </cell>
          <cell r="BP1228">
            <v>-371.83</v>
          </cell>
          <cell r="BQ1228">
            <v>-617.53</v>
          </cell>
          <cell r="BR1228">
            <v>-1926.03</v>
          </cell>
          <cell r="BS1228">
            <v>-528.24</v>
          </cell>
          <cell r="BT1228">
            <v>-419.4</v>
          </cell>
          <cell r="BU1228">
            <v>-103.18</v>
          </cell>
          <cell r="BV1228">
            <v>-13.58</v>
          </cell>
          <cell r="BW1228">
            <v>0</v>
          </cell>
          <cell r="BX1228">
            <v>2.2200000000000002</v>
          </cell>
          <cell r="BY1228">
            <v>-34.770000000000003</v>
          </cell>
          <cell r="BZ1228">
            <v>-54.08</v>
          </cell>
          <cell r="CA1228">
            <v>485.61</v>
          </cell>
          <cell r="CB1228">
            <v>0.97</v>
          </cell>
          <cell r="CC1228">
            <v>-375.67</v>
          </cell>
          <cell r="CD1228">
            <v>-885.91</v>
          </cell>
          <cell r="CE1228">
            <v>-1298.96</v>
          </cell>
          <cell r="CF1228">
            <v>-676.85</v>
          </cell>
          <cell r="CG1228">
            <v>-328.96</v>
          </cell>
          <cell r="CH1228">
            <v>-11.96</v>
          </cell>
          <cell r="CI1228">
            <v>-37.94</v>
          </cell>
          <cell r="CJ1228">
            <v>34.33</v>
          </cell>
          <cell r="CK1228">
            <v>-87.44</v>
          </cell>
          <cell r="CL1228">
            <v>-31.07</v>
          </cell>
          <cell r="CM1228">
            <v>-9.84</v>
          </cell>
          <cell r="CN1228">
            <v>561.52</v>
          </cell>
          <cell r="CO1228">
            <v>-12.06</v>
          </cell>
          <cell r="CP1228">
            <v>-317.72000000000003</v>
          </cell>
          <cell r="CQ1228">
            <v>-380.99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-303.92</v>
          </cell>
          <cell r="G1229">
            <v>-279.70999999999998</v>
          </cell>
          <cell r="H1229">
            <v>-725.01</v>
          </cell>
          <cell r="I1229">
            <v>-190.69</v>
          </cell>
          <cell r="J1229">
            <v>0</v>
          </cell>
          <cell r="K1229">
            <v>-0.87</v>
          </cell>
          <cell r="L1229">
            <v>-44.62</v>
          </cell>
          <cell r="M1229">
            <v>-174.11</v>
          </cell>
          <cell r="N1229">
            <v>581.19000000000005</v>
          </cell>
          <cell r="O1229">
            <v>-51.87</v>
          </cell>
          <cell r="P1229">
            <v>-618.29999999999995</v>
          </cell>
          <cell r="Q1229">
            <v>-879.65</v>
          </cell>
          <cell r="R1229">
            <v>-3329.68</v>
          </cell>
          <cell r="S1229">
            <v>-330.51</v>
          </cell>
          <cell r="T1229">
            <v>-377.43</v>
          </cell>
          <cell r="U1229">
            <v>-259.19</v>
          </cell>
          <cell r="V1229">
            <v>-122.31</v>
          </cell>
          <cell r="W1229">
            <v>0</v>
          </cell>
          <cell r="X1229">
            <v>-114.43</v>
          </cell>
          <cell r="Y1229">
            <v>-171.36</v>
          </cell>
          <cell r="Z1229">
            <v>-267.76</v>
          </cell>
          <cell r="AA1229">
            <v>319.68</v>
          </cell>
          <cell r="AB1229">
            <v>-289.43</v>
          </cell>
          <cell r="AC1229">
            <v>-877.62</v>
          </cell>
          <cell r="AD1229">
            <v>-839.31</v>
          </cell>
          <cell r="AE1229">
            <v>-2707.56</v>
          </cell>
          <cell r="AF1229">
            <v>-342.44</v>
          </cell>
          <cell r="AG1229">
            <v>-326.73</v>
          </cell>
          <cell r="AH1229">
            <v>-233.12</v>
          </cell>
          <cell r="AI1229">
            <v>-66.67</v>
          </cell>
          <cell r="AJ1229">
            <v>-1.28</v>
          </cell>
          <cell r="AK1229">
            <v>-33.75</v>
          </cell>
          <cell r="AL1229">
            <v>-55.21</v>
          </cell>
          <cell r="AM1229">
            <v>-236.58</v>
          </cell>
          <cell r="AN1229">
            <v>437.3</v>
          </cell>
          <cell r="AO1229">
            <v>-123.11</v>
          </cell>
          <cell r="AP1229">
            <v>-734.4</v>
          </cell>
          <cell r="AQ1229">
            <v>-991.56</v>
          </cell>
          <cell r="AR1229">
            <v>-3004.83</v>
          </cell>
          <cell r="AS1229">
            <v>-368.08</v>
          </cell>
          <cell r="AT1229">
            <v>-488.2</v>
          </cell>
          <cell r="AU1229">
            <v>-330.98</v>
          </cell>
          <cell r="AV1229">
            <v>-212.6</v>
          </cell>
          <cell r="AW1229">
            <v>-10.07</v>
          </cell>
          <cell r="AX1229">
            <v>-129.87</v>
          </cell>
          <cell r="AY1229">
            <v>-67.77</v>
          </cell>
          <cell r="AZ1229">
            <v>-123.89</v>
          </cell>
          <cell r="BA1229">
            <v>429.44</v>
          </cell>
          <cell r="BB1229">
            <v>-21.14</v>
          </cell>
          <cell r="BC1229">
            <v>-667.84</v>
          </cell>
          <cell r="BD1229">
            <v>-1013.82</v>
          </cell>
          <cell r="BE1229">
            <v>-2854.13</v>
          </cell>
          <cell r="BF1229">
            <v>-409.09</v>
          </cell>
          <cell r="BG1229">
            <v>-514.54999999999995</v>
          </cell>
          <cell r="BH1229">
            <v>-227.26</v>
          </cell>
          <cell r="BI1229">
            <v>-130.88</v>
          </cell>
          <cell r="BJ1229">
            <v>-92.56</v>
          </cell>
          <cell r="BK1229">
            <v>-87.33</v>
          </cell>
          <cell r="BL1229">
            <v>-78.44</v>
          </cell>
          <cell r="BM1229">
            <v>-150.65</v>
          </cell>
          <cell r="BN1229">
            <v>649.1</v>
          </cell>
          <cell r="BO1229">
            <v>-252.94</v>
          </cell>
          <cell r="BP1229">
            <v>-603.09</v>
          </cell>
          <cell r="BQ1229">
            <v>-956.43</v>
          </cell>
          <cell r="BR1229">
            <v>-4448.17</v>
          </cell>
          <cell r="BS1229">
            <v>-874.4</v>
          </cell>
          <cell r="BT1229">
            <v>-502.8</v>
          </cell>
          <cell r="BU1229">
            <v>-524.30999999999995</v>
          </cell>
          <cell r="BV1229">
            <v>-239.89</v>
          </cell>
          <cell r="BW1229">
            <v>-398.59</v>
          </cell>
          <cell r="BX1229">
            <v>-185.76</v>
          </cell>
          <cell r="BY1229">
            <v>-199.48</v>
          </cell>
          <cell r="BZ1229">
            <v>-128.13</v>
          </cell>
          <cell r="CA1229">
            <v>711.84</v>
          </cell>
          <cell r="CB1229">
            <v>-266.89999999999998</v>
          </cell>
          <cell r="CC1229">
            <v>-656.11</v>
          </cell>
          <cell r="CD1229">
            <v>-1183.6500000000001</v>
          </cell>
          <cell r="CE1229">
            <v>-7071.65</v>
          </cell>
          <cell r="CF1229">
            <v>-1237.8</v>
          </cell>
          <cell r="CG1229">
            <v>-793.06</v>
          </cell>
          <cell r="CH1229">
            <v>-453.31</v>
          </cell>
          <cell r="CI1229">
            <v>-452.29</v>
          </cell>
          <cell r="CJ1229">
            <v>-652.20000000000005</v>
          </cell>
          <cell r="CK1229">
            <v>-543.49</v>
          </cell>
          <cell r="CL1229">
            <v>-295.8</v>
          </cell>
          <cell r="CM1229">
            <v>-362.64</v>
          </cell>
          <cell r="CN1229">
            <v>7.89</v>
          </cell>
          <cell r="CO1229">
            <v>-642.97</v>
          </cell>
          <cell r="CP1229">
            <v>-917.24</v>
          </cell>
          <cell r="CQ1229">
            <v>-728.74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-1127.9000000000001</v>
          </cell>
          <cell r="BS1230">
            <v>-541.66</v>
          </cell>
          <cell r="BT1230">
            <v>-75.14</v>
          </cell>
          <cell r="BU1230">
            <v>-182.14</v>
          </cell>
          <cell r="BV1230">
            <v>-34.79</v>
          </cell>
          <cell r="BW1230">
            <v>0</v>
          </cell>
          <cell r="BX1230">
            <v>3.02</v>
          </cell>
          <cell r="BY1230">
            <v>-115.01</v>
          </cell>
          <cell r="BZ1230">
            <v>-127.31</v>
          </cell>
          <cell r="CA1230">
            <v>572.23</v>
          </cell>
          <cell r="CB1230">
            <v>-45.27</v>
          </cell>
          <cell r="CC1230">
            <v>-270.23</v>
          </cell>
          <cell r="CD1230">
            <v>-311.60000000000002</v>
          </cell>
          <cell r="CE1230">
            <v>-1483.59</v>
          </cell>
          <cell r="CF1230">
            <v>-153.63</v>
          </cell>
          <cell r="CG1230">
            <v>-40.880000000000003</v>
          </cell>
          <cell r="CH1230">
            <v>-107.32</v>
          </cell>
          <cell r="CI1230">
            <v>-70.98</v>
          </cell>
          <cell r="CJ1230">
            <v>8.0399999999999991</v>
          </cell>
          <cell r="CK1230">
            <v>-183.57</v>
          </cell>
          <cell r="CL1230">
            <v>-317</v>
          </cell>
          <cell r="CM1230">
            <v>-219.63</v>
          </cell>
          <cell r="CN1230">
            <v>-21.05</v>
          </cell>
          <cell r="CO1230">
            <v>-86.86</v>
          </cell>
          <cell r="CP1230">
            <v>-196.62</v>
          </cell>
          <cell r="CQ1230">
            <v>-94.09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-1069.55</v>
          </cell>
          <cell r="BS1231">
            <v>-285.88</v>
          </cell>
          <cell r="BT1231">
            <v>-106.59</v>
          </cell>
          <cell r="BU1231">
            <v>-233.8</v>
          </cell>
          <cell r="BV1231">
            <v>16.21</v>
          </cell>
          <cell r="BW1231">
            <v>0</v>
          </cell>
          <cell r="BX1231">
            <v>6.66</v>
          </cell>
          <cell r="BY1231">
            <v>-226.38</v>
          </cell>
          <cell r="BZ1231">
            <v>-101.72</v>
          </cell>
          <cell r="CA1231">
            <v>442.06</v>
          </cell>
          <cell r="CB1231">
            <v>-40.21</v>
          </cell>
          <cell r="CC1231">
            <v>-249.1</v>
          </cell>
          <cell r="CD1231">
            <v>-290.8</v>
          </cell>
          <cell r="CE1231">
            <v>-1532.37</v>
          </cell>
          <cell r="CF1231">
            <v>-81.099999999999994</v>
          </cell>
          <cell r="CG1231">
            <v>-103.28</v>
          </cell>
          <cell r="CH1231">
            <v>-74.34</v>
          </cell>
          <cell r="CI1231">
            <v>10.35</v>
          </cell>
          <cell r="CJ1231">
            <v>0</v>
          </cell>
          <cell r="CK1231">
            <v>-181.72</v>
          </cell>
          <cell r="CL1231">
            <v>-383.75</v>
          </cell>
          <cell r="CM1231">
            <v>-288.23</v>
          </cell>
          <cell r="CN1231">
            <v>-0.02</v>
          </cell>
          <cell r="CO1231">
            <v>-16.920000000000002</v>
          </cell>
          <cell r="CP1231">
            <v>-221.72</v>
          </cell>
          <cell r="CQ1231">
            <v>-191.63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-1786.81</v>
          </cell>
          <cell r="BS1232">
            <v>-71.180000000000007</v>
          </cell>
          <cell r="BT1232">
            <v>-6.84</v>
          </cell>
          <cell r="BU1232">
            <v>-181.54</v>
          </cell>
          <cell r="BV1232">
            <v>0</v>
          </cell>
          <cell r="BW1232">
            <v>0</v>
          </cell>
          <cell r="BX1232">
            <v>0</v>
          </cell>
          <cell r="BY1232">
            <v>-675.58</v>
          </cell>
          <cell r="BZ1232">
            <v>-441.23</v>
          </cell>
          <cell r="CA1232">
            <v>-162.80000000000001</v>
          </cell>
          <cell r="CB1232">
            <v>-21.05</v>
          </cell>
          <cell r="CC1232">
            <v>0</v>
          </cell>
          <cell r="CD1232">
            <v>-226.58</v>
          </cell>
          <cell r="CE1232">
            <v>-1616.21</v>
          </cell>
          <cell r="CF1232">
            <v>-113.83</v>
          </cell>
          <cell r="CG1232">
            <v>-83.99</v>
          </cell>
          <cell r="CH1232">
            <v>-39.04</v>
          </cell>
          <cell r="CI1232">
            <v>0</v>
          </cell>
          <cell r="CJ1232">
            <v>0</v>
          </cell>
          <cell r="CK1232">
            <v>0</v>
          </cell>
          <cell r="CL1232">
            <v>-338.05</v>
          </cell>
          <cell r="CM1232">
            <v>-217.72</v>
          </cell>
          <cell r="CN1232">
            <v>-346.58</v>
          </cell>
          <cell r="CO1232">
            <v>0</v>
          </cell>
          <cell r="CP1232">
            <v>0</v>
          </cell>
          <cell r="CQ1232">
            <v>-477.01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-1412.09</v>
          </cell>
          <cell r="BS1233">
            <v>-8.98</v>
          </cell>
          <cell r="BT1233">
            <v>-65.459999999999994</v>
          </cell>
          <cell r="BU1233">
            <v>-60.08</v>
          </cell>
          <cell r="BV1233">
            <v>0</v>
          </cell>
          <cell r="BW1233">
            <v>0</v>
          </cell>
          <cell r="BX1233">
            <v>0</v>
          </cell>
          <cell r="BY1233">
            <v>-341.46</v>
          </cell>
          <cell r="BZ1233">
            <v>-550.57000000000005</v>
          </cell>
          <cell r="CA1233">
            <v>-300.61</v>
          </cell>
          <cell r="CB1233">
            <v>0</v>
          </cell>
          <cell r="CC1233">
            <v>0</v>
          </cell>
          <cell r="CD1233">
            <v>-84.94</v>
          </cell>
          <cell r="CE1233">
            <v>-1969.06</v>
          </cell>
          <cell r="CF1233">
            <v>-65.77</v>
          </cell>
          <cell r="CG1233">
            <v>-45.22</v>
          </cell>
          <cell r="CH1233">
            <v>-222.82</v>
          </cell>
          <cell r="CI1233">
            <v>0</v>
          </cell>
          <cell r="CJ1233">
            <v>0</v>
          </cell>
          <cell r="CK1233">
            <v>0</v>
          </cell>
          <cell r="CL1233">
            <v>-217.12</v>
          </cell>
          <cell r="CM1233">
            <v>-392.34</v>
          </cell>
          <cell r="CN1233">
            <v>-343.48</v>
          </cell>
          <cell r="CO1233">
            <v>0</v>
          </cell>
          <cell r="CP1233">
            <v>0</v>
          </cell>
          <cell r="CQ1233">
            <v>-682.3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-4283.28</v>
          </cell>
          <cell r="BS1234">
            <v>-534.42999999999995</v>
          </cell>
          <cell r="BT1234">
            <v>-196.12</v>
          </cell>
          <cell r="BU1234">
            <v>-449.87</v>
          </cell>
          <cell r="BV1234">
            <v>-490.41</v>
          </cell>
          <cell r="BW1234">
            <v>-184.43</v>
          </cell>
          <cell r="BX1234">
            <v>-863.81</v>
          </cell>
          <cell r="BY1234">
            <v>-161.24</v>
          </cell>
          <cell r="BZ1234">
            <v>-227.91</v>
          </cell>
          <cell r="CA1234">
            <v>-521.04</v>
          </cell>
          <cell r="CB1234">
            <v>-253.37</v>
          </cell>
          <cell r="CC1234">
            <v>-301.7</v>
          </cell>
          <cell r="CD1234">
            <v>-98.96</v>
          </cell>
          <cell r="CE1234">
            <v>-4317.8599999999997</v>
          </cell>
          <cell r="CF1234">
            <v>-428</v>
          </cell>
          <cell r="CG1234">
            <v>-344.77</v>
          </cell>
          <cell r="CH1234">
            <v>-352.05</v>
          </cell>
          <cell r="CI1234">
            <v>-403.41</v>
          </cell>
          <cell r="CJ1234">
            <v>-102.64</v>
          </cell>
          <cell r="CK1234">
            <v>-809.79</v>
          </cell>
          <cell r="CL1234">
            <v>-319.83</v>
          </cell>
          <cell r="CM1234">
            <v>-276.67</v>
          </cell>
          <cell r="CN1234">
            <v>-454.6</v>
          </cell>
          <cell r="CO1234">
            <v>-491.02</v>
          </cell>
          <cell r="CP1234">
            <v>-132.54</v>
          </cell>
          <cell r="CQ1234">
            <v>-202.55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-31155.53</v>
          </cell>
          <cell r="G1237">
            <v>-23634.43</v>
          </cell>
          <cell r="H1237">
            <v>-20606.59</v>
          </cell>
          <cell r="I1237">
            <v>-16622.310000000001</v>
          </cell>
          <cell r="J1237">
            <v>-24945.69</v>
          </cell>
          <cell r="K1237">
            <v>-18735.86</v>
          </cell>
          <cell r="L1237">
            <v>-18189.32</v>
          </cell>
          <cell r="M1237">
            <v>-16596.560000000001</v>
          </cell>
          <cell r="N1237">
            <v>-17030.5</v>
          </cell>
          <cell r="O1237">
            <v>-19705.04</v>
          </cell>
          <cell r="P1237">
            <v>-28156.94</v>
          </cell>
          <cell r="Q1237">
            <v>-25407.99</v>
          </cell>
          <cell r="R1237">
            <v>-256973.19</v>
          </cell>
          <cell r="S1237">
            <v>-32095.599999999999</v>
          </cell>
          <cell r="T1237">
            <v>-21954.1</v>
          </cell>
          <cell r="U1237">
            <v>-22549.93</v>
          </cell>
          <cell r="V1237">
            <v>-14873.76</v>
          </cell>
          <cell r="W1237">
            <v>-26016.06</v>
          </cell>
          <cell r="X1237">
            <v>-20211.02</v>
          </cell>
          <cell r="Y1237">
            <v>-20276.580000000002</v>
          </cell>
          <cell r="Z1237">
            <v>-16299.18</v>
          </cell>
          <cell r="AA1237">
            <v>-13306.72</v>
          </cell>
          <cell r="AB1237">
            <v>-20544.88</v>
          </cell>
          <cell r="AC1237">
            <v>-22853.74</v>
          </cell>
          <cell r="AD1237">
            <v>-25991.63</v>
          </cell>
          <cell r="AE1237">
            <v>-252546.25</v>
          </cell>
          <cell r="AF1237">
            <v>-31778.51</v>
          </cell>
          <cell r="AG1237">
            <v>-22342.7</v>
          </cell>
          <cell r="AH1237">
            <v>-23299.94</v>
          </cell>
          <cell r="AI1237">
            <v>-13765.58</v>
          </cell>
          <cell r="AJ1237">
            <v>-26294.68</v>
          </cell>
          <cell r="AK1237">
            <v>-20776.669999999998</v>
          </cell>
          <cell r="AL1237">
            <v>-20013.04</v>
          </cell>
          <cell r="AM1237">
            <v>-15363.59</v>
          </cell>
          <cell r="AN1237">
            <v>-12783.05</v>
          </cell>
          <cell r="AO1237">
            <v>-20297.240000000002</v>
          </cell>
          <cell r="AP1237">
            <v>-21491.119999999999</v>
          </cell>
          <cell r="AQ1237">
            <v>-24340.12</v>
          </cell>
          <cell r="AR1237">
            <v>-243877.15</v>
          </cell>
          <cell r="AS1237">
            <v>-30669.07</v>
          </cell>
          <cell r="AT1237">
            <v>-21170.91</v>
          </cell>
          <cell r="AU1237">
            <v>-22028.66</v>
          </cell>
          <cell r="AV1237">
            <v>-15848.97</v>
          </cell>
          <cell r="AW1237">
            <v>-24670.46</v>
          </cell>
          <cell r="AX1237">
            <v>-21668.26</v>
          </cell>
          <cell r="AY1237">
            <v>-17324.16</v>
          </cell>
          <cell r="AZ1237">
            <v>-14608.75</v>
          </cell>
          <cell r="BA1237">
            <v>-11429.22</v>
          </cell>
          <cell r="BB1237">
            <v>-18874.419999999998</v>
          </cell>
          <cell r="BC1237">
            <v>-22169.51</v>
          </cell>
          <cell r="BD1237">
            <v>-23414.76</v>
          </cell>
          <cell r="BE1237">
            <v>-235102.91</v>
          </cell>
          <cell r="BF1237">
            <v>-29562.95</v>
          </cell>
          <cell r="BG1237">
            <v>-22931.54</v>
          </cell>
          <cell r="BH1237">
            <v>-21548.080000000002</v>
          </cell>
          <cell r="BI1237">
            <v>-16496.07</v>
          </cell>
          <cell r="BJ1237">
            <v>-22109.84</v>
          </cell>
          <cell r="BK1237">
            <v>-26152.25</v>
          </cell>
          <cell r="BL1237">
            <v>-15175.2</v>
          </cell>
          <cell r="BM1237">
            <v>-12871.96</v>
          </cell>
          <cell r="BN1237">
            <v>-10092.81</v>
          </cell>
          <cell r="BO1237">
            <v>-16925.330000000002</v>
          </cell>
          <cell r="BP1237">
            <v>-19540.95</v>
          </cell>
          <cell r="BQ1237">
            <v>-21695.95</v>
          </cell>
          <cell r="BR1237">
            <v>-168222.81</v>
          </cell>
          <cell r="BS1237">
            <v>-18219.5</v>
          </cell>
          <cell r="BT1237">
            <v>-13521.41</v>
          </cell>
          <cell r="BU1237">
            <v>-14841.13</v>
          </cell>
          <cell r="BV1237">
            <v>-11782.88</v>
          </cell>
          <cell r="BW1237">
            <v>-13242.61</v>
          </cell>
          <cell r="BX1237">
            <v>-16822.349999999999</v>
          </cell>
          <cell r="BY1237">
            <v>-14539.26</v>
          </cell>
          <cell r="BZ1237">
            <v>-13731.25</v>
          </cell>
          <cell r="CA1237">
            <v>-10592.73</v>
          </cell>
          <cell r="CB1237">
            <v>-12882.48</v>
          </cell>
          <cell r="CC1237">
            <v>-12642.97</v>
          </cell>
          <cell r="CD1237">
            <v>-15404.24</v>
          </cell>
          <cell r="CE1237">
            <v>-96708.28</v>
          </cell>
          <cell r="CF1237">
            <v>-9624.23</v>
          </cell>
          <cell r="CG1237">
            <v>-6728.49</v>
          </cell>
          <cell r="CH1237">
            <v>-10849.3</v>
          </cell>
          <cell r="CI1237">
            <v>-9537.23</v>
          </cell>
          <cell r="CJ1237">
            <v>-7212.19</v>
          </cell>
          <cell r="CK1237">
            <v>-11496.8</v>
          </cell>
          <cell r="CL1237">
            <v>-5722.8</v>
          </cell>
          <cell r="CM1237">
            <v>-6199.46</v>
          </cell>
          <cell r="CN1237">
            <v>-7638.17</v>
          </cell>
          <cell r="CO1237">
            <v>-8292.23</v>
          </cell>
          <cell r="CP1237">
            <v>-7517.39</v>
          </cell>
          <cell r="CQ1237">
            <v>-5889.99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-12994.38</v>
          </cell>
          <cell r="G1238">
            <v>-10123.93</v>
          </cell>
          <cell r="H1238">
            <v>-6664.45</v>
          </cell>
          <cell r="I1238">
            <v>-1358.19</v>
          </cell>
          <cell r="J1238">
            <v>-3159.81</v>
          </cell>
          <cell r="K1238">
            <v>-12038.99</v>
          </cell>
          <cell r="L1238">
            <v>-19483.490000000002</v>
          </cell>
          <cell r="M1238">
            <v>-19369.59</v>
          </cell>
          <cell r="N1238">
            <v>-26758.799999999999</v>
          </cell>
          <cell r="O1238">
            <v>-13307.86</v>
          </cell>
          <cell r="P1238">
            <v>-8567.4699999999993</v>
          </cell>
          <cell r="Q1238">
            <v>-13781.85</v>
          </cell>
          <cell r="R1238">
            <v>-138239.67999999999</v>
          </cell>
          <cell r="S1238">
            <v>-13218.15</v>
          </cell>
          <cell r="T1238">
            <v>-8938.86</v>
          </cell>
          <cell r="U1238">
            <v>-3149.98</v>
          </cell>
          <cell r="V1238">
            <v>-1456.79</v>
          </cell>
          <cell r="W1238">
            <v>-2932.14</v>
          </cell>
          <cell r="X1238">
            <v>-12324.37</v>
          </cell>
          <cell r="Y1238">
            <v>-18247.59</v>
          </cell>
          <cell r="Z1238">
            <v>-19063.5</v>
          </cell>
          <cell r="AA1238">
            <v>-25156.81</v>
          </cell>
          <cell r="AB1238">
            <v>-10384.15</v>
          </cell>
          <cell r="AC1238">
            <v>-9588.56</v>
          </cell>
          <cell r="AD1238">
            <v>-13778.78</v>
          </cell>
          <cell r="AE1238">
            <v>-142403.71</v>
          </cell>
          <cell r="AF1238">
            <v>-12471.9</v>
          </cell>
          <cell r="AG1238">
            <v>-9961.27</v>
          </cell>
          <cell r="AH1238">
            <v>-3195.76</v>
          </cell>
          <cell r="AI1238">
            <v>-2152.6</v>
          </cell>
          <cell r="AJ1238">
            <v>-2722.29</v>
          </cell>
          <cell r="AK1238">
            <v>-12588.13</v>
          </cell>
          <cell r="AL1238">
            <v>-19303.96</v>
          </cell>
          <cell r="AM1238">
            <v>-19672.650000000001</v>
          </cell>
          <cell r="AN1238">
            <v>-26317.07</v>
          </cell>
          <cell r="AO1238">
            <v>-9474.43</v>
          </cell>
          <cell r="AP1238">
            <v>-10147.11</v>
          </cell>
          <cell r="AQ1238">
            <v>-14396.54</v>
          </cell>
          <cell r="AR1238">
            <v>-150276.51</v>
          </cell>
          <cell r="AS1238">
            <v>-13457.39</v>
          </cell>
          <cell r="AT1238">
            <v>-10386.91</v>
          </cell>
          <cell r="AU1238">
            <v>-6536.06</v>
          </cell>
          <cell r="AV1238">
            <v>-1692.94</v>
          </cell>
          <cell r="AW1238">
            <v>-1900.74</v>
          </cell>
          <cell r="AX1238">
            <v>-10219.89</v>
          </cell>
          <cell r="AY1238">
            <v>-17916.419999999998</v>
          </cell>
          <cell r="AZ1238">
            <v>-23594.94</v>
          </cell>
          <cell r="BA1238">
            <v>-30048.880000000001</v>
          </cell>
          <cell r="BB1238">
            <v>-9999.41</v>
          </cell>
          <cell r="BC1238">
            <v>-9495.1299999999992</v>
          </cell>
          <cell r="BD1238">
            <v>-15027.8</v>
          </cell>
          <cell r="BE1238">
            <v>-148275.69</v>
          </cell>
          <cell r="BF1238">
            <v>-13446.9</v>
          </cell>
          <cell r="BG1238">
            <v>-9479.6200000000008</v>
          </cell>
          <cell r="BH1238">
            <v>-2679.65</v>
          </cell>
          <cell r="BI1238">
            <v>-1621.97</v>
          </cell>
          <cell r="BJ1238">
            <v>-2425.5100000000002</v>
          </cell>
          <cell r="BK1238">
            <v>-10051.040000000001</v>
          </cell>
          <cell r="BL1238">
            <v>-20207.95</v>
          </cell>
          <cell r="BM1238">
            <v>-21837.05</v>
          </cell>
          <cell r="BN1238">
            <v>-30596.37</v>
          </cell>
          <cell r="BO1238">
            <v>-10872.68</v>
          </cell>
          <cell r="BP1238">
            <v>-9417.91</v>
          </cell>
          <cell r="BQ1238">
            <v>-15639.06</v>
          </cell>
          <cell r="BR1238">
            <v>-163627.67000000001</v>
          </cell>
          <cell r="BS1238">
            <v>-16856.5</v>
          </cell>
          <cell r="BT1238">
            <v>-12160.64</v>
          </cell>
          <cell r="BU1238">
            <v>-5264.57</v>
          </cell>
          <cell r="BV1238">
            <v>-2098.61</v>
          </cell>
          <cell r="BW1238">
            <v>-3282.69</v>
          </cell>
          <cell r="BX1238">
            <v>-11933.9</v>
          </cell>
          <cell r="BY1238">
            <v>-19519.23</v>
          </cell>
          <cell r="BZ1238">
            <v>-22701.17</v>
          </cell>
          <cell r="CA1238">
            <v>-30431.75</v>
          </cell>
          <cell r="CB1238">
            <v>-10413.36</v>
          </cell>
          <cell r="CC1238">
            <v>-9422.8799999999992</v>
          </cell>
          <cell r="CD1238">
            <v>-19542.38</v>
          </cell>
          <cell r="CE1238">
            <v>-167493.06</v>
          </cell>
          <cell r="CF1238">
            <v>-18957.060000000001</v>
          </cell>
          <cell r="CG1238">
            <v>-13084.21</v>
          </cell>
          <cell r="CH1238">
            <v>-4951.87</v>
          </cell>
          <cell r="CI1238">
            <v>-1804.18</v>
          </cell>
          <cell r="CJ1238">
            <v>-2606.85</v>
          </cell>
          <cell r="CK1238">
            <v>-12487.46</v>
          </cell>
          <cell r="CL1238">
            <v>-20159.650000000001</v>
          </cell>
          <cell r="CM1238">
            <v>-23983.01</v>
          </cell>
          <cell r="CN1238">
            <v>-29028.75</v>
          </cell>
          <cell r="CO1238">
            <v>-11852.48</v>
          </cell>
          <cell r="CP1238">
            <v>-10797.1</v>
          </cell>
          <cell r="CQ1238">
            <v>-17780.439999999999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-44149.91</v>
          </cell>
          <cell r="G1239">
            <v>-33758.36</v>
          </cell>
          <cell r="H1239">
            <v>-27271.040000000001</v>
          </cell>
          <cell r="I1239">
            <v>-17980.5</v>
          </cell>
          <cell r="J1239">
            <v>-28105.51</v>
          </cell>
          <cell r="K1239">
            <v>-30774.86</v>
          </cell>
          <cell r="L1239">
            <v>-37672.81</v>
          </cell>
          <cell r="M1239">
            <v>-35966.15</v>
          </cell>
          <cell r="N1239">
            <v>-43789.29</v>
          </cell>
          <cell r="O1239">
            <v>-33012.9</v>
          </cell>
          <cell r="P1239">
            <v>-36724.410000000003</v>
          </cell>
          <cell r="Q1239">
            <v>-39189.83</v>
          </cell>
          <cell r="R1239">
            <v>-395212.87</v>
          </cell>
          <cell r="S1239">
            <v>-45313.75</v>
          </cell>
          <cell r="T1239">
            <v>-30892.959999999999</v>
          </cell>
          <cell r="U1239">
            <v>-25699.919999999998</v>
          </cell>
          <cell r="V1239">
            <v>-16330.55</v>
          </cell>
          <cell r="W1239">
            <v>-28948.2</v>
          </cell>
          <cell r="X1239">
            <v>-32535.39</v>
          </cell>
          <cell r="Y1239">
            <v>-38524.17</v>
          </cell>
          <cell r="Z1239">
            <v>-35362.68</v>
          </cell>
          <cell r="AA1239">
            <v>-38463.53</v>
          </cell>
          <cell r="AB1239">
            <v>-30929.03</v>
          </cell>
          <cell r="AC1239">
            <v>-32442.3</v>
          </cell>
          <cell r="AD1239">
            <v>-39770.400000000001</v>
          </cell>
          <cell r="AE1239">
            <v>-394949.96</v>
          </cell>
          <cell r="AF1239">
            <v>-44250.400000000001</v>
          </cell>
          <cell r="AG1239">
            <v>-32303.97</v>
          </cell>
          <cell r="AH1239">
            <v>-26495.71</v>
          </cell>
          <cell r="AI1239">
            <v>-15918.19</v>
          </cell>
          <cell r="AJ1239">
            <v>-29016.97</v>
          </cell>
          <cell r="AK1239">
            <v>-33364.800000000003</v>
          </cell>
          <cell r="AL1239">
            <v>-39317</v>
          </cell>
          <cell r="AM1239">
            <v>-35036.239999999998</v>
          </cell>
          <cell r="AN1239">
            <v>-39100.120000000003</v>
          </cell>
          <cell r="AO1239">
            <v>-29771.68</v>
          </cell>
          <cell r="AP1239">
            <v>-31638.23</v>
          </cell>
          <cell r="AQ1239">
            <v>-38736.65</v>
          </cell>
          <cell r="AR1239">
            <v>-394153.66</v>
          </cell>
          <cell r="AS1239">
            <v>-44126.46</v>
          </cell>
          <cell r="AT1239">
            <v>-31557.82</v>
          </cell>
          <cell r="AU1239">
            <v>-28564.720000000001</v>
          </cell>
          <cell r="AV1239">
            <v>-17541.91</v>
          </cell>
          <cell r="AW1239">
            <v>-26571.200000000001</v>
          </cell>
          <cell r="AX1239">
            <v>-31888.15</v>
          </cell>
          <cell r="AY1239">
            <v>-35240.58</v>
          </cell>
          <cell r="AZ1239">
            <v>-38203.69</v>
          </cell>
          <cell r="BA1239">
            <v>-41478.1</v>
          </cell>
          <cell r="BB1239">
            <v>-28873.83</v>
          </cell>
          <cell r="BC1239">
            <v>-31664.639999999999</v>
          </cell>
          <cell r="BD1239">
            <v>-38442.559999999998</v>
          </cell>
          <cell r="BE1239">
            <v>-383378.6</v>
          </cell>
          <cell r="BF1239">
            <v>-43009.85</v>
          </cell>
          <cell r="BG1239">
            <v>-32411.16</v>
          </cell>
          <cell r="BH1239">
            <v>-24227.72</v>
          </cell>
          <cell r="BI1239">
            <v>-18118.03</v>
          </cell>
          <cell r="BJ1239">
            <v>-24535.35</v>
          </cell>
          <cell r="BK1239">
            <v>-36203.279999999999</v>
          </cell>
          <cell r="BL1239">
            <v>-35383.15</v>
          </cell>
          <cell r="BM1239">
            <v>-34709.01</v>
          </cell>
          <cell r="BN1239">
            <v>-40689.17</v>
          </cell>
          <cell r="BO1239">
            <v>-27798.01</v>
          </cell>
          <cell r="BP1239">
            <v>-28958.87</v>
          </cell>
          <cell r="BQ1239">
            <v>-37335.01</v>
          </cell>
          <cell r="BR1239">
            <v>-331850.48</v>
          </cell>
          <cell r="BS1239">
            <v>-35076</v>
          </cell>
          <cell r="BT1239">
            <v>-25682.06</v>
          </cell>
          <cell r="BU1239">
            <v>-20105.7</v>
          </cell>
          <cell r="BV1239">
            <v>-13881.49</v>
          </cell>
          <cell r="BW1239">
            <v>-16525.3</v>
          </cell>
          <cell r="BX1239">
            <v>-28756.25</v>
          </cell>
          <cell r="BY1239">
            <v>-34058.49</v>
          </cell>
          <cell r="BZ1239">
            <v>-36432.42</v>
          </cell>
          <cell r="CA1239">
            <v>-41024.480000000003</v>
          </cell>
          <cell r="CB1239">
            <v>-23295.84</v>
          </cell>
          <cell r="CC1239">
            <v>-22065.85</v>
          </cell>
          <cell r="CD1239">
            <v>-34946.61</v>
          </cell>
          <cell r="CE1239">
            <v>-264201.33</v>
          </cell>
          <cell r="CF1239">
            <v>-28581.29</v>
          </cell>
          <cell r="CG1239">
            <v>-19812.7</v>
          </cell>
          <cell r="CH1239">
            <v>-15801.18</v>
          </cell>
          <cell r="CI1239">
            <v>-11341.41</v>
          </cell>
          <cell r="CJ1239">
            <v>-9819.0400000000009</v>
          </cell>
          <cell r="CK1239">
            <v>-23984.26</v>
          </cell>
          <cell r="CL1239">
            <v>-25882.45</v>
          </cell>
          <cell r="CM1239">
            <v>-30182.46</v>
          </cell>
          <cell r="CN1239">
            <v>-36666.92</v>
          </cell>
          <cell r="CO1239">
            <v>-20144.71</v>
          </cell>
          <cell r="CP1239">
            <v>-18314.490000000002</v>
          </cell>
          <cell r="CQ1239">
            <v>-23670.43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2">
          <cell r="J1242" t="str">
            <v>Reserves MWh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3644.54</v>
          </cell>
          <cell r="G1251">
            <v>1562.28</v>
          </cell>
          <cell r="H1251">
            <v>295.48</v>
          </cell>
          <cell r="I1251">
            <v>29.1</v>
          </cell>
          <cell r="J1251">
            <v>315.35000000000002</v>
          </cell>
          <cell r="K1251">
            <v>1590.58</v>
          </cell>
          <cell r="L1251">
            <v>2993.01</v>
          </cell>
          <cell r="M1251">
            <v>1361.74</v>
          </cell>
          <cell r="N1251">
            <v>2702.77</v>
          </cell>
          <cell r="O1251">
            <v>1317.96</v>
          </cell>
          <cell r="P1251">
            <v>1880.82</v>
          </cell>
          <cell r="Q1251">
            <v>1183.46</v>
          </cell>
          <cell r="R1251">
            <v>33589.1</v>
          </cell>
          <cell r="S1251">
            <v>5065.18</v>
          </cell>
          <cell r="T1251">
            <v>2796.96</v>
          </cell>
          <cell r="U1251">
            <v>698.88</v>
          </cell>
          <cell r="V1251">
            <v>486.5</v>
          </cell>
          <cell r="W1251">
            <v>380.59</v>
          </cell>
          <cell r="X1251">
            <v>3926.63</v>
          </cell>
          <cell r="Y1251">
            <v>5418.37</v>
          </cell>
          <cell r="Z1251">
            <v>3292.3</v>
          </cell>
          <cell r="AA1251">
            <v>4588.3100000000004</v>
          </cell>
          <cell r="AB1251">
            <v>1445.27</v>
          </cell>
          <cell r="AC1251">
            <v>2759.44</v>
          </cell>
          <cell r="AD1251">
            <v>2730.67</v>
          </cell>
          <cell r="AE1251">
            <v>28983.43</v>
          </cell>
          <cell r="AF1251">
            <v>4673.99</v>
          </cell>
          <cell r="AG1251">
            <v>2329.5</v>
          </cell>
          <cell r="AH1251">
            <v>482.32</v>
          </cell>
          <cell r="AI1251">
            <v>276.2</v>
          </cell>
          <cell r="AJ1251">
            <v>230.75</v>
          </cell>
          <cell r="AK1251">
            <v>3054.58</v>
          </cell>
          <cell r="AL1251">
            <v>4940.51</v>
          </cell>
          <cell r="AM1251">
            <v>2358.4</v>
          </cell>
          <cell r="AN1251">
            <v>3895.88</v>
          </cell>
          <cell r="AO1251">
            <v>1693.8</v>
          </cell>
          <cell r="AP1251">
            <v>2660.33</v>
          </cell>
          <cell r="AQ1251">
            <v>2387.17</v>
          </cell>
          <cell r="AR1251">
            <v>29711.05</v>
          </cell>
          <cell r="AS1251">
            <v>4235.3599999999997</v>
          </cell>
          <cell r="AT1251">
            <v>1917.48</v>
          </cell>
          <cell r="AU1251">
            <v>470.53</v>
          </cell>
          <cell r="AV1251">
            <v>5.82</v>
          </cell>
          <cell r="AW1251">
            <v>141.36000000000001</v>
          </cell>
          <cell r="AX1251">
            <v>2809.28</v>
          </cell>
          <cell r="AY1251">
            <v>5389.76</v>
          </cell>
          <cell r="AZ1251">
            <v>3414.12</v>
          </cell>
          <cell r="BA1251">
            <v>4770.82</v>
          </cell>
          <cell r="BB1251">
            <v>1601.82</v>
          </cell>
          <cell r="BC1251">
            <v>2577.7199999999998</v>
          </cell>
          <cell r="BD1251">
            <v>2376.9699999999998</v>
          </cell>
          <cell r="BE1251">
            <v>30660.57</v>
          </cell>
          <cell r="BF1251">
            <v>5028.1099999999997</v>
          </cell>
          <cell r="BG1251">
            <v>2157.27</v>
          </cell>
          <cell r="BH1251">
            <v>473.78</v>
          </cell>
          <cell r="BI1251">
            <v>2.82</v>
          </cell>
          <cell r="BJ1251">
            <v>425.81</v>
          </cell>
          <cell r="BK1251">
            <v>2780.74</v>
          </cell>
          <cell r="BL1251">
            <v>4922.28</v>
          </cell>
          <cell r="BM1251">
            <v>2583.7800000000002</v>
          </cell>
          <cell r="BN1251">
            <v>4975.08</v>
          </cell>
          <cell r="BO1251">
            <v>1598.74</v>
          </cell>
          <cell r="BP1251">
            <v>2525.2600000000002</v>
          </cell>
          <cell r="BQ1251">
            <v>3186.9</v>
          </cell>
          <cell r="BR1251">
            <v>6701.81</v>
          </cell>
          <cell r="BS1251">
            <v>1038.68</v>
          </cell>
          <cell r="BT1251">
            <v>901.19</v>
          </cell>
          <cell r="BU1251">
            <v>211.13</v>
          </cell>
          <cell r="BV1251">
            <v>0</v>
          </cell>
          <cell r="BW1251">
            <v>10.07</v>
          </cell>
          <cell r="BX1251">
            <v>724.85</v>
          </cell>
          <cell r="BY1251">
            <v>848.45</v>
          </cell>
          <cell r="BZ1251">
            <v>403.4</v>
          </cell>
          <cell r="CA1251">
            <v>696.6</v>
          </cell>
          <cell r="CB1251">
            <v>849.95</v>
          </cell>
          <cell r="CC1251">
            <v>475.91</v>
          </cell>
          <cell r="CD1251">
            <v>541.58000000000004</v>
          </cell>
          <cell r="CE1251">
            <v>1601.14</v>
          </cell>
          <cell r="CF1251">
            <v>185.86</v>
          </cell>
          <cell r="CG1251">
            <v>167.97</v>
          </cell>
          <cell r="CH1251">
            <v>38.42</v>
          </cell>
          <cell r="CI1251">
            <v>0</v>
          </cell>
          <cell r="CJ1251">
            <v>185.94</v>
          </cell>
          <cell r="CK1251">
            <v>105.11</v>
          </cell>
          <cell r="CL1251">
            <v>103.29</v>
          </cell>
          <cell r="CM1251">
            <v>50.52</v>
          </cell>
          <cell r="CN1251">
            <v>32.729999999999997</v>
          </cell>
          <cell r="CO1251">
            <v>493.37</v>
          </cell>
          <cell r="CP1251">
            <v>172.25</v>
          </cell>
          <cell r="CQ1251">
            <v>65.680000000000007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0</v>
          </cell>
          <cell r="G1253">
            <v>-1.03</v>
          </cell>
          <cell r="H1253">
            <v>-0.15</v>
          </cell>
          <cell r="I1253">
            <v>-0.09</v>
          </cell>
          <cell r="J1253">
            <v>0</v>
          </cell>
          <cell r="K1253">
            <v>0</v>
          </cell>
          <cell r="L1253">
            <v>33.46</v>
          </cell>
          <cell r="M1253">
            <v>11.6</v>
          </cell>
          <cell r="N1253">
            <v>5.47</v>
          </cell>
          <cell r="O1253">
            <v>2.82</v>
          </cell>
          <cell r="P1253">
            <v>0</v>
          </cell>
          <cell r="Q1253">
            <v>-0.22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10.49</v>
          </cell>
          <cell r="G1254">
            <v>10.65</v>
          </cell>
          <cell r="H1254">
            <v>66.23</v>
          </cell>
          <cell r="I1254">
            <v>17.2</v>
          </cell>
          <cell r="J1254">
            <v>27.04</v>
          </cell>
          <cell r="K1254">
            <v>13.82</v>
          </cell>
          <cell r="L1254">
            <v>-84.59</v>
          </cell>
          <cell r="M1254">
            <v>38.42</v>
          </cell>
          <cell r="N1254">
            <v>29.29</v>
          </cell>
          <cell r="O1254">
            <v>4.82</v>
          </cell>
          <cell r="P1254">
            <v>-1.4</v>
          </cell>
          <cell r="Q1254">
            <v>30.02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206.61</v>
          </cell>
          <cell r="G1258">
            <v>471.84</v>
          </cell>
          <cell r="H1258">
            <v>489.93</v>
          </cell>
          <cell r="I1258">
            <v>640.51</v>
          </cell>
          <cell r="J1258">
            <v>756.52</v>
          </cell>
          <cell r="K1258">
            <v>418.46</v>
          </cell>
          <cell r="L1258">
            <v>72.53</v>
          </cell>
          <cell r="M1258">
            <v>234.24</v>
          </cell>
          <cell r="N1258">
            <v>330.29</v>
          </cell>
          <cell r="O1258">
            <v>358.97</v>
          </cell>
          <cell r="P1258">
            <v>213.73</v>
          </cell>
          <cell r="Q1258">
            <v>334.79</v>
          </cell>
          <cell r="R1258">
            <v>7612.86</v>
          </cell>
          <cell r="S1258">
            <v>502.11</v>
          </cell>
          <cell r="T1258">
            <v>561.87</v>
          </cell>
          <cell r="U1258">
            <v>483.9</v>
          </cell>
          <cell r="V1258">
            <v>689.23</v>
          </cell>
          <cell r="W1258">
            <v>691.81</v>
          </cell>
          <cell r="X1258">
            <v>522.63</v>
          </cell>
          <cell r="Y1258">
            <v>967.08</v>
          </cell>
          <cell r="Z1258">
            <v>606.34</v>
          </cell>
          <cell r="AA1258">
            <v>757.82</v>
          </cell>
          <cell r="AB1258">
            <v>782.91</v>
          </cell>
          <cell r="AC1258">
            <v>294.24</v>
          </cell>
          <cell r="AD1258">
            <v>752.94</v>
          </cell>
          <cell r="AE1258">
            <v>8444.7999999999993</v>
          </cell>
          <cell r="AF1258">
            <v>499.81</v>
          </cell>
          <cell r="AG1258">
            <v>577.74</v>
          </cell>
          <cell r="AH1258">
            <v>487.27</v>
          </cell>
          <cell r="AI1258">
            <v>587.4</v>
          </cell>
          <cell r="AJ1258">
            <v>711.51</v>
          </cell>
          <cell r="AK1258">
            <v>748.82</v>
          </cell>
          <cell r="AL1258">
            <v>830.13</v>
          </cell>
          <cell r="AM1258">
            <v>1415.04</v>
          </cell>
          <cell r="AN1258">
            <v>900.46</v>
          </cell>
          <cell r="AO1258">
            <v>756.36</v>
          </cell>
          <cell r="AP1258">
            <v>239.24</v>
          </cell>
          <cell r="AQ1258">
            <v>691.01</v>
          </cell>
          <cell r="AR1258">
            <v>7430.93</v>
          </cell>
          <cell r="AS1258">
            <v>865.06</v>
          </cell>
          <cell r="AT1258">
            <v>747.08</v>
          </cell>
          <cell r="AU1258">
            <v>706.27</v>
          </cell>
          <cell r="AV1258">
            <v>634.95000000000005</v>
          </cell>
          <cell r="AW1258">
            <v>986.52</v>
          </cell>
          <cell r="AX1258">
            <v>335.23</v>
          </cell>
          <cell r="AY1258">
            <v>573.79999999999995</v>
          </cell>
          <cell r="AZ1258">
            <v>617.26</v>
          </cell>
          <cell r="BA1258">
            <v>430.88</v>
          </cell>
          <cell r="BB1258">
            <v>652.4</v>
          </cell>
          <cell r="BC1258">
            <v>186.56</v>
          </cell>
          <cell r="BD1258">
            <v>694.93</v>
          </cell>
          <cell r="BE1258">
            <v>8354.0499999999993</v>
          </cell>
          <cell r="BF1258">
            <v>488.59</v>
          </cell>
          <cell r="BG1258">
            <v>797.93</v>
          </cell>
          <cell r="BH1258">
            <v>497.61</v>
          </cell>
          <cell r="BI1258">
            <v>728.96</v>
          </cell>
          <cell r="BJ1258">
            <v>1065.3800000000001</v>
          </cell>
          <cell r="BK1258">
            <v>547.64</v>
          </cell>
          <cell r="BL1258">
            <v>829.85</v>
          </cell>
          <cell r="BM1258">
            <v>1199.55</v>
          </cell>
          <cell r="BN1258">
            <v>412.63</v>
          </cell>
          <cell r="BO1258">
            <v>1124.47</v>
          </cell>
          <cell r="BP1258">
            <v>263.24</v>
          </cell>
          <cell r="BQ1258">
            <v>398.2</v>
          </cell>
          <cell r="BR1258">
            <v>1718.72</v>
          </cell>
          <cell r="BS1258">
            <v>0</v>
          </cell>
          <cell r="BT1258">
            <v>101.19</v>
          </cell>
          <cell r="BU1258">
            <v>234.84</v>
          </cell>
          <cell r="BV1258">
            <v>454.73</v>
          </cell>
          <cell r="BW1258">
            <v>541.26</v>
          </cell>
          <cell r="BX1258">
            <v>46.56</v>
          </cell>
          <cell r="BY1258">
            <v>42.49</v>
          </cell>
          <cell r="BZ1258">
            <v>75.58</v>
          </cell>
          <cell r="CA1258">
            <v>56.19</v>
          </cell>
          <cell r="CB1258">
            <v>87.3</v>
          </cell>
          <cell r="CC1258">
            <v>52.38</v>
          </cell>
          <cell r="CD1258">
            <v>26.19</v>
          </cell>
          <cell r="CE1258">
            <v>323</v>
          </cell>
          <cell r="CF1258">
            <v>2.91</v>
          </cell>
          <cell r="CG1258">
            <v>20.37</v>
          </cell>
          <cell r="CH1258">
            <v>46.56</v>
          </cell>
          <cell r="CI1258">
            <v>96.02</v>
          </cell>
          <cell r="CJ1258">
            <v>104.76</v>
          </cell>
          <cell r="CK1258">
            <v>11.64</v>
          </cell>
          <cell r="CL1258">
            <v>2.91</v>
          </cell>
          <cell r="CM1258">
            <v>5.82</v>
          </cell>
          <cell r="CN1258">
            <v>0</v>
          </cell>
          <cell r="CO1258">
            <v>20.37</v>
          </cell>
          <cell r="CP1258">
            <v>8.73</v>
          </cell>
          <cell r="CQ1258">
            <v>2.91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2.91</v>
          </cell>
          <cell r="H1259">
            <v>120.92</v>
          </cell>
          <cell r="I1259">
            <v>124.15</v>
          </cell>
          <cell r="J1259">
            <v>37.83</v>
          </cell>
          <cell r="K1259">
            <v>2.91</v>
          </cell>
          <cell r="L1259">
            <v>0</v>
          </cell>
          <cell r="M1259">
            <v>2.91</v>
          </cell>
          <cell r="N1259">
            <v>0</v>
          </cell>
          <cell r="O1259">
            <v>11.64</v>
          </cell>
          <cell r="P1259">
            <v>0</v>
          </cell>
          <cell r="Q1259">
            <v>17.46</v>
          </cell>
          <cell r="R1259">
            <v>302.02999999999997</v>
          </cell>
          <cell r="S1259">
            <v>0</v>
          </cell>
          <cell r="T1259">
            <v>4.87</v>
          </cell>
          <cell r="U1259">
            <v>110.83</v>
          </cell>
          <cell r="V1259">
            <v>113.58</v>
          </cell>
          <cell r="W1259">
            <v>40.74</v>
          </cell>
          <cell r="X1259">
            <v>0</v>
          </cell>
          <cell r="Y1259">
            <v>0</v>
          </cell>
          <cell r="Z1259">
            <v>5.82</v>
          </cell>
          <cell r="AA1259">
            <v>0</v>
          </cell>
          <cell r="AB1259">
            <v>8.73</v>
          </cell>
          <cell r="AC1259">
            <v>0</v>
          </cell>
          <cell r="AD1259">
            <v>17.46</v>
          </cell>
          <cell r="AE1259">
            <v>305.51</v>
          </cell>
          <cell r="AF1259">
            <v>0</v>
          </cell>
          <cell r="AG1259">
            <v>5.82</v>
          </cell>
          <cell r="AH1259">
            <v>87.26</v>
          </cell>
          <cell r="AI1259">
            <v>151.32</v>
          </cell>
          <cell r="AJ1259">
            <v>29.1</v>
          </cell>
          <cell r="AK1259">
            <v>0</v>
          </cell>
          <cell r="AL1259">
            <v>0</v>
          </cell>
          <cell r="AM1259">
            <v>5.82</v>
          </cell>
          <cell r="AN1259">
            <v>0</v>
          </cell>
          <cell r="AO1259">
            <v>8.73</v>
          </cell>
          <cell r="AP1259">
            <v>0</v>
          </cell>
          <cell r="AQ1259">
            <v>17.46</v>
          </cell>
          <cell r="AR1259">
            <v>279.04000000000002</v>
          </cell>
          <cell r="AS1259">
            <v>2.91</v>
          </cell>
          <cell r="AT1259">
            <v>11.64</v>
          </cell>
          <cell r="AU1259">
            <v>75.34</v>
          </cell>
          <cell r="AV1259">
            <v>150.93</v>
          </cell>
          <cell r="AW1259">
            <v>26.58</v>
          </cell>
          <cell r="AX1259">
            <v>2.91</v>
          </cell>
          <cell r="AY1259">
            <v>0</v>
          </cell>
          <cell r="AZ1259">
            <v>0</v>
          </cell>
          <cell r="BA1259">
            <v>0</v>
          </cell>
          <cell r="BB1259">
            <v>8.73</v>
          </cell>
          <cell r="BC1259">
            <v>0</v>
          </cell>
          <cell r="BD1259">
            <v>0</v>
          </cell>
          <cell r="BE1259">
            <v>319.51</v>
          </cell>
          <cell r="BF1259">
            <v>0</v>
          </cell>
          <cell r="BG1259">
            <v>14.55</v>
          </cell>
          <cell r="BH1259">
            <v>87.16</v>
          </cell>
          <cell r="BI1259">
            <v>132.32</v>
          </cell>
          <cell r="BJ1259">
            <v>38.29</v>
          </cell>
          <cell r="BK1259">
            <v>8.73</v>
          </cell>
          <cell r="BL1259">
            <v>0</v>
          </cell>
          <cell r="BM1259">
            <v>2.91</v>
          </cell>
          <cell r="BN1259">
            <v>0</v>
          </cell>
          <cell r="BO1259">
            <v>29.73</v>
          </cell>
          <cell r="BP1259">
            <v>0</v>
          </cell>
          <cell r="BQ1259">
            <v>5.82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772.78</v>
          </cell>
          <cell r="G1263">
            <v>1031.06</v>
          </cell>
          <cell r="H1263">
            <v>680.33</v>
          </cell>
          <cell r="I1263">
            <v>503.2</v>
          </cell>
          <cell r="J1263">
            <v>585.32000000000005</v>
          </cell>
          <cell r="K1263">
            <v>704.78</v>
          </cell>
          <cell r="L1263">
            <v>1005.39</v>
          </cell>
          <cell r="M1263">
            <v>1471.9</v>
          </cell>
          <cell r="N1263">
            <v>875.24</v>
          </cell>
          <cell r="O1263">
            <v>506.19</v>
          </cell>
          <cell r="P1263">
            <v>423.87</v>
          </cell>
          <cell r="Q1263">
            <v>731.49</v>
          </cell>
          <cell r="R1263">
            <v>20554.14</v>
          </cell>
          <cell r="S1263">
            <v>3382.21</v>
          </cell>
          <cell r="T1263">
            <v>1113.81</v>
          </cell>
          <cell r="U1263">
            <v>594.54999999999995</v>
          </cell>
          <cell r="V1263">
            <v>608.05999999999995</v>
          </cell>
          <cell r="W1263">
            <v>749.67</v>
          </cell>
          <cell r="X1263">
            <v>1498.99</v>
          </cell>
          <cell r="Y1263">
            <v>3115.08</v>
          </cell>
          <cell r="Z1263">
            <v>2621.66</v>
          </cell>
          <cell r="AA1263">
            <v>2718.58</v>
          </cell>
          <cell r="AB1263">
            <v>1013.22</v>
          </cell>
          <cell r="AC1263">
            <v>1205.6600000000001</v>
          </cell>
          <cell r="AD1263">
            <v>1932.66</v>
          </cell>
          <cell r="AE1263">
            <v>19330.57</v>
          </cell>
          <cell r="AF1263">
            <v>2322.7600000000002</v>
          </cell>
          <cell r="AG1263">
            <v>1201.52</v>
          </cell>
          <cell r="AH1263">
            <v>568.36</v>
          </cell>
          <cell r="AI1263">
            <v>617.01</v>
          </cell>
          <cell r="AJ1263">
            <v>780.91</v>
          </cell>
          <cell r="AK1263">
            <v>2020.64</v>
          </cell>
          <cell r="AL1263">
            <v>2763.85</v>
          </cell>
          <cell r="AM1263">
            <v>2633.19</v>
          </cell>
          <cell r="AN1263">
            <v>2393.16</v>
          </cell>
          <cell r="AO1263">
            <v>1236.79</v>
          </cell>
          <cell r="AP1263">
            <v>687.73</v>
          </cell>
          <cell r="AQ1263">
            <v>2104.65</v>
          </cell>
          <cell r="AR1263">
            <v>22167.59</v>
          </cell>
          <cell r="AS1263">
            <v>4168.2700000000004</v>
          </cell>
          <cell r="AT1263">
            <v>1610.05</v>
          </cell>
          <cell r="AU1263">
            <v>931.78</v>
          </cell>
          <cell r="AV1263">
            <v>625.80999999999995</v>
          </cell>
          <cell r="AW1263">
            <v>728.2</v>
          </cell>
          <cell r="AX1263">
            <v>1748.46</v>
          </cell>
          <cell r="AY1263">
            <v>3026.56</v>
          </cell>
          <cell r="AZ1263">
            <v>2816.34</v>
          </cell>
          <cell r="BA1263">
            <v>2181.4</v>
          </cell>
          <cell r="BB1263">
            <v>1328.01</v>
          </cell>
          <cell r="BC1263">
            <v>641.11</v>
          </cell>
          <cell r="BD1263">
            <v>2361.59</v>
          </cell>
          <cell r="BE1263">
            <v>17354.939999999999</v>
          </cell>
          <cell r="BF1263">
            <v>2311.84</v>
          </cell>
          <cell r="BG1263">
            <v>1432.26</v>
          </cell>
          <cell r="BH1263">
            <v>485.02</v>
          </cell>
          <cell r="BI1263">
            <v>597.80999999999995</v>
          </cell>
          <cell r="BJ1263">
            <v>479.37</v>
          </cell>
          <cell r="BK1263">
            <v>1751.68</v>
          </cell>
          <cell r="BL1263">
            <v>3032.82</v>
          </cell>
          <cell r="BM1263">
            <v>1989.26</v>
          </cell>
          <cell r="BN1263">
            <v>1820.61</v>
          </cell>
          <cell r="BO1263">
            <v>1359.31</v>
          </cell>
          <cell r="BP1263">
            <v>879.7</v>
          </cell>
          <cell r="BQ1263">
            <v>1215.26</v>
          </cell>
          <cell r="BR1263">
            <v>3154.09</v>
          </cell>
          <cell r="BS1263">
            <v>146.94</v>
          </cell>
          <cell r="BT1263">
            <v>237.78</v>
          </cell>
          <cell r="BU1263">
            <v>253.72</v>
          </cell>
          <cell r="BV1263">
            <v>464.46</v>
          </cell>
          <cell r="BW1263">
            <v>565.72</v>
          </cell>
          <cell r="BX1263">
            <v>191.66</v>
          </cell>
          <cell r="BY1263">
            <v>113.72</v>
          </cell>
          <cell r="BZ1263">
            <v>696.27</v>
          </cell>
          <cell r="CA1263">
            <v>69.709999999999994</v>
          </cell>
          <cell r="CB1263">
            <v>142.66</v>
          </cell>
          <cell r="CC1263">
            <v>165.6</v>
          </cell>
          <cell r="CD1263">
            <v>105.87</v>
          </cell>
          <cell r="CE1263">
            <v>844.55</v>
          </cell>
          <cell r="CF1263">
            <v>24.51</v>
          </cell>
          <cell r="CG1263">
            <v>104.97</v>
          </cell>
          <cell r="CH1263">
            <v>61.96</v>
          </cell>
          <cell r="CI1263">
            <v>179.7</v>
          </cell>
          <cell r="CJ1263">
            <v>220.23</v>
          </cell>
          <cell r="CK1263">
            <v>13.55</v>
          </cell>
          <cell r="CL1263">
            <v>8.73</v>
          </cell>
          <cell r="CM1263">
            <v>124.05</v>
          </cell>
          <cell r="CN1263">
            <v>0</v>
          </cell>
          <cell r="CO1263">
            <v>42.6</v>
          </cell>
          <cell r="CP1263">
            <v>47.99</v>
          </cell>
          <cell r="CQ1263">
            <v>16.260000000000002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2599.48</v>
          </cell>
          <cell r="G1264">
            <v>845.97</v>
          </cell>
          <cell r="H1264">
            <v>1254.76</v>
          </cell>
          <cell r="I1264">
            <v>39.67</v>
          </cell>
          <cell r="J1264">
            <v>595.17999999999995</v>
          </cell>
          <cell r="K1264">
            <v>2557.0300000000002</v>
          </cell>
          <cell r="L1264">
            <v>5104.96</v>
          </cell>
          <cell r="M1264">
            <v>3218.56</v>
          </cell>
          <cell r="N1264">
            <v>3884.55</v>
          </cell>
          <cell r="O1264">
            <v>1272.33</v>
          </cell>
          <cell r="P1264">
            <v>1034.95</v>
          </cell>
          <cell r="Q1264">
            <v>2216.59</v>
          </cell>
          <cell r="R1264">
            <v>34884.870000000003</v>
          </cell>
          <cell r="S1264">
            <v>3079.42</v>
          </cell>
          <cell r="T1264">
            <v>2446.66</v>
          </cell>
          <cell r="U1264">
            <v>718.3</v>
          </cell>
          <cell r="V1264">
            <v>252.31</v>
          </cell>
          <cell r="W1264">
            <v>758.63</v>
          </cell>
          <cell r="X1264">
            <v>3825.4</v>
          </cell>
          <cell r="Y1264">
            <v>4379.32</v>
          </cell>
          <cell r="Z1264">
            <v>5078.3900000000003</v>
          </cell>
          <cell r="AA1264">
            <v>6436.88</v>
          </cell>
          <cell r="AB1264">
            <v>2156.27</v>
          </cell>
          <cell r="AC1264">
            <v>2105.69</v>
          </cell>
          <cell r="AD1264">
            <v>3647.59</v>
          </cell>
          <cell r="AE1264">
            <v>38634.379999999997</v>
          </cell>
          <cell r="AF1264">
            <v>3682.35</v>
          </cell>
          <cell r="AG1264">
            <v>2784.53</v>
          </cell>
          <cell r="AH1264">
            <v>804.68</v>
          </cell>
          <cell r="AI1264">
            <v>966.44</v>
          </cell>
          <cell r="AJ1264">
            <v>690.28</v>
          </cell>
          <cell r="AK1264">
            <v>3932.66</v>
          </cell>
          <cell r="AL1264">
            <v>4938.6000000000004</v>
          </cell>
          <cell r="AM1264">
            <v>4995.5200000000004</v>
          </cell>
          <cell r="AN1264">
            <v>6846.94</v>
          </cell>
          <cell r="AO1264">
            <v>1726.59</v>
          </cell>
          <cell r="AP1264">
            <v>2768.66</v>
          </cell>
          <cell r="AQ1264">
            <v>4497.13</v>
          </cell>
          <cell r="AR1264">
            <v>35079.82</v>
          </cell>
          <cell r="AS1264">
            <v>2196.8000000000002</v>
          </cell>
          <cell r="AT1264">
            <v>2468.9</v>
          </cell>
          <cell r="AU1264">
            <v>1619.09</v>
          </cell>
          <cell r="AV1264">
            <v>767.63</v>
          </cell>
          <cell r="AW1264">
            <v>457.53</v>
          </cell>
          <cell r="AX1264">
            <v>2896.81</v>
          </cell>
          <cell r="AY1264">
            <v>4068.91</v>
          </cell>
          <cell r="AZ1264">
            <v>5268.37</v>
          </cell>
          <cell r="BA1264">
            <v>6512.41</v>
          </cell>
          <cell r="BB1264">
            <v>1937.61</v>
          </cell>
          <cell r="BC1264">
            <v>2896.83</v>
          </cell>
          <cell r="BD1264">
            <v>3988.94</v>
          </cell>
          <cell r="BE1264">
            <v>35839.68</v>
          </cell>
          <cell r="BF1264">
            <v>3961.87</v>
          </cell>
          <cell r="BG1264">
            <v>2421.1</v>
          </cell>
          <cell r="BH1264">
            <v>1046.24</v>
          </cell>
          <cell r="BI1264">
            <v>460.11</v>
          </cell>
          <cell r="BJ1264">
            <v>453.09</v>
          </cell>
          <cell r="BK1264">
            <v>3371.65</v>
          </cell>
          <cell r="BL1264">
            <v>4242.1400000000003</v>
          </cell>
          <cell r="BM1264">
            <v>6017.69</v>
          </cell>
          <cell r="BN1264">
            <v>5788.44</v>
          </cell>
          <cell r="BO1264">
            <v>1965.29</v>
          </cell>
          <cell r="BP1264">
            <v>2150.9299999999998</v>
          </cell>
          <cell r="BQ1264">
            <v>3961.13</v>
          </cell>
          <cell r="BR1264">
            <v>9389.7900000000009</v>
          </cell>
          <cell r="BS1264">
            <v>1208.8800000000001</v>
          </cell>
          <cell r="BT1264">
            <v>203</v>
          </cell>
          <cell r="BU1264">
            <v>310.16000000000003</v>
          </cell>
          <cell r="BV1264">
            <v>63.07</v>
          </cell>
          <cell r="BW1264">
            <v>557.32000000000005</v>
          </cell>
          <cell r="BX1264">
            <v>1184.6099999999999</v>
          </cell>
          <cell r="BY1264">
            <v>1548.02</v>
          </cell>
          <cell r="BZ1264">
            <v>1156.58</v>
          </cell>
          <cell r="CA1264">
            <v>1464.65</v>
          </cell>
          <cell r="CB1264">
            <v>563.4</v>
          </cell>
          <cell r="CC1264">
            <v>349.26</v>
          </cell>
          <cell r="CD1264">
            <v>780.83</v>
          </cell>
          <cell r="CE1264">
            <v>2353.1799999999998</v>
          </cell>
          <cell r="CF1264">
            <v>300.51</v>
          </cell>
          <cell r="CG1264">
            <v>164.76</v>
          </cell>
          <cell r="CH1264">
            <v>120.09</v>
          </cell>
          <cell r="CI1264">
            <v>26.19</v>
          </cell>
          <cell r="CJ1264">
            <v>80</v>
          </cell>
          <cell r="CK1264">
            <v>325.95</v>
          </cell>
          <cell r="CL1264">
            <v>244.56</v>
          </cell>
          <cell r="CM1264">
            <v>436.43</v>
          </cell>
          <cell r="CN1264">
            <v>57.57</v>
          </cell>
          <cell r="CO1264">
            <v>93.74</v>
          </cell>
          <cell r="CP1264">
            <v>91.52</v>
          </cell>
          <cell r="CQ1264">
            <v>411.86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</row>
        <row r="1271">
          <cell r="F1271">
            <v>0</v>
          </cell>
          <cell r="G1271">
            <v>14.55</v>
          </cell>
          <cell r="H1271">
            <v>63.88</v>
          </cell>
          <cell r="I1271">
            <v>128.04</v>
          </cell>
          <cell r="J1271">
            <v>124.45</v>
          </cell>
          <cell r="K1271">
            <v>11.64</v>
          </cell>
          <cell r="L1271">
            <v>0</v>
          </cell>
          <cell r="M1271">
            <v>5.82</v>
          </cell>
          <cell r="N1271">
            <v>0</v>
          </cell>
          <cell r="O1271">
            <v>17.46</v>
          </cell>
          <cell r="P1271">
            <v>8.68</v>
          </cell>
          <cell r="Q1271">
            <v>2.91</v>
          </cell>
          <cell r="R1271">
            <v>461.75</v>
          </cell>
          <cell r="S1271">
            <v>2.91</v>
          </cell>
          <cell r="T1271">
            <v>18.41</v>
          </cell>
          <cell r="U1271">
            <v>119.04</v>
          </cell>
          <cell r="V1271">
            <v>105.15</v>
          </cell>
          <cell r="W1271">
            <v>122.22</v>
          </cell>
          <cell r="X1271">
            <v>8.73</v>
          </cell>
          <cell r="Y1271">
            <v>0</v>
          </cell>
          <cell r="Z1271">
            <v>2.91</v>
          </cell>
          <cell r="AA1271">
            <v>56.19</v>
          </cell>
          <cell r="AB1271">
            <v>20.37</v>
          </cell>
          <cell r="AC1271">
            <v>2.91</v>
          </cell>
          <cell r="AD1271">
            <v>2.91</v>
          </cell>
          <cell r="AE1271">
            <v>406.72</v>
          </cell>
          <cell r="AF1271">
            <v>5.82</v>
          </cell>
          <cell r="AG1271">
            <v>14.87</v>
          </cell>
          <cell r="AH1271">
            <v>52.38</v>
          </cell>
          <cell r="AI1271">
            <v>93.09</v>
          </cell>
          <cell r="AJ1271">
            <v>96.82</v>
          </cell>
          <cell r="AK1271">
            <v>103</v>
          </cell>
          <cell r="AL1271">
            <v>2.91</v>
          </cell>
          <cell r="AM1271">
            <v>8.73</v>
          </cell>
          <cell r="AN1271">
            <v>0</v>
          </cell>
          <cell r="AO1271">
            <v>20.37</v>
          </cell>
          <cell r="AP1271">
            <v>5.82</v>
          </cell>
          <cell r="AQ1271">
            <v>2.91</v>
          </cell>
          <cell r="AR1271">
            <v>364.41</v>
          </cell>
          <cell r="AS1271">
            <v>5.82</v>
          </cell>
          <cell r="AT1271">
            <v>32.369999999999997</v>
          </cell>
          <cell r="AU1271">
            <v>52.7</v>
          </cell>
          <cell r="AV1271">
            <v>110.58</v>
          </cell>
          <cell r="AW1271">
            <v>110.55</v>
          </cell>
          <cell r="AX1271">
            <v>14.55</v>
          </cell>
          <cell r="AY1271">
            <v>5.82</v>
          </cell>
          <cell r="AZ1271">
            <v>2.91</v>
          </cell>
          <cell r="BA1271">
            <v>0</v>
          </cell>
          <cell r="BB1271">
            <v>17.46</v>
          </cell>
          <cell r="BC1271">
            <v>8.73</v>
          </cell>
          <cell r="BD1271">
            <v>2.91</v>
          </cell>
          <cell r="BE1271">
            <v>465.02</v>
          </cell>
          <cell r="BF1271">
            <v>2.91</v>
          </cell>
          <cell r="BG1271">
            <v>17.46</v>
          </cell>
          <cell r="BH1271">
            <v>43.78</v>
          </cell>
          <cell r="BI1271">
            <v>115.33</v>
          </cell>
          <cell r="BJ1271">
            <v>116.01</v>
          </cell>
          <cell r="BK1271">
            <v>64.53</v>
          </cell>
          <cell r="BL1271">
            <v>0</v>
          </cell>
          <cell r="BM1271">
            <v>8.73</v>
          </cell>
          <cell r="BN1271">
            <v>0</v>
          </cell>
          <cell r="BO1271">
            <v>93.36</v>
          </cell>
          <cell r="BP1271">
            <v>2.91</v>
          </cell>
          <cell r="BQ1271">
            <v>0</v>
          </cell>
          <cell r="BR1271">
            <v>17.46</v>
          </cell>
          <cell r="BS1271">
            <v>0</v>
          </cell>
          <cell r="BT1271">
            <v>0</v>
          </cell>
          <cell r="BU1271">
            <v>0</v>
          </cell>
          <cell r="BV1271">
            <v>17.46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863.77</v>
          </cell>
          <cell r="BS1273">
            <v>111.48</v>
          </cell>
          <cell r="BT1273">
            <v>58.58</v>
          </cell>
          <cell r="BU1273">
            <v>111.63</v>
          </cell>
          <cell r="BV1273">
            <v>77.8</v>
          </cell>
          <cell r="BW1273">
            <v>53.02</v>
          </cell>
          <cell r="BX1273">
            <v>66.510000000000005</v>
          </cell>
          <cell r="BY1273">
            <v>73.88</v>
          </cell>
          <cell r="BZ1273">
            <v>81.03</v>
          </cell>
          <cell r="CA1273">
            <v>11.02</v>
          </cell>
          <cell r="CB1273">
            <v>49.77</v>
          </cell>
          <cell r="CC1273">
            <v>97.8</v>
          </cell>
          <cell r="CD1273">
            <v>71.239999999999995</v>
          </cell>
          <cell r="CE1273">
            <v>332.24</v>
          </cell>
          <cell r="CF1273">
            <v>23.71</v>
          </cell>
          <cell r="CG1273">
            <v>55.05</v>
          </cell>
          <cell r="CH1273">
            <v>88.35</v>
          </cell>
          <cell r="CI1273">
            <v>38.729999999999997</v>
          </cell>
          <cell r="CJ1273">
            <v>-36.520000000000003</v>
          </cell>
          <cell r="CK1273">
            <v>60.75</v>
          </cell>
          <cell r="CL1273">
            <v>27.58</v>
          </cell>
          <cell r="CM1273">
            <v>17.25</v>
          </cell>
          <cell r="CN1273">
            <v>25.08</v>
          </cell>
          <cell r="CO1273">
            <v>38.53</v>
          </cell>
          <cell r="CP1273">
            <v>51.24</v>
          </cell>
          <cell r="CQ1273">
            <v>-57.51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</row>
        <row r="1274">
          <cell r="F1274">
            <v>-12087.95</v>
          </cell>
          <cell r="G1274">
            <v>-6882.77</v>
          </cell>
          <cell r="H1274">
            <v>-3846.9</v>
          </cell>
          <cell r="I1274">
            <v>190.96</v>
          </cell>
          <cell r="J1274">
            <v>-537.24</v>
          </cell>
          <cell r="K1274">
            <v>-4530.54</v>
          </cell>
          <cell r="L1274">
            <v>-8339.5</v>
          </cell>
          <cell r="M1274">
            <v>-5773.83</v>
          </cell>
          <cell r="N1274">
            <v>-2620.66</v>
          </cell>
          <cell r="O1274">
            <v>-2617.62</v>
          </cell>
          <cell r="P1274">
            <v>-4249.9799999999996</v>
          </cell>
          <cell r="Q1274">
            <v>-9571.3799999999992</v>
          </cell>
          <cell r="R1274">
            <v>-93754.39</v>
          </cell>
          <cell r="S1274">
            <v>-12826.59</v>
          </cell>
          <cell r="T1274">
            <v>-8654.2000000000007</v>
          </cell>
          <cell r="U1274">
            <v>-1718.17</v>
          </cell>
          <cell r="V1274">
            <v>-632</v>
          </cell>
          <cell r="W1274">
            <v>-969.96</v>
          </cell>
          <cell r="X1274">
            <v>-8929.06</v>
          </cell>
          <cell r="Y1274">
            <v>-13220.32</v>
          </cell>
          <cell r="Z1274">
            <v>-10985.11</v>
          </cell>
          <cell r="AA1274">
            <v>-11383.33</v>
          </cell>
          <cell r="AB1274">
            <v>-4406.38</v>
          </cell>
          <cell r="AC1274">
            <v>-8146.08</v>
          </cell>
          <cell r="AD1274">
            <v>-11883.19</v>
          </cell>
          <cell r="AE1274">
            <v>-92914.36</v>
          </cell>
          <cell r="AF1274">
            <v>-12147.17</v>
          </cell>
          <cell r="AG1274">
            <v>-9121.66</v>
          </cell>
          <cell r="AH1274">
            <v>-1827.87</v>
          </cell>
          <cell r="AI1274">
            <v>-1080.3800000000001</v>
          </cell>
          <cell r="AJ1274">
            <v>-746.96</v>
          </cell>
          <cell r="AK1274">
            <v>-9116.2900000000009</v>
          </cell>
          <cell r="AL1274">
            <v>-12796.21</v>
          </cell>
          <cell r="AM1274">
            <v>-10911.01</v>
          </cell>
          <cell r="AN1274">
            <v>-10185.23</v>
          </cell>
          <cell r="AO1274">
            <v>-4411.1899999999996</v>
          </cell>
          <cell r="AP1274">
            <v>-7770.45</v>
          </cell>
          <cell r="AQ1274">
            <v>-12799.94</v>
          </cell>
          <cell r="AR1274">
            <v>-92985.82</v>
          </cell>
          <cell r="AS1274">
            <v>-13152.85</v>
          </cell>
          <cell r="AT1274">
            <v>-9109.75</v>
          </cell>
          <cell r="AU1274">
            <v>-3749.45</v>
          </cell>
          <cell r="AV1274">
            <v>-741.41</v>
          </cell>
          <cell r="AW1274">
            <v>-652.75</v>
          </cell>
          <cell r="AX1274">
            <v>-6981.3</v>
          </cell>
          <cell r="AY1274">
            <v>-12277.9</v>
          </cell>
          <cell r="AZ1274">
            <v>-11737.89</v>
          </cell>
          <cell r="BA1274">
            <v>-9744.7999999999993</v>
          </cell>
          <cell r="BB1274">
            <v>-4523.0600000000004</v>
          </cell>
          <cell r="BC1274">
            <v>-8072.31</v>
          </cell>
          <cell r="BD1274">
            <v>-12242.36</v>
          </cell>
          <cell r="BE1274">
            <v>-90514.559999999998</v>
          </cell>
          <cell r="BF1274">
            <v>-13317.87</v>
          </cell>
          <cell r="BG1274">
            <v>-8777.57</v>
          </cell>
          <cell r="BH1274">
            <v>-1545.86</v>
          </cell>
          <cell r="BI1274">
            <v>-345.08</v>
          </cell>
          <cell r="BJ1274">
            <v>-851.36</v>
          </cell>
          <cell r="BK1274">
            <v>-7741.45</v>
          </cell>
          <cell r="BL1274">
            <v>-12352.16</v>
          </cell>
          <cell r="BM1274">
            <v>-11357.35</v>
          </cell>
          <cell r="BN1274">
            <v>-8608.86</v>
          </cell>
          <cell r="BO1274">
            <v>-5246.87</v>
          </cell>
          <cell r="BP1274">
            <v>-7553.03</v>
          </cell>
          <cell r="BQ1274">
            <v>-12817.11</v>
          </cell>
          <cell r="BR1274">
            <v>-32002.82</v>
          </cell>
          <cell r="BS1274">
            <v>-9617.1</v>
          </cell>
          <cell r="BT1274">
            <v>-4858.4399999999996</v>
          </cell>
          <cell r="BU1274">
            <v>-1275.1400000000001</v>
          </cell>
          <cell r="BV1274">
            <v>52.21</v>
          </cell>
          <cell r="BW1274">
            <v>-399.35</v>
          </cell>
          <cell r="BX1274">
            <v>-1676.38</v>
          </cell>
          <cell r="BY1274">
            <v>-2080.41</v>
          </cell>
          <cell r="BZ1274">
            <v>-2100.7399999999998</v>
          </cell>
          <cell r="CA1274">
            <v>4099.8500000000004</v>
          </cell>
          <cell r="CB1274">
            <v>-1081.31</v>
          </cell>
          <cell r="CC1274">
            <v>-4614.95</v>
          </cell>
          <cell r="CD1274">
            <v>-8451.0499999999993</v>
          </cell>
          <cell r="CE1274">
            <v>-10611.12</v>
          </cell>
          <cell r="CF1274">
            <v>-4812.6499999999996</v>
          </cell>
          <cell r="CG1274">
            <v>-1804.62</v>
          </cell>
          <cell r="CH1274">
            <v>-121.32</v>
          </cell>
          <cell r="CI1274">
            <v>32.26</v>
          </cell>
          <cell r="CJ1274">
            <v>23.67</v>
          </cell>
          <cell r="CK1274">
            <v>-324.91000000000003</v>
          </cell>
          <cell r="CL1274">
            <v>-227.35</v>
          </cell>
          <cell r="CM1274">
            <v>-553.84</v>
          </cell>
          <cell r="CN1274">
            <v>2414.87</v>
          </cell>
          <cell r="CO1274">
            <v>-462.35</v>
          </cell>
          <cell r="CP1274">
            <v>-2145.62</v>
          </cell>
          <cell r="CQ1274">
            <v>-2629.26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</row>
        <row r="1275">
          <cell r="F1275">
            <v>2257.11</v>
          </cell>
          <cell r="G1275">
            <v>1943.88</v>
          </cell>
          <cell r="H1275">
            <v>838.98</v>
          </cell>
          <cell r="I1275">
            <v>-60.42</v>
          </cell>
          <cell r="J1275">
            <v>-132.69</v>
          </cell>
          <cell r="K1275">
            <v>-2.16</v>
          </cell>
          <cell r="L1275">
            <v>5.51</v>
          </cell>
          <cell r="M1275">
            <v>4.93</v>
          </cell>
          <cell r="N1275">
            <v>-1941.23</v>
          </cell>
          <cell r="O1275">
            <v>4.1100000000000003</v>
          </cell>
          <cell r="P1275">
            <v>961.35</v>
          </cell>
          <cell r="Q1275">
            <v>2358.6</v>
          </cell>
          <cell r="R1275">
            <v>3157.16</v>
          </cell>
          <cell r="S1275">
            <v>777.38</v>
          </cell>
          <cell r="T1275">
            <v>1191.3900000000001</v>
          </cell>
          <cell r="U1275">
            <v>99.69</v>
          </cell>
          <cell r="V1275">
            <v>-37.11</v>
          </cell>
          <cell r="W1275">
            <v>-115.15</v>
          </cell>
          <cell r="X1275">
            <v>6.37</v>
          </cell>
          <cell r="Y1275">
            <v>1.34</v>
          </cell>
          <cell r="Z1275">
            <v>7.16</v>
          </cell>
          <cell r="AA1275">
            <v>-1371.1</v>
          </cell>
          <cell r="AB1275">
            <v>-0.71</v>
          </cell>
          <cell r="AC1275">
            <v>1106.7</v>
          </cell>
          <cell r="AD1275">
            <v>1491.19</v>
          </cell>
          <cell r="AE1275">
            <v>3262.29</v>
          </cell>
          <cell r="AF1275">
            <v>760.57</v>
          </cell>
          <cell r="AG1275">
            <v>1654.8</v>
          </cell>
          <cell r="AH1275">
            <v>197.2</v>
          </cell>
          <cell r="AI1275">
            <v>-64.69</v>
          </cell>
          <cell r="AJ1275">
            <v>-30.01</v>
          </cell>
          <cell r="AK1275">
            <v>2.2000000000000002</v>
          </cell>
          <cell r="AL1275">
            <v>8.5399999999999991</v>
          </cell>
          <cell r="AM1275">
            <v>17.09</v>
          </cell>
          <cell r="AN1275">
            <v>-1936.27</v>
          </cell>
          <cell r="AO1275">
            <v>-0.47</v>
          </cell>
          <cell r="AP1275">
            <v>1338.83</v>
          </cell>
          <cell r="AQ1275">
            <v>1314.5</v>
          </cell>
          <cell r="AR1275">
            <v>3441.76</v>
          </cell>
          <cell r="AS1275">
            <v>883.74</v>
          </cell>
          <cell r="AT1275">
            <v>1479.33</v>
          </cell>
          <cell r="AU1275">
            <v>546.1</v>
          </cell>
          <cell r="AV1275">
            <v>-14.95</v>
          </cell>
          <cell r="AW1275">
            <v>-58.19</v>
          </cell>
          <cell r="AX1275">
            <v>-0.43</v>
          </cell>
          <cell r="AY1275">
            <v>14.43</v>
          </cell>
          <cell r="AZ1275">
            <v>11.09</v>
          </cell>
          <cell r="BA1275">
            <v>-2243.56</v>
          </cell>
          <cell r="BB1275">
            <v>-0.71</v>
          </cell>
          <cell r="BC1275">
            <v>1360.25</v>
          </cell>
          <cell r="BD1275">
            <v>1464.66</v>
          </cell>
          <cell r="BE1275">
            <v>3130.24</v>
          </cell>
          <cell r="BF1275">
            <v>1015.68</v>
          </cell>
          <cell r="BG1275">
            <v>1307.75</v>
          </cell>
          <cell r="BH1275">
            <v>198.48</v>
          </cell>
          <cell r="BI1275">
            <v>-166.47</v>
          </cell>
          <cell r="BJ1275">
            <v>-47.34</v>
          </cell>
          <cell r="BK1275">
            <v>-0.71</v>
          </cell>
          <cell r="BL1275">
            <v>15.7</v>
          </cell>
          <cell r="BM1275">
            <v>11.16</v>
          </cell>
          <cell r="BN1275">
            <v>-2187.27</v>
          </cell>
          <cell r="BO1275">
            <v>-0.9</v>
          </cell>
          <cell r="BP1275">
            <v>1055.05</v>
          </cell>
          <cell r="BQ1275">
            <v>1929.12</v>
          </cell>
          <cell r="BR1275">
            <v>5356.96</v>
          </cell>
          <cell r="BS1275">
            <v>1588.09</v>
          </cell>
          <cell r="BT1275">
            <v>1457.62</v>
          </cell>
          <cell r="BU1275">
            <v>418.35</v>
          </cell>
          <cell r="BV1275">
            <v>5.82</v>
          </cell>
          <cell r="BW1275">
            <v>-26.32</v>
          </cell>
          <cell r="BX1275">
            <v>-1.42</v>
          </cell>
          <cell r="BY1275">
            <v>1.21</v>
          </cell>
          <cell r="BZ1275">
            <v>-0.41</v>
          </cell>
          <cell r="CA1275">
            <v>-1795.53</v>
          </cell>
          <cell r="CB1275">
            <v>-0.9</v>
          </cell>
          <cell r="CC1275">
            <v>1160.17</v>
          </cell>
          <cell r="CD1275">
            <v>2550.29</v>
          </cell>
          <cell r="CE1275">
            <v>2949.28</v>
          </cell>
          <cell r="CF1275">
            <v>1817.48</v>
          </cell>
          <cell r="CG1275">
            <v>775.29</v>
          </cell>
          <cell r="CH1275">
            <v>13.67</v>
          </cell>
          <cell r="CI1275">
            <v>-22.08</v>
          </cell>
          <cell r="CJ1275">
            <v>-30.48</v>
          </cell>
          <cell r="CK1275">
            <v>-0.76</v>
          </cell>
          <cell r="CL1275">
            <v>-0.31</v>
          </cell>
          <cell r="CM1275">
            <v>-0.56999999999999995</v>
          </cell>
          <cell r="CN1275">
            <v>-1200.93</v>
          </cell>
          <cell r="CO1275">
            <v>4.92</v>
          </cell>
          <cell r="CP1275">
            <v>711.32</v>
          </cell>
          <cell r="CQ1275">
            <v>881.73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</row>
        <row r="1276">
          <cell r="F1276">
            <v>3834.25</v>
          </cell>
          <cell r="G1276">
            <v>2224.5100000000002</v>
          </cell>
          <cell r="H1276">
            <v>1581.12</v>
          </cell>
          <cell r="I1276">
            <v>93.06</v>
          </cell>
          <cell r="J1276">
            <v>2.19</v>
          </cell>
          <cell r="K1276">
            <v>279.08999999999997</v>
          </cell>
          <cell r="L1276">
            <v>127.77</v>
          </cell>
          <cell r="M1276">
            <v>247.05</v>
          </cell>
          <cell r="N1276">
            <v>-3003.19</v>
          </cell>
          <cell r="O1276">
            <v>178.79</v>
          </cell>
          <cell r="P1276">
            <v>1219.99</v>
          </cell>
          <cell r="Q1276">
            <v>3887.57</v>
          </cell>
          <cell r="R1276">
            <v>7459.42</v>
          </cell>
          <cell r="S1276">
            <v>1248.08</v>
          </cell>
          <cell r="T1276">
            <v>1727.09</v>
          </cell>
          <cell r="U1276">
            <v>610.82000000000005</v>
          </cell>
          <cell r="V1276">
            <v>98.75</v>
          </cell>
          <cell r="W1276">
            <v>133.06</v>
          </cell>
          <cell r="X1276">
            <v>109.11</v>
          </cell>
          <cell r="Y1276">
            <v>215.97</v>
          </cell>
          <cell r="Z1276">
            <v>145.55000000000001</v>
          </cell>
          <cell r="AA1276">
            <v>-1506.78</v>
          </cell>
          <cell r="AB1276">
            <v>141.53</v>
          </cell>
          <cell r="AC1276">
            <v>2048.21</v>
          </cell>
          <cell r="AD1276">
            <v>2488.02</v>
          </cell>
          <cell r="AE1276">
            <v>7728.43</v>
          </cell>
          <cell r="AF1276">
            <v>1474.54</v>
          </cell>
          <cell r="AG1276">
            <v>1691.43</v>
          </cell>
          <cell r="AH1276">
            <v>834.62</v>
          </cell>
          <cell r="AI1276">
            <v>95.04</v>
          </cell>
          <cell r="AJ1276">
            <v>13.94</v>
          </cell>
          <cell r="AK1276">
            <v>207.56</v>
          </cell>
          <cell r="AL1276">
            <v>159.53</v>
          </cell>
          <cell r="AM1276">
            <v>281.66000000000003</v>
          </cell>
          <cell r="AN1276">
            <v>-1649.13</v>
          </cell>
          <cell r="AO1276">
            <v>159.91999999999999</v>
          </cell>
          <cell r="AP1276">
            <v>1484.2</v>
          </cell>
          <cell r="AQ1276">
            <v>2975.12</v>
          </cell>
          <cell r="AR1276">
            <v>8395.0300000000007</v>
          </cell>
          <cell r="AS1276">
            <v>2032.93</v>
          </cell>
          <cell r="AT1276">
            <v>1968.7</v>
          </cell>
          <cell r="AU1276">
            <v>949.69</v>
          </cell>
          <cell r="AV1276">
            <v>142.94999999999999</v>
          </cell>
          <cell r="AW1276">
            <v>50.26</v>
          </cell>
          <cell r="AX1276">
            <v>240.19</v>
          </cell>
          <cell r="AY1276">
            <v>145.72999999999999</v>
          </cell>
          <cell r="AZ1276">
            <v>193.15</v>
          </cell>
          <cell r="BA1276">
            <v>-1794.41</v>
          </cell>
          <cell r="BB1276">
            <v>147.27000000000001</v>
          </cell>
          <cell r="BC1276">
            <v>1794.31</v>
          </cell>
          <cell r="BD1276">
            <v>2524.2600000000002</v>
          </cell>
          <cell r="BE1276">
            <v>8189.73</v>
          </cell>
          <cell r="BF1276">
            <v>1753.43</v>
          </cell>
          <cell r="BG1276">
            <v>1869.17</v>
          </cell>
          <cell r="BH1276">
            <v>425.55</v>
          </cell>
          <cell r="BI1276">
            <v>119.68</v>
          </cell>
          <cell r="BJ1276">
            <v>81.45</v>
          </cell>
          <cell r="BK1276">
            <v>232.66</v>
          </cell>
          <cell r="BL1276">
            <v>126.21</v>
          </cell>
          <cell r="BM1276">
            <v>201.4</v>
          </cell>
          <cell r="BN1276">
            <v>-2099.31</v>
          </cell>
          <cell r="BO1276">
            <v>135.6</v>
          </cell>
          <cell r="BP1276">
            <v>2106.38</v>
          </cell>
          <cell r="BQ1276">
            <v>3237.51</v>
          </cell>
          <cell r="BR1276">
            <v>8475.83</v>
          </cell>
          <cell r="BS1276">
            <v>2895.96</v>
          </cell>
          <cell r="BT1276">
            <v>1856.48</v>
          </cell>
          <cell r="BU1276">
            <v>733.99</v>
          </cell>
          <cell r="BV1276">
            <v>165.34</v>
          </cell>
          <cell r="BW1276">
            <v>101.25</v>
          </cell>
          <cell r="BX1276">
            <v>141.03</v>
          </cell>
          <cell r="BY1276">
            <v>132.78</v>
          </cell>
          <cell r="BZ1276">
            <v>78.569999999999993</v>
          </cell>
          <cell r="CA1276">
            <v>-2413.39</v>
          </cell>
          <cell r="CB1276">
            <v>159.77000000000001</v>
          </cell>
          <cell r="CC1276">
            <v>1719.71</v>
          </cell>
          <cell r="CD1276">
            <v>2904.34</v>
          </cell>
          <cell r="CE1276">
            <v>4677.71</v>
          </cell>
          <cell r="CF1276">
            <v>1923.02</v>
          </cell>
          <cell r="CG1276">
            <v>734.66</v>
          </cell>
          <cell r="CH1276">
            <v>232.35</v>
          </cell>
          <cell r="CI1276">
            <v>170.98</v>
          </cell>
          <cell r="CJ1276">
            <v>79.290000000000006</v>
          </cell>
          <cell r="CK1276">
            <v>77.17</v>
          </cell>
          <cell r="CL1276">
            <v>76.92</v>
          </cell>
          <cell r="CM1276">
            <v>40.69</v>
          </cell>
          <cell r="CN1276">
            <v>-646.66</v>
          </cell>
          <cell r="CO1276">
            <v>76.69</v>
          </cell>
          <cell r="CP1276">
            <v>751.76</v>
          </cell>
          <cell r="CQ1276">
            <v>1160.8499999999999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3064.14</v>
          </cell>
          <cell r="BS1279">
            <v>1932.42</v>
          </cell>
          <cell r="BT1279">
            <v>446.86</v>
          </cell>
          <cell r="BU1279">
            <v>147.78</v>
          </cell>
          <cell r="BV1279">
            <v>-32.340000000000003</v>
          </cell>
          <cell r="BW1279">
            <v>-65.510000000000005</v>
          </cell>
          <cell r="BX1279">
            <v>-0.85</v>
          </cell>
          <cell r="BY1279">
            <v>-0.36</v>
          </cell>
          <cell r="BZ1279">
            <v>2.2400000000000002</v>
          </cell>
          <cell r="CA1279">
            <v>-1451.6</v>
          </cell>
          <cell r="CB1279">
            <v>1.87</v>
          </cell>
          <cell r="CC1279">
            <v>1036.4100000000001</v>
          </cell>
          <cell r="CD1279">
            <v>1047.23</v>
          </cell>
          <cell r="CE1279">
            <v>966.81</v>
          </cell>
          <cell r="CF1279">
            <v>630.41999999999996</v>
          </cell>
          <cell r="CG1279">
            <v>61.07</v>
          </cell>
          <cell r="CH1279">
            <v>59.56</v>
          </cell>
          <cell r="CI1279">
            <v>0</v>
          </cell>
          <cell r="CJ1279">
            <v>-60.96</v>
          </cell>
          <cell r="CK1279">
            <v>2.29</v>
          </cell>
          <cell r="CL1279">
            <v>-0.17</v>
          </cell>
          <cell r="CM1279">
            <v>2.71</v>
          </cell>
          <cell r="CN1279">
            <v>-425.64</v>
          </cell>
          <cell r="CO1279">
            <v>-0.28000000000000003</v>
          </cell>
          <cell r="CP1279">
            <v>389.31</v>
          </cell>
          <cell r="CQ1279">
            <v>308.5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2599.63</v>
          </cell>
          <cell r="BS1280">
            <v>1454.35</v>
          </cell>
          <cell r="BT1280">
            <v>354.04</v>
          </cell>
          <cell r="BU1280">
            <v>74.86</v>
          </cell>
          <cell r="BV1280">
            <v>-32.340000000000003</v>
          </cell>
          <cell r="BW1280">
            <v>-12.21</v>
          </cell>
          <cell r="BX1280">
            <v>-0.85</v>
          </cell>
          <cell r="BY1280">
            <v>-0.41</v>
          </cell>
          <cell r="BZ1280">
            <v>-0.41</v>
          </cell>
          <cell r="CA1280">
            <v>-681.95</v>
          </cell>
          <cell r="CB1280">
            <v>-0.52</v>
          </cell>
          <cell r="CC1280">
            <v>416.35</v>
          </cell>
          <cell r="CD1280">
            <v>1028.74</v>
          </cell>
          <cell r="CE1280">
            <v>492.05</v>
          </cell>
          <cell r="CF1280">
            <v>256.77999999999997</v>
          </cell>
          <cell r="CG1280">
            <v>61.07</v>
          </cell>
          <cell r="CH1280">
            <v>5.6</v>
          </cell>
          <cell r="CI1280">
            <v>0</v>
          </cell>
          <cell r="CJ1280">
            <v>-30.48</v>
          </cell>
          <cell r="CK1280">
            <v>-0.33</v>
          </cell>
          <cell r="CL1280">
            <v>-0.14000000000000001</v>
          </cell>
          <cell r="CM1280">
            <v>-0.12</v>
          </cell>
          <cell r="CN1280">
            <v>-191.45</v>
          </cell>
          <cell r="CO1280">
            <v>-0.38</v>
          </cell>
          <cell r="CP1280">
            <v>261.85000000000002</v>
          </cell>
          <cell r="CQ1280">
            <v>129.66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</row>
        <row r="1293">
          <cell r="F1293">
            <v>1237.32</v>
          </cell>
          <cell r="G1293">
            <v>1223.8499999999999</v>
          </cell>
          <cell r="H1293">
            <v>1544.58</v>
          </cell>
          <cell r="I1293">
            <v>1705.39</v>
          </cell>
          <cell r="J1293">
            <v>1773.95</v>
          </cell>
          <cell r="K1293">
            <v>1045.5999999999999</v>
          </cell>
          <cell r="L1293">
            <v>918.54</v>
          </cell>
          <cell r="M1293">
            <v>823.33</v>
          </cell>
          <cell r="N1293">
            <v>262.54000000000002</v>
          </cell>
          <cell r="O1293">
            <v>1057.49</v>
          </cell>
          <cell r="P1293">
            <v>1492.01</v>
          </cell>
          <cell r="Q1293">
            <v>1191.3</v>
          </cell>
          <cell r="R1293">
            <v>14266.92</v>
          </cell>
          <cell r="S1293">
            <v>1230.7</v>
          </cell>
          <cell r="T1293">
            <v>1206.8499999999999</v>
          </cell>
          <cell r="U1293">
            <v>1717.81</v>
          </cell>
          <cell r="V1293">
            <v>1684.47</v>
          </cell>
          <cell r="W1293">
            <v>1791.61</v>
          </cell>
          <cell r="X1293">
            <v>968.8</v>
          </cell>
          <cell r="Y1293">
            <v>876.83</v>
          </cell>
          <cell r="Z1293">
            <v>775.03</v>
          </cell>
          <cell r="AA1293">
            <v>296.58</v>
          </cell>
          <cell r="AB1293">
            <v>1161.22</v>
          </cell>
          <cell r="AC1293">
            <v>1376.76</v>
          </cell>
          <cell r="AD1293">
            <v>1180.25</v>
          </cell>
          <cell r="AE1293">
            <v>14181.77</v>
          </cell>
          <cell r="AF1293">
            <v>1272.68</v>
          </cell>
          <cell r="AG1293">
            <v>1138.56</v>
          </cell>
          <cell r="AH1293">
            <v>1686.2</v>
          </cell>
          <cell r="AI1293">
            <v>1641.43</v>
          </cell>
          <cell r="AJ1293">
            <v>1776.35</v>
          </cell>
          <cell r="AK1293">
            <v>953.18</v>
          </cell>
          <cell r="AL1293">
            <v>847.85</v>
          </cell>
          <cell r="AM1293">
            <v>804.43</v>
          </cell>
          <cell r="AN1293">
            <v>265.81</v>
          </cell>
          <cell r="AO1293">
            <v>1190.9000000000001</v>
          </cell>
          <cell r="AP1293">
            <v>1414.36</v>
          </cell>
          <cell r="AQ1293">
            <v>1190.02</v>
          </cell>
          <cell r="AR1293">
            <v>13883.8</v>
          </cell>
          <cell r="AS1293">
            <v>1238.04</v>
          </cell>
          <cell r="AT1293">
            <v>1125.79</v>
          </cell>
          <cell r="AU1293">
            <v>1602.05</v>
          </cell>
          <cell r="AV1293">
            <v>1682.32</v>
          </cell>
          <cell r="AW1293">
            <v>1790.06</v>
          </cell>
          <cell r="AX1293">
            <v>1065.7</v>
          </cell>
          <cell r="AY1293">
            <v>947.12</v>
          </cell>
          <cell r="AZ1293">
            <v>585.35</v>
          </cell>
          <cell r="BA1293">
            <v>112.75</v>
          </cell>
          <cell r="BB1293">
            <v>1169.52</v>
          </cell>
          <cell r="BC1293">
            <v>1393.2</v>
          </cell>
          <cell r="BD1293">
            <v>1171.8900000000001</v>
          </cell>
          <cell r="BE1293">
            <v>13799.18</v>
          </cell>
          <cell r="BF1293">
            <v>1244.55</v>
          </cell>
          <cell r="BG1293">
            <v>1239.9100000000001</v>
          </cell>
          <cell r="BH1293">
            <v>1711.76</v>
          </cell>
          <cell r="BI1293">
            <v>1645.5</v>
          </cell>
          <cell r="BJ1293">
            <v>1760.69</v>
          </cell>
          <cell r="BK1293">
            <v>1015.47</v>
          </cell>
          <cell r="BL1293">
            <v>816.83</v>
          </cell>
          <cell r="BM1293">
            <v>657.13</v>
          </cell>
          <cell r="BN1293">
            <v>101.33</v>
          </cell>
          <cell r="BO1293">
            <v>1058.73</v>
          </cell>
          <cell r="BP1293">
            <v>1430.44</v>
          </cell>
          <cell r="BQ1293">
            <v>1116.82</v>
          </cell>
          <cell r="BR1293">
            <v>9339.3700000000008</v>
          </cell>
          <cell r="BS1293">
            <v>759.7</v>
          </cell>
          <cell r="BT1293">
            <v>758.31</v>
          </cell>
          <cell r="BU1293">
            <v>1221.3</v>
          </cell>
          <cell r="BV1293">
            <v>1236.2</v>
          </cell>
          <cell r="BW1293">
            <v>1325.26</v>
          </cell>
          <cell r="BX1293">
            <v>675.71</v>
          </cell>
          <cell r="BY1293">
            <v>679.4</v>
          </cell>
          <cell r="BZ1293">
            <v>392.1</v>
          </cell>
          <cell r="CA1293">
            <v>55.54</v>
          </cell>
          <cell r="CB1293">
            <v>771.98</v>
          </cell>
          <cell r="CC1293">
            <v>858.62</v>
          </cell>
          <cell r="CD1293">
            <v>605.25</v>
          </cell>
          <cell r="CE1293">
            <v>3928.85</v>
          </cell>
          <cell r="CF1293">
            <v>352.55</v>
          </cell>
          <cell r="CG1293">
            <v>340.59</v>
          </cell>
          <cell r="CH1293">
            <v>545.25</v>
          </cell>
          <cell r="CI1293">
            <v>521.79999999999995</v>
          </cell>
          <cell r="CJ1293">
            <v>535.45000000000005</v>
          </cell>
          <cell r="CK1293">
            <v>270.45999999999998</v>
          </cell>
          <cell r="CL1293">
            <v>236.02</v>
          </cell>
          <cell r="CM1293">
            <v>122.94</v>
          </cell>
          <cell r="CN1293">
            <v>65.56</v>
          </cell>
          <cell r="CO1293">
            <v>307.2</v>
          </cell>
          <cell r="CP1293">
            <v>340.35</v>
          </cell>
          <cell r="CQ1293">
            <v>290.68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</row>
        <row r="1295">
          <cell r="F1295">
            <v>-161.61000000000001</v>
          </cell>
          <cell r="G1295">
            <v>-203.73</v>
          </cell>
          <cell r="H1295">
            <v>-334.04</v>
          </cell>
          <cell r="I1295">
            <v>-295.76</v>
          </cell>
          <cell r="J1295">
            <v>-283.64999999999998</v>
          </cell>
          <cell r="K1295">
            <v>-234.16</v>
          </cell>
          <cell r="L1295">
            <v>-274.5</v>
          </cell>
          <cell r="M1295">
            <v>-325.64999999999998</v>
          </cell>
          <cell r="N1295">
            <v>-238.28</v>
          </cell>
          <cell r="O1295">
            <v>-403.83</v>
          </cell>
          <cell r="P1295">
            <v>-255.92</v>
          </cell>
          <cell r="Q1295">
            <v>-225.23</v>
          </cell>
          <cell r="R1295">
            <v>-3506.37</v>
          </cell>
          <cell r="S1295">
            <v>-155.68</v>
          </cell>
          <cell r="T1295">
            <v>-225.28</v>
          </cell>
          <cell r="U1295">
            <v>-317.19</v>
          </cell>
          <cell r="V1295">
            <v>-289.38</v>
          </cell>
          <cell r="W1295">
            <v>-265.99</v>
          </cell>
          <cell r="X1295">
            <v>-297.79000000000002</v>
          </cell>
          <cell r="Y1295">
            <v>-290.61</v>
          </cell>
          <cell r="Z1295">
            <v>-345.55</v>
          </cell>
          <cell r="AA1295">
            <v>-296.29000000000002</v>
          </cell>
          <cell r="AB1295">
            <v>-530.67999999999995</v>
          </cell>
          <cell r="AC1295">
            <v>-252.54</v>
          </cell>
          <cell r="AD1295">
            <v>-239.41</v>
          </cell>
          <cell r="AE1295">
            <v>-3573.49</v>
          </cell>
          <cell r="AF1295">
            <v>-173.35</v>
          </cell>
          <cell r="AG1295">
            <v>-231.26</v>
          </cell>
          <cell r="AH1295">
            <v>-345.43</v>
          </cell>
          <cell r="AI1295">
            <v>-326.08</v>
          </cell>
          <cell r="AJ1295">
            <v>-298.67</v>
          </cell>
          <cell r="AK1295">
            <v>-294.58999999999997</v>
          </cell>
          <cell r="AL1295">
            <v>-283</v>
          </cell>
          <cell r="AM1295">
            <v>-311.29000000000002</v>
          </cell>
          <cell r="AN1295">
            <v>-297.37</v>
          </cell>
          <cell r="AO1295">
            <v>-557.15</v>
          </cell>
          <cell r="AP1295">
            <v>-244.44</v>
          </cell>
          <cell r="AQ1295">
            <v>-210.86</v>
          </cell>
          <cell r="AR1295">
            <v>-3335.55</v>
          </cell>
          <cell r="AS1295">
            <v>-148.33000000000001</v>
          </cell>
          <cell r="AT1295">
            <v>-235.82</v>
          </cell>
          <cell r="AU1295">
            <v>-303.52</v>
          </cell>
          <cell r="AV1295">
            <v>-305.87</v>
          </cell>
          <cell r="AW1295">
            <v>-279.14</v>
          </cell>
          <cell r="AX1295">
            <v>-303.27</v>
          </cell>
          <cell r="AY1295">
            <v>-238.8</v>
          </cell>
          <cell r="AZ1295">
            <v>-291.63</v>
          </cell>
          <cell r="BA1295">
            <v>-195.1</v>
          </cell>
          <cell r="BB1295">
            <v>-566.69000000000005</v>
          </cell>
          <cell r="BC1295">
            <v>-241.32</v>
          </cell>
          <cell r="BD1295">
            <v>-226.07</v>
          </cell>
          <cell r="BE1295">
            <v>-3527.76</v>
          </cell>
          <cell r="BF1295">
            <v>-135.54</v>
          </cell>
          <cell r="BG1295">
            <v>-240.25</v>
          </cell>
          <cell r="BH1295">
            <v>-335.35</v>
          </cell>
          <cell r="BI1295">
            <v>-339.99</v>
          </cell>
          <cell r="BJ1295">
            <v>-311.41000000000003</v>
          </cell>
          <cell r="BK1295">
            <v>-329.88</v>
          </cell>
          <cell r="BL1295">
            <v>-187.16</v>
          </cell>
          <cell r="BM1295">
            <v>-310.5</v>
          </cell>
          <cell r="BN1295">
            <v>-271.83</v>
          </cell>
          <cell r="BO1295">
            <v>-547.36</v>
          </cell>
          <cell r="BP1295">
            <v>-237.58</v>
          </cell>
          <cell r="BQ1295">
            <v>-280.92</v>
          </cell>
          <cell r="BR1295">
            <v>-8398.06</v>
          </cell>
          <cell r="BS1295">
            <v>-645.51</v>
          </cell>
          <cell r="BT1295">
            <v>-661.36</v>
          </cell>
          <cell r="BU1295">
            <v>-836</v>
          </cell>
          <cell r="BV1295">
            <v>-802.81</v>
          </cell>
          <cell r="BW1295">
            <v>-738.13</v>
          </cell>
          <cell r="BX1295">
            <v>-644.41</v>
          </cell>
          <cell r="BY1295">
            <v>-512.46</v>
          </cell>
          <cell r="BZ1295">
            <v>-667.71</v>
          </cell>
          <cell r="CA1295">
            <v>-421.53</v>
          </cell>
          <cell r="CB1295">
            <v>-984.93</v>
          </cell>
          <cell r="CC1295">
            <v>-841.06</v>
          </cell>
          <cell r="CD1295">
            <v>-642.16</v>
          </cell>
          <cell r="CE1295">
            <v>-14774.37</v>
          </cell>
          <cell r="CF1295">
            <v>-1040.97</v>
          </cell>
          <cell r="CG1295">
            <v>-1194.3499999999999</v>
          </cell>
          <cell r="CH1295">
            <v>-1528.8</v>
          </cell>
          <cell r="CI1295">
            <v>-1564.42</v>
          </cell>
          <cell r="CJ1295">
            <v>-1580.17</v>
          </cell>
          <cell r="CK1295">
            <v>-1143.92</v>
          </cell>
          <cell r="CL1295">
            <v>-995.76</v>
          </cell>
          <cell r="CM1295">
            <v>-978.08</v>
          </cell>
          <cell r="CN1295">
            <v>-663.88</v>
          </cell>
          <cell r="CO1295">
            <v>-1440.85</v>
          </cell>
          <cell r="CP1295">
            <v>-1379.92</v>
          </cell>
          <cell r="CQ1295">
            <v>-1263.25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</row>
        <row r="1296"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</row>
        <row r="1297">
          <cell r="F1297">
            <v>-161.61000000000001</v>
          </cell>
          <cell r="G1297">
            <v>-203.73</v>
          </cell>
          <cell r="H1297">
            <v>-334.04</v>
          </cell>
          <cell r="I1297">
            <v>-295.76</v>
          </cell>
          <cell r="J1297">
            <v>-283.64999999999998</v>
          </cell>
          <cell r="K1297">
            <v>-234.16</v>
          </cell>
          <cell r="L1297">
            <v>-274.5</v>
          </cell>
          <cell r="M1297">
            <v>-325.64999999999998</v>
          </cell>
          <cell r="N1297">
            <v>-238.28</v>
          </cell>
          <cell r="O1297">
            <v>-403.83</v>
          </cell>
          <cell r="P1297">
            <v>-255.92</v>
          </cell>
          <cell r="Q1297">
            <v>-225.23</v>
          </cell>
          <cell r="R1297">
            <v>-3506.37</v>
          </cell>
          <cell r="S1297">
            <v>-155.68</v>
          </cell>
          <cell r="T1297">
            <v>-225.28</v>
          </cell>
          <cell r="U1297">
            <v>-317.19</v>
          </cell>
          <cell r="V1297">
            <v>-289.38</v>
          </cell>
          <cell r="W1297">
            <v>-265.99</v>
          </cell>
          <cell r="X1297">
            <v>-297.79000000000002</v>
          </cell>
          <cell r="Y1297">
            <v>-290.61</v>
          </cell>
          <cell r="Z1297">
            <v>-345.55</v>
          </cell>
          <cell r="AA1297">
            <v>-296.29000000000002</v>
          </cell>
          <cell r="AB1297">
            <v>-530.67999999999995</v>
          </cell>
          <cell r="AC1297">
            <v>-252.54</v>
          </cell>
          <cell r="AD1297">
            <v>-239.41</v>
          </cell>
          <cell r="AE1297">
            <v>-3573.49</v>
          </cell>
          <cell r="AF1297">
            <v>-173.35</v>
          </cell>
          <cell r="AG1297">
            <v>-231.26</v>
          </cell>
          <cell r="AH1297">
            <v>-345.43</v>
          </cell>
          <cell r="AI1297">
            <v>-326.08</v>
          </cell>
          <cell r="AJ1297">
            <v>-298.67</v>
          </cell>
          <cell r="AK1297">
            <v>-294.58999999999997</v>
          </cell>
          <cell r="AL1297">
            <v>-283</v>
          </cell>
          <cell r="AM1297">
            <v>-311.29000000000002</v>
          </cell>
          <cell r="AN1297">
            <v>-297.37</v>
          </cell>
          <cell r="AO1297">
            <v>-557.15</v>
          </cell>
          <cell r="AP1297">
            <v>-244.44</v>
          </cell>
          <cell r="AQ1297">
            <v>-210.86</v>
          </cell>
          <cell r="AR1297">
            <v>-3335.55</v>
          </cell>
          <cell r="AS1297">
            <v>-148.33000000000001</v>
          </cell>
          <cell r="AT1297">
            <v>-235.82</v>
          </cell>
          <cell r="AU1297">
            <v>-303.52</v>
          </cell>
          <cell r="AV1297">
            <v>-305.87</v>
          </cell>
          <cell r="AW1297">
            <v>-279.14</v>
          </cell>
          <cell r="AX1297">
            <v>-303.27</v>
          </cell>
          <cell r="AY1297">
            <v>-238.8</v>
          </cell>
          <cell r="AZ1297">
            <v>-291.63</v>
          </cell>
          <cell r="BA1297">
            <v>-195.1</v>
          </cell>
          <cell r="BB1297">
            <v>-566.69000000000005</v>
          </cell>
          <cell r="BC1297">
            <v>-241.32</v>
          </cell>
          <cell r="BD1297">
            <v>-226.07</v>
          </cell>
          <cell r="BE1297">
            <v>-3527.76</v>
          </cell>
          <cell r="BF1297">
            <v>-135.54</v>
          </cell>
          <cell r="BG1297">
            <v>-240.25</v>
          </cell>
          <cell r="BH1297">
            <v>-335.35</v>
          </cell>
          <cell r="BI1297">
            <v>-339.99</v>
          </cell>
          <cell r="BJ1297">
            <v>-311.41000000000003</v>
          </cell>
          <cell r="BK1297">
            <v>-329.88</v>
          </cell>
          <cell r="BL1297">
            <v>-187.16</v>
          </cell>
          <cell r="BM1297">
            <v>-310.5</v>
          </cell>
          <cell r="BN1297">
            <v>-271.83</v>
          </cell>
          <cell r="BO1297">
            <v>-547.36</v>
          </cell>
          <cell r="BP1297">
            <v>-237.58</v>
          </cell>
          <cell r="BQ1297">
            <v>-280.92</v>
          </cell>
          <cell r="BR1297">
            <v>-8398.06</v>
          </cell>
          <cell r="BS1297">
            <v>-645.51</v>
          </cell>
          <cell r="BT1297">
            <v>-661.36</v>
          </cell>
          <cell r="BU1297">
            <v>-836</v>
          </cell>
          <cell r="BV1297">
            <v>-802.81</v>
          </cell>
          <cell r="BW1297">
            <v>-738.13</v>
          </cell>
          <cell r="BX1297">
            <v>-644.41</v>
          </cell>
          <cell r="BY1297">
            <v>-512.46</v>
          </cell>
          <cell r="BZ1297">
            <v>-667.71</v>
          </cell>
          <cell r="CA1297">
            <v>-421.53</v>
          </cell>
          <cell r="CB1297">
            <v>-984.93</v>
          </cell>
          <cell r="CC1297">
            <v>-841.06</v>
          </cell>
          <cell r="CD1297">
            <v>-642.16</v>
          </cell>
          <cell r="CE1297">
            <v>-14774.37</v>
          </cell>
          <cell r="CF1297">
            <v>-1040.97</v>
          </cell>
          <cell r="CG1297">
            <v>-1194.3499999999999</v>
          </cell>
          <cell r="CH1297">
            <v>-1528.8</v>
          </cell>
          <cell r="CI1297">
            <v>-1564.42</v>
          </cell>
          <cell r="CJ1297">
            <v>-1580.17</v>
          </cell>
          <cell r="CK1297">
            <v>-1143.92</v>
          </cell>
          <cell r="CL1297">
            <v>-995.76</v>
          </cell>
          <cell r="CM1297">
            <v>-978.08</v>
          </cell>
          <cell r="CN1297">
            <v>-663.88</v>
          </cell>
          <cell r="CO1297">
            <v>-1440.85</v>
          </cell>
          <cell r="CP1297">
            <v>-1379.92</v>
          </cell>
          <cell r="CQ1297">
            <v>-1263.25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ImportData"/>
      <sheetName val="Coal Retire"/>
      <sheetName val="PaR Report (New)"/>
      <sheetName val="SO Resource Fixed Costs"/>
      <sheetName val="Cost Summary"/>
      <sheetName val="PaR Resource Report"/>
      <sheetName val="CREDITS"/>
      <sheetName val="&lt;-----REPORTS"/>
      <sheetName val="SO Summary"/>
      <sheetName val="FOM_VOM_Cap_Cost_Report"/>
      <sheetName val="PVRRByStation"/>
      <sheetName val="StaMoPerf"/>
      <sheetName val="PaR_StationData"/>
      <sheetName val="Mapping"/>
      <sheetName val="DecomPVRR"/>
      <sheetName val="StaBuild"/>
      <sheetName val="Loads"/>
      <sheetName val="DSMEnergy"/>
      <sheetName val="SO_ENSEnergy"/>
      <sheetName val="DumpEnergy"/>
      <sheetName val="MktTrade"/>
      <sheetName val="ConPattern"/>
      <sheetName val="TieCF"/>
      <sheetName val="Portfolio"/>
      <sheetName val="TTL_Cost"/>
      <sheetName val="PaR_CostsByYr"/>
      <sheetName val="ENS_Cost"/>
      <sheetName val="ENS_Iterations"/>
      <sheetName val="Emission"/>
      <sheetName val="CA_ResDef"/>
      <sheetName val="TBL_REsourceMaster"/>
      <sheetName val="New Wind Solar Cap"/>
      <sheetName val="Report Cost Cate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09">
          <cell r="I509">
            <v>1920</v>
          </cell>
        </row>
      </sheetData>
      <sheetData sheetId="11">
        <row r="1">
          <cell r="E1">
            <v>2019</v>
          </cell>
          <cell r="F1">
            <v>2020</v>
          </cell>
          <cell r="G1">
            <v>2021</v>
          </cell>
          <cell r="H1">
            <v>2022</v>
          </cell>
          <cell r="I1">
            <v>2023</v>
          </cell>
          <cell r="J1">
            <v>2024</v>
          </cell>
          <cell r="K1">
            <v>2025</v>
          </cell>
          <cell r="L1">
            <v>2026</v>
          </cell>
          <cell r="M1">
            <v>2027</v>
          </cell>
          <cell r="N1">
            <v>2028</v>
          </cell>
          <cell r="O1">
            <v>2029</v>
          </cell>
          <cell r="P1">
            <v>2030</v>
          </cell>
          <cell r="Q1">
            <v>2031</v>
          </cell>
          <cell r="R1">
            <v>2032</v>
          </cell>
          <cell r="S1">
            <v>2033</v>
          </cell>
          <cell r="T1">
            <v>2034</v>
          </cell>
          <cell r="U1">
            <v>2035</v>
          </cell>
          <cell r="V1">
            <v>2036</v>
          </cell>
          <cell r="W1">
            <v>2037</v>
          </cell>
          <cell r="X1">
            <v>2038</v>
          </cell>
          <cell r="Y1" t="str">
            <v>lookup</v>
          </cell>
        </row>
        <row r="2"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 t="str">
            <v>HY_BigForkExisting Station Fuel Costs</v>
          </cell>
        </row>
        <row r="3"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HY_BigForkExisting Station Variable O&amp;M Costs</v>
          </cell>
        </row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 t="str">
            <v>HY_BigForkExisting Station Emission Costs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 t="str">
            <v>HY_BigForkExisting Station Dispatch Adder Costs</v>
          </cell>
        </row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 t="str">
            <v>HY_BigForkExisting Station Fixed Costs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 t="str">
            <v>HY_BigForkExisting Station Demand Charges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 t="str">
            <v>HY_BigForkExisting Station Decomm. Costs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HY_GemState_PExisting Station Fuel Costs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 t="str">
            <v>HY_GemState_PExisting Station Variable O&amp;M Costs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 t="str">
            <v>HY_GemState_PExisting Station Emission Costs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 t="str">
            <v>HY_GemState_PExisting Station Dispatch Adder Costs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 t="str">
            <v>HY_GemState_PExisting Station Fixed Costs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 t="str">
            <v>HY_GemState_PExisting Station Demand Charges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 t="str">
            <v>HY_GemState_PExisting Station Decomm. Costs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 t="str">
            <v>HY_SmallEastExisting Station Fuel Costs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 t="str">
            <v>HY_SmallEastExisting Station Variable O&amp;M Costs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 t="str">
            <v>HY_SmallEastExisting Station Emission Costs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 t="str">
            <v>HY_SmallEastExisting Station Dispatch Adder Costs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 t="str">
            <v>HY_SmallEastExisting Station Fixed Costs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 t="str">
            <v>HY_SmallEastExisting Station Demand Charges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 t="str">
            <v>HY_SmallEastExisting Station Decomm. Costs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 t="str">
            <v>HY_RogueExisting Station Fuel Costs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 t="str">
            <v>HY_RogueExisting Station Variable O&amp;M Costs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 t="str">
            <v>HY_RogueExisting Station Emission Costs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 t="str">
            <v>HY_RogueExisting Station Dispatch Adder Costs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HY_RogueExisting Station Fixed Costs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 t="str">
            <v>HY_RogueExisting Station Demand Charges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 t="str">
            <v>HY_RogueExisting Station Decomm. Costs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 t="str">
            <v>HY_MidCol_PExisting Station Fuel Costs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 t="str">
            <v>HY_MidCol_PExisting Station Variable O&amp;M Costs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 t="str">
            <v>HY_MidCol_PExisting Station Emission Costs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 t="str">
            <v>HY_MidCol_PExisting Station Dispatch Adder Costs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 t="str">
            <v>HY_MidCol_PExisting Station Fixed Costs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 t="str">
            <v>HY_MidCol_PExisting Station Demand Charges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 t="str">
            <v>HY_MidCol_PExisting Station Decomm. Costs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 t="str">
            <v>HY_SmallWestExisting Station Fuel Costs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 t="str">
            <v>HY_SmallWestExisting Station Variable O&amp;M Costs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 t="str">
            <v>HY_SmallWestExisting Station Emission Costs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HY_SmallWestExisting Station Dispatch Adder Costs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 t="str">
            <v>HY_SmallWestExisting Station Fixed Costs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str">
            <v>HY_SmallWestExisting Station Demand Charges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 t="str">
            <v>HY_SmallWestExisting Station Decomm. Costs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 t="str">
            <v>HY_BearRiver_ShapeExisting Station Fuel Costs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 t="str">
            <v>HY_BearRiver_ShapeExisting Station Variable O&amp;M Costs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 t="str">
            <v>HY_BearRiver_ShapeExisting Station Emission Costs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 t="str">
            <v>HY_BearRiver_ShapeExisting Station Dispatch Adder Costs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 t="str">
            <v>HY_BearRiver_ShapeExisting Station Fixed Costs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 t="str">
            <v>HY_BearRiver_ShapeExisting Station Demand Charges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 t="str">
            <v>HY_BearRiver_ShapeExisting Station Decomm. Costs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 t="str">
            <v>HY_BearRiver_DispatchExisting Station Fuel Costs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 t="str">
            <v>HY_BearRiver_DispatchExisting Station Variable O&amp;M Costs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 t="str">
            <v>HY_BearRiver_DispatchExisting Station Emission Costs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 t="str">
            <v>HY_BearRiver_DispatchExisting Station Dispatch Adder Costs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 t="str">
            <v>HY_BearRiver_DispatchExisting Station Fixed Costs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 t="str">
            <v>HY_BearRiver_DispatchExisting Station Demand Charges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 t="str">
            <v>HY_BearRiver_DispatchExisting Station Decomm. Costs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 t="str">
            <v>HY_Klamath_DispatchExisting Station Fuel Costs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 t="str">
            <v>HY_Klamath_DispatchExisting Station Variable O&amp;M Costs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 t="str">
            <v>HY_Klamath_DispatchExisting Station Emission Costs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 t="str">
            <v>HY_Klamath_DispatchExisting Station Dispatch Adder Costs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 t="str">
            <v>HY_Klamath_DispatchExisting Station Fixed Costs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>HY_Klamath_DispatchExisting Station Demand Charges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>HY_Klamath_DispatchExisting Station Decomm. Costs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>HY_Lewis_DispatchExisting Station Fuel Costs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>HY_Lewis_DispatchExisting Station Variable O&amp;M Costs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 t="str">
            <v>HY_Lewis_DispatchExisting Station Emission Costs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 t="str">
            <v>HY_Lewis_DispatchExisting Station Dispatch Adder Costs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 t="str">
            <v>HY_Lewis_DispatchExisting Station Fixed Costs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 t="str">
            <v>HY_Lewis_DispatchExisting Station Demand Charges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 t="str">
            <v>HY_Lewis_DispatchExisting Station Decomm. Costs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 t="str">
            <v>HY_Lewis_ShapeExisting Station Fuel Costs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 t="str">
            <v>HY_Lewis_ShapeExisting Station Variable O&amp;M Costs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 t="str">
            <v>HY_Lewis_ShapeExisting Station Emission Costs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 t="str">
            <v>HY_Lewis_ShapeExisting Station Dispatch Adder Costs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 t="str">
            <v>HY_Lewis_ShapeExisting Station Fixed Costs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 t="str">
            <v>HY_Lewis_ShapeExisting Station Demand Charges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 t="str">
            <v>HY_Lewis_ShapeExisting Station Decomm. Costs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 t="str">
            <v>HY_Klamath_FlatExisting Station Fuel Costs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 t="str">
            <v>HY_Klamath_FlatExisting Station Variable O&amp;M Costs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 t="str">
            <v>HY_Klamath_FlatExisting Station Emission Costs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 t="str">
            <v>HY_Klamath_FlatExisting Station Dispatch Adder Costs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 t="str">
            <v>HY_Klamath_FlatExisting Station Fixed Costs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str">
            <v>HY_Klamath_FlatExisting Station Demand Charges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 t="str">
            <v>HY_Klamath_FlatExisting Station Decomm. Costs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str">
            <v>HY_Umpqua_FlatExisting Station Fuel Costs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 t="str">
            <v>HY_Umpqua_FlatExisting Station Variable O&amp;M Costs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 t="str">
            <v>HY_Umpqua_FlatExisting Station Emission Costs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 t="str">
            <v>HY_Umpqua_FlatExisting Station Dispatch Adder Costs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 t="str">
            <v>HY_Umpqua_FlatExisting Station Fixed Costs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 t="str">
            <v>HY_Umpqua_FlatExisting Station Demand Charges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 t="str">
            <v>HY_Umpqua_FlatExisting Station Decomm. Costs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 t="str">
            <v>HY_Umpqua_ShapeExisting Station Fuel Costs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 t="str">
            <v>HY_Umpqua_ShapeExisting Station Variable O&amp;M Costs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 t="str">
            <v>HY_Umpqua_ShapeExisting Station Emission Costs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 t="str">
            <v>HY_Umpqua_ShapeExisting Station Dispatch Adder Costs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 t="str">
            <v>HY_Umpqua_ShapeExisting Station Fixed Costs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 t="str">
            <v>HY_Umpqua_ShapeExisting Station Demand Charges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 t="str">
            <v>HY_Umpqua_ShapeExisting Station Decomm. Costs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 t="str">
            <v>HY_Klamath_ShapeExisting Station Fuel Costs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 t="str">
            <v>HY_Klamath_ShapeExisting Station Variable O&amp;M Costs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 t="str">
            <v>HY_Klamath_ShapeExisting Station Emission Costs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 t="str">
            <v>HY_Klamath_ShapeExisting Station Dispatch Adder Costs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str">
            <v>HY_Klamath_ShapeExisting Station Fixed Costs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 t="str">
            <v>HY_Klamath_ShapeExisting Station Demand Charges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 t="str">
            <v>HY_Klamath_ShapeExisting Station Decomm. Costs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 t="str">
            <v>Hy_Lewis_Dispatch_Rel_ReserveExisting Station Fuel Costs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 t="str">
            <v>Hy_Lewis_Dispatch_Rel_ReserveExisting Station Variable O&amp;M Costs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 t="str">
            <v>Hy_Lewis_Dispatch_Rel_ReserveExisting Station Emission Costs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 t="str">
            <v>Hy_Lewis_Dispatch_Rel_ReserveExisting Station Dispatch Adder Costs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 t="str">
            <v>Hy_Lewis_Dispatch_Rel_ReserveExisting Station Fixed Costs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 t="str">
            <v>Hy_Lewis_Dispatch_Rel_ReserveExisting Station Demand Charges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 t="str">
            <v>Hy_Lewis_Dispatch_Rel_ReserveExisting Station Decomm. Costs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 t="str">
            <v>Hy_Bear_Dispatch_Rel_ReserveExisting Station Fuel Costs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 t="str">
            <v>Hy_Bear_Dispatch_Rel_ReserveExisting Station Variable O&amp;M Costs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 t="str">
            <v>Hy_Bear_Dispatch_Rel_ReserveExisting Station Emission Costs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 t="str">
            <v>Hy_Bear_Dispatch_Rel_ReserveExisting Station Dispatch Adder Costs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 t="str">
            <v>Hy_Bear_Dispatch_Rel_ReserveExisting Station Fixed Costs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 t="str">
            <v>Hy_Bear_Dispatch_Rel_ReserveExisting Station Demand Charges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 t="str">
            <v>Hy_Bear_Dispatch_Rel_ReserveExisting Station Decomm. Costs</v>
          </cell>
        </row>
        <row r="121">
          <cell r="E121">
            <v>34.121000000000002</v>
          </cell>
          <cell r="F121">
            <v>29.905999999999999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 t="str">
            <v>CL_Cholla4Existing Station Fuel Costs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 t="str">
            <v>CL_Cholla4Existing Station Variable O&amp;M Costs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 t="str">
            <v>CL_Cholla4Existing Station Emission Costs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 t="str">
            <v>CL_Cholla4Existing Station Dispatch Adder Costs</v>
          </cell>
        </row>
        <row r="125">
          <cell r="E125">
            <v>36.204000000000001</v>
          </cell>
          <cell r="F125">
            <v>36.959000000000003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 t="str">
            <v>CL_Cholla4Existing Station Fixed Costs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 t="str">
            <v>CL_Cholla4Existing Station Demand Charges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 t="str">
            <v>CL_Cholla4Existing Station Decomm. Costs</v>
          </cell>
        </row>
        <row r="128">
          <cell r="E128">
            <v>10.997</v>
          </cell>
          <cell r="F128">
            <v>9.718</v>
          </cell>
          <cell r="G128">
            <v>11.494</v>
          </cell>
          <cell r="H128">
            <v>12.416</v>
          </cell>
          <cell r="I128">
            <v>15.58</v>
          </cell>
          <cell r="J128">
            <v>16.161999999999999</v>
          </cell>
          <cell r="K128">
            <v>14.218999999999999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 t="str">
            <v>CL_Craig1Existing Station Fuel Costs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 t="str">
            <v>CL_Craig1Existing Station Variable O&amp;M Costs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6.1959999999999997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 t="str">
            <v>CL_Craig1Existing Station Emission Costs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 t="str">
            <v>CL_Craig1Existing Station Dispatch Adder Costs</v>
          </cell>
        </row>
        <row r="132">
          <cell r="E132">
            <v>8.2319999999999993</v>
          </cell>
          <cell r="F132">
            <v>7.2439999999999998</v>
          </cell>
          <cell r="G132">
            <v>7.9850000000000003</v>
          </cell>
          <cell r="H132">
            <v>13.911</v>
          </cell>
          <cell r="I132">
            <v>10.294</v>
          </cell>
          <cell r="J132">
            <v>10.792999999999999</v>
          </cell>
          <cell r="K132">
            <v>11.02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 t="str">
            <v>CL_Craig1Existing Station Fixed Costs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 t="str">
            <v>CL_Craig1Existing Station Demand Charges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 t="str">
            <v>CL_Craig1Existing Station Decomm. Costs</v>
          </cell>
        </row>
        <row r="135">
          <cell r="E135">
            <v>9.952</v>
          </cell>
          <cell r="F135">
            <v>9.1460000000000008</v>
          </cell>
          <cell r="G135">
            <v>10.711</v>
          </cell>
          <cell r="H135">
            <v>13.183</v>
          </cell>
          <cell r="I135">
            <v>13.645</v>
          </cell>
          <cell r="J135">
            <v>15.827999999999999</v>
          </cell>
          <cell r="K135">
            <v>13.958</v>
          </cell>
          <cell r="L135">
            <v>13.888999999999999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 t="str">
            <v>CL_Craig2Existing Station Fuel Costs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 t="str">
            <v>CL_Craig2Existing Station Variable O&amp;M Costs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6.0819999999999999</v>
          </cell>
          <cell r="L137">
            <v>7.2359999999999998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 t="str">
            <v>CL_Craig2Existing Station Emission Costs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 t="str">
            <v>CL_Craig2Existing Station Dispatch Adder Costs</v>
          </cell>
        </row>
        <row r="139">
          <cell r="E139">
            <v>6.46</v>
          </cell>
          <cell r="F139">
            <v>8.9510000000000005</v>
          </cell>
          <cell r="G139">
            <v>7.9569999999999999</v>
          </cell>
          <cell r="H139">
            <v>8.5939999999999994</v>
          </cell>
          <cell r="I139">
            <v>12.782999999999999</v>
          </cell>
          <cell r="J139">
            <v>10.574999999999999</v>
          </cell>
          <cell r="K139">
            <v>11</v>
          </cell>
          <cell r="L139">
            <v>11.288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 t="str">
            <v>CL_Craig2Existing Station Fixed Costs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 t="str">
            <v>CL_Craig2Existing Station Demand Charges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CL_Craig2Existing Station Decomm. Costs</v>
          </cell>
        </row>
        <row r="142">
          <cell r="E142">
            <v>3.3740000000000001</v>
          </cell>
          <cell r="F142">
            <v>1.4850000000000001</v>
          </cell>
          <cell r="G142">
            <v>0.629</v>
          </cell>
          <cell r="H142">
            <v>0.96399999999999997</v>
          </cell>
          <cell r="I142">
            <v>1.21</v>
          </cell>
          <cell r="J142">
            <v>0.46</v>
          </cell>
          <cell r="K142">
            <v>0.111</v>
          </cell>
          <cell r="L142">
            <v>6.1539999999999999</v>
          </cell>
          <cell r="M142">
            <v>5.6859999999999999</v>
          </cell>
          <cell r="N142">
            <v>6.9020000000000001</v>
          </cell>
          <cell r="O142">
            <v>7.3959999999999999</v>
          </cell>
          <cell r="P142">
            <v>8.0399999999999991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CL_Hayden1Existing Station Fuel Costs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CL_Hayden1Existing Station Variable O&amp;M Costs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4.2000000000000003E-2</v>
          </cell>
          <cell r="L144">
            <v>2.5550000000000002</v>
          </cell>
          <cell r="M144">
            <v>2.6</v>
          </cell>
          <cell r="N144">
            <v>4.0419999999999998</v>
          </cell>
          <cell r="O144">
            <v>4.76</v>
          </cell>
          <cell r="P144">
            <v>5.673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CL_Hayden1Existing Station Emission Costs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 t="str">
            <v>CL_Hayden1Existing Station Dispatch Adder Costs</v>
          </cell>
        </row>
        <row r="146">
          <cell r="E146">
            <v>3.8239999999999998</v>
          </cell>
          <cell r="F146">
            <v>4.07</v>
          </cell>
          <cell r="G146">
            <v>4.992</v>
          </cell>
          <cell r="H146">
            <v>4.59</v>
          </cell>
          <cell r="I146">
            <v>5.07</v>
          </cell>
          <cell r="J146">
            <v>6.327</v>
          </cell>
          <cell r="K146">
            <v>5.9039999999999999</v>
          </cell>
          <cell r="L146">
            <v>6.2859999999999996</v>
          </cell>
          <cell r="M146">
            <v>8.1969999999999992</v>
          </cell>
          <cell r="N146">
            <v>7.609</v>
          </cell>
          <cell r="O146">
            <v>8.2829999999999995</v>
          </cell>
          <cell r="P146">
            <v>8.4510000000000005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 t="str">
            <v>CL_Hayden1Existing Station Fixed Costs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 t="str">
            <v>CL_Hayden1Existing Station Demand Charges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 t="str">
            <v>CL_Hayden1Existing Station Decomm. Costs</v>
          </cell>
        </row>
        <row r="149">
          <cell r="E149">
            <v>3.093</v>
          </cell>
          <cell r="F149">
            <v>1.8320000000000001</v>
          </cell>
          <cell r="G149">
            <v>2.2509999999999999</v>
          </cell>
          <cell r="H149">
            <v>3.4550000000000001</v>
          </cell>
          <cell r="I149">
            <v>3.9329999999999998</v>
          </cell>
          <cell r="J149">
            <v>4.3090000000000002</v>
          </cell>
          <cell r="K149">
            <v>2.5960000000000001</v>
          </cell>
          <cell r="L149">
            <v>5.2830000000000004</v>
          </cell>
          <cell r="M149">
            <v>4.9560000000000004</v>
          </cell>
          <cell r="N149">
            <v>5.9340000000000002</v>
          </cell>
          <cell r="O149">
            <v>5.8470000000000004</v>
          </cell>
          <cell r="P149">
            <v>6.444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 t="str">
            <v>CL_Hayden2Existing Station Fuel Costs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 t="str">
            <v>CL_Hayden2Existing Station Variable O&amp;M Costs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0.97899999999999998</v>
          </cell>
          <cell r="L151">
            <v>2.1930000000000001</v>
          </cell>
          <cell r="M151">
            <v>2.266</v>
          </cell>
          <cell r="N151">
            <v>3.4750000000000001</v>
          </cell>
          <cell r="O151">
            <v>3.7629999999999999</v>
          </cell>
          <cell r="P151">
            <v>4.5469999999999997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 t="str">
            <v>CL_Hayden2Existing Station Emission Costs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 t="str">
            <v>CL_Hayden2Existing Station Dispatch Adder Costs</v>
          </cell>
        </row>
        <row r="153">
          <cell r="E153">
            <v>2.6760000000000002</v>
          </cell>
          <cell r="F153">
            <v>3.613</v>
          </cell>
          <cell r="G153">
            <v>3.1280000000000001</v>
          </cell>
          <cell r="H153">
            <v>3.2450000000000001</v>
          </cell>
          <cell r="I153">
            <v>4.2290000000000001</v>
          </cell>
          <cell r="J153">
            <v>3.91</v>
          </cell>
          <cell r="K153">
            <v>4.0919999999999996</v>
          </cell>
          <cell r="L153">
            <v>5.1360000000000001</v>
          </cell>
          <cell r="M153">
            <v>4.8899999999999997</v>
          </cell>
          <cell r="N153">
            <v>5.1040000000000001</v>
          </cell>
          <cell r="O153">
            <v>5.5890000000000004</v>
          </cell>
          <cell r="P153">
            <v>5.7039999999999997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 t="str">
            <v>CL_Hayden2Existing Station Fixed Costs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 t="str">
            <v>CL_Hayden2Existing Station Demand Charges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 t="str">
            <v>CL_Hayden2Existing Station Decomm. Costs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 t="str">
            <v>WD_GoodHillExisting Station Fuel Costs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 t="str">
            <v>WD_GoodHillExisting Station Variable O&amp;M Costs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 t="str">
            <v>WD_GoodHillExisting Station Emission Costs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 t="str">
            <v>WD_GoodHillExisting Station Dispatch Adder Costs</v>
          </cell>
        </row>
        <row r="160">
          <cell r="E160">
            <v>1.6839999999999999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 t="str">
            <v>WD_GoodHillExisting Station Fixed Costs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 t="str">
            <v>WD_GoodHillExisting Station Demand Charges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 t="str">
            <v>WD_GoodHillExisting Station Decomm. Costs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WD_LeaningJExisting Station Fuel Costs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 t="str">
            <v>WD_LeaningJExisting Station Variable O&amp;M Costs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 t="str">
            <v>WD_LeaningJExisting Station Emission Costs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 t="str">
            <v>WD_LeaningJExisting Station Dispatch Adder Costs</v>
          </cell>
        </row>
        <row r="167">
          <cell r="E167">
            <v>3.3079999999999998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 t="str">
            <v>WD_LeaningJExisting Station Fixed Costs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 t="str">
            <v>WD_LeaningJExisting Station Demand Charges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 t="str">
            <v>WD_LeaningJExisting Station Decomm. Costs</v>
          </cell>
        </row>
        <row r="170">
          <cell r="E170">
            <v>8.0410000000000004</v>
          </cell>
          <cell r="F170">
            <v>7.5030000000000001</v>
          </cell>
          <cell r="G170">
            <v>8.6379999999999999</v>
          </cell>
          <cell r="H170">
            <v>10.09</v>
          </cell>
          <cell r="I170">
            <v>8.6270000000000007</v>
          </cell>
          <cell r="J170">
            <v>10.401999999999999</v>
          </cell>
          <cell r="K170">
            <v>10.128</v>
          </cell>
          <cell r="L170">
            <v>10.398</v>
          </cell>
          <cell r="M170">
            <v>10.561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 t="str">
            <v>CL_Colstrip3Existing Station Fuel Costs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str">
            <v>CL_Colstrip3Existing Station Variable O&amp;M Costs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6.5789999999999997</v>
          </cell>
          <cell r="L172">
            <v>7.399</v>
          </cell>
          <cell r="M172">
            <v>8.2460000000000004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 t="str">
            <v>CL_Colstrip3Existing Station Emission Costs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CL_Colstrip3Existing Station Dispatch Adder Costs</v>
          </cell>
        </row>
        <row r="174">
          <cell r="E174">
            <v>5.7009999999999996</v>
          </cell>
          <cell r="F174">
            <v>9.0679999999999996</v>
          </cell>
          <cell r="G174">
            <v>6.6740000000000004</v>
          </cell>
          <cell r="H174">
            <v>6.8739999999999997</v>
          </cell>
          <cell r="I174">
            <v>11.034000000000001</v>
          </cell>
          <cell r="J174">
            <v>9.2629999999999999</v>
          </cell>
          <cell r="K174">
            <v>9.8780000000000001</v>
          </cell>
          <cell r="L174">
            <v>11.003</v>
          </cell>
          <cell r="M174">
            <v>10.587999999999999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 t="str">
            <v>CL_Colstrip3Existing Station Fixed Costs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 t="str">
            <v>CL_Colstrip3Existing Station Demand Charges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CL_Colstrip3Existing Station Decomm. Costs</v>
          </cell>
        </row>
        <row r="177">
          <cell r="E177">
            <v>6.9859999999999998</v>
          </cell>
          <cell r="F177">
            <v>8.0109999999999992</v>
          </cell>
          <cell r="G177">
            <v>8.2650000000000006</v>
          </cell>
          <cell r="H177">
            <v>8.8369999999999997</v>
          </cell>
          <cell r="I177">
            <v>10.183999999999999</v>
          </cell>
          <cell r="J177">
            <v>10.548999999999999</v>
          </cell>
          <cell r="K177">
            <v>9.2379999999999995</v>
          </cell>
          <cell r="L177">
            <v>10.255000000000001</v>
          </cell>
          <cell r="M177">
            <v>9.8469999999999995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 t="str">
            <v>CL_Colstrip4Existing Station Fuel Costs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 t="str">
            <v>CL_Colstrip4Existing Station Variable O&amp;M Costs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6.0010000000000003</v>
          </cell>
          <cell r="L179">
            <v>7.298</v>
          </cell>
          <cell r="M179">
            <v>7.6879999999999997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 t="str">
            <v>CL_Colstrip4Existing Station Emission Costs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 t="str">
            <v>CL_Colstrip4Existing Station Dispatch Adder Costs</v>
          </cell>
        </row>
        <row r="181">
          <cell r="E181">
            <v>8.5760000000000005</v>
          </cell>
          <cell r="F181">
            <v>6.9320000000000004</v>
          </cell>
          <cell r="G181">
            <v>6.7039999999999997</v>
          </cell>
          <cell r="H181">
            <v>10.9</v>
          </cell>
          <cell r="I181">
            <v>8.9309999999999992</v>
          </cell>
          <cell r="J181">
            <v>9.4090000000000007</v>
          </cell>
          <cell r="K181">
            <v>12.146000000000001</v>
          </cell>
          <cell r="L181">
            <v>11.444000000000001</v>
          </cell>
          <cell r="M181">
            <v>11.673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 t="str">
            <v>CL_Colstrip4Existing Station Fixed Costs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 t="str">
            <v>CL_Colstrip4Existing Station Demand Charges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 t="str">
            <v>CL_Colstrip4Existing Station Decomm. Costs</v>
          </cell>
        </row>
        <row r="184">
          <cell r="E184">
            <v>1.115</v>
          </cell>
          <cell r="F184">
            <v>0.61399999999999999</v>
          </cell>
          <cell r="G184">
            <v>2.5000000000000001E-2</v>
          </cell>
          <cell r="H184">
            <v>6.0999999999999999E-2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1.018</v>
          </cell>
          <cell r="O184">
            <v>1.0109999999999999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GS_Gadsby1Existing Station Fuel Costs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 t="str">
            <v>GS_Gadsby1Existing Station Variable O&amp;M Costs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0.20200000000000001</v>
          </cell>
          <cell r="O186">
            <v>0.20699999999999999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 t="str">
            <v>GS_Gadsby1Existing Station Emission Costs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GS_Gadsby1Existing Station Dispatch Adder Costs</v>
          </cell>
        </row>
        <row r="188">
          <cell r="E188">
            <v>1.409</v>
          </cell>
          <cell r="F188">
            <v>1.367</v>
          </cell>
          <cell r="G188">
            <v>1.488</v>
          </cell>
          <cell r="H188">
            <v>1.7589999999999999</v>
          </cell>
          <cell r="I188">
            <v>1.514</v>
          </cell>
          <cell r="J188">
            <v>1.6259999999999999</v>
          </cell>
          <cell r="K188">
            <v>1.829</v>
          </cell>
          <cell r="L188">
            <v>1.7150000000000001</v>
          </cell>
          <cell r="M188">
            <v>1.8620000000000001</v>
          </cell>
          <cell r="N188">
            <v>1.9690000000000001</v>
          </cell>
          <cell r="O188">
            <v>2.4039999999999999</v>
          </cell>
          <cell r="P188">
            <v>2.4790000000000001</v>
          </cell>
          <cell r="Q188">
            <v>2.4350000000000001</v>
          </cell>
          <cell r="R188">
            <v>2.371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 t="str">
            <v>GS_Gadsby1Existing Station Fixed Costs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str">
            <v>GS_Gadsby1Existing Station Demand Charges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 t="str">
            <v>GS_Gadsby1Existing Station Decomm. Costs</v>
          </cell>
        </row>
        <row r="191">
          <cell r="E191">
            <v>1.2330000000000001</v>
          </cell>
          <cell r="F191">
            <v>0.69099999999999995</v>
          </cell>
          <cell r="G191">
            <v>5.0999999999999997E-2</v>
          </cell>
          <cell r="H191">
            <v>6.3E-2</v>
          </cell>
          <cell r="I191">
            <v>1.0999999999999999E-2</v>
          </cell>
          <cell r="J191">
            <v>0</v>
          </cell>
          <cell r="K191">
            <v>0</v>
          </cell>
          <cell r="L191">
            <v>6.0999999999999999E-2</v>
          </cell>
          <cell r="M191">
            <v>0</v>
          </cell>
          <cell r="N191">
            <v>1.0609999999999999</v>
          </cell>
          <cell r="O191">
            <v>1.1060000000000001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 t="str">
            <v>GS_Gadsby2Existing Station Fuel Costs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 t="str">
            <v>GS_Gadsby2Existing Station Variable O&amp;M Costs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8.9999999999999993E-3</v>
          </cell>
          <cell r="M193">
            <v>0</v>
          </cell>
          <cell r="N193">
            <v>0.21099999999999999</v>
          </cell>
          <cell r="O193">
            <v>0.22600000000000001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 t="str">
            <v>GS_Gadsby2Existing Station Emission Costs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GS_Gadsby2Existing Station Dispatch Adder Costs</v>
          </cell>
        </row>
        <row r="195">
          <cell r="E195">
            <v>1.619</v>
          </cell>
          <cell r="F195">
            <v>1.6439999999999999</v>
          </cell>
          <cell r="G195">
            <v>1.6830000000000001</v>
          </cell>
          <cell r="H195">
            <v>2.4580000000000002</v>
          </cell>
          <cell r="I195">
            <v>1.851</v>
          </cell>
          <cell r="J195">
            <v>2.109</v>
          </cell>
          <cell r="K195">
            <v>1.9950000000000001</v>
          </cell>
          <cell r="L195">
            <v>2.024</v>
          </cell>
          <cell r="M195">
            <v>2.2509999999999999</v>
          </cell>
          <cell r="N195">
            <v>2.347</v>
          </cell>
          <cell r="O195">
            <v>2.512</v>
          </cell>
          <cell r="P195">
            <v>2.641</v>
          </cell>
          <cell r="Q195">
            <v>2.7360000000000002</v>
          </cell>
          <cell r="R195">
            <v>2.7389999999999999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 t="str">
            <v>GS_Gadsby2Existing Station Fixed Costs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 t="str">
            <v>GS_Gadsby2Existing Station Demand Charges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 t="str">
            <v>GS_Gadsby2Existing Station Decomm. Costs</v>
          </cell>
        </row>
        <row r="198">
          <cell r="E198">
            <v>3.823</v>
          </cell>
          <cell r="F198">
            <v>3.246</v>
          </cell>
          <cell r="G198">
            <v>2.121</v>
          </cell>
          <cell r="H198">
            <v>0.44600000000000001</v>
          </cell>
          <cell r="I198">
            <v>0.29899999999999999</v>
          </cell>
          <cell r="J198">
            <v>0</v>
          </cell>
          <cell r="K198">
            <v>5.8000000000000003E-2</v>
          </cell>
          <cell r="L198">
            <v>0.38800000000000001</v>
          </cell>
          <cell r="M198">
            <v>0.83699999999999997</v>
          </cell>
          <cell r="N198">
            <v>1.671</v>
          </cell>
          <cell r="O198">
            <v>2.4609999999999999</v>
          </cell>
          <cell r="P198">
            <v>1.613</v>
          </cell>
          <cell r="Q198">
            <v>2.0529999999999999</v>
          </cell>
          <cell r="R198">
            <v>1.7729999999999999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 t="str">
            <v>GS_Gadsby3Existing Station Fuel Costs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 t="str">
            <v>GS_Gadsby3Existing Station Variable O&amp;M Costs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8.0000000000000002E-3</v>
          </cell>
          <cell r="L200">
            <v>0.06</v>
          </cell>
          <cell r="M200">
            <v>0.14799999999999999</v>
          </cell>
          <cell r="N200">
            <v>0.33200000000000002</v>
          </cell>
          <cell r="O200">
            <v>0.502</v>
          </cell>
          <cell r="P200">
            <v>0.33</v>
          </cell>
          <cell r="Q200">
            <v>0.44900000000000001</v>
          </cell>
          <cell r="R200">
            <v>0.40799999999999997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 t="str">
            <v>GS_Gadsby3Existing Station Emission Costs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 t="str">
            <v>GS_Gadsby3Existing Station Dispatch Adder Costs</v>
          </cell>
        </row>
        <row r="202">
          <cell r="E202">
            <v>2.5979999999999999</v>
          </cell>
          <cell r="F202">
            <v>3.234</v>
          </cell>
          <cell r="G202">
            <v>2.8980000000000001</v>
          </cell>
          <cell r="H202">
            <v>3.0670000000000002</v>
          </cell>
          <cell r="I202">
            <v>3.0430000000000001</v>
          </cell>
          <cell r="J202">
            <v>3.1219999999999999</v>
          </cell>
          <cell r="K202">
            <v>3.206</v>
          </cell>
          <cell r="L202">
            <v>3.6619999999999999</v>
          </cell>
          <cell r="M202">
            <v>3.7530000000000001</v>
          </cell>
          <cell r="N202">
            <v>3.9249999999999998</v>
          </cell>
          <cell r="O202">
            <v>3.9769999999999999</v>
          </cell>
          <cell r="P202">
            <v>4.1100000000000003</v>
          </cell>
          <cell r="Q202">
            <v>4.3040000000000003</v>
          </cell>
          <cell r="R202">
            <v>4.2409999999999997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 t="str">
            <v>GS_Gadsby3Existing Station Fixed Costs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 t="str">
            <v>GS_Gadsby3Existing Station Demand Charges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str">
            <v>GS_Gadsby3Existing Station Decomm. Costs</v>
          </cell>
        </row>
        <row r="205">
          <cell r="E205">
            <v>2.5259999999999998</v>
          </cell>
          <cell r="F205">
            <v>3.129</v>
          </cell>
          <cell r="G205">
            <v>3.129</v>
          </cell>
          <cell r="H205">
            <v>1.081</v>
          </cell>
          <cell r="I205">
            <v>0.41799999999999998</v>
          </cell>
          <cell r="J205">
            <v>9.2999999999999999E-2</v>
          </cell>
          <cell r="K205">
            <v>0.04</v>
          </cell>
          <cell r="L205">
            <v>0.501</v>
          </cell>
          <cell r="M205">
            <v>0.49199999999999999</v>
          </cell>
          <cell r="N205">
            <v>0.85399999999999998</v>
          </cell>
          <cell r="O205">
            <v>0.92800000000000005</v>
          </cell>
          <cell r="P205">
            <v>0.84299999999999997</v>
          </cell>
          <cell r="Q205">
            <v>0.83499999999999996</v>
          </cell>
          <cell r="R205">
            <v>0.84399999999999997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 t="str">
            <v>GS_Gadsby4Existing Station Fuel Costs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 t="str">
            <v>GS_Gadsby4Existing Station Variable O&amp;M Costs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6.0000000000000001E-3</v>
          </cell>
          <cell r="L207">
            <v>7.6999999999999999E-2</v>
          </cell>
          <cell r="M207">
            <v>8.5999999999999993E-2</v>
          </cell>
          <cell r="N207">
            <v>0.16800000000000001</v>
          </cell>
          <cell r="O207">
            <v>0.189</v>
          </cell>
          <cell r="P207">
            <v>0.17199999999999999</v>
          </cell>
          <cell r="Q207">
            <v>0.182</v>
          </cell>
          <cell r="R207">
            <v>0.19400000000000001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 t="str">
            <v>GS_Gadsby4Existing Station Emission Costs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 t="str">
            <v>GS_Gadsby4Existing Station Dispatch Adder Costs</v>
          </cell>
        </row>
        <row r="209">
          <cell r="E209">
            <v>0</v>
          </cell>
          <cell r="F209">
            <v>1.1080000000000001</v>
          </cell>
          <cell r="G209">
            <v>1.119</v>
          </cell>
          <cell r="H209">
            <v>1.17</v>
          </cell>
          <cell r="I209">
            <v>1.2370000000000001</v>
          </cell>
          <cell r="J209">
            <v>2.2650000000000001</v>
          </cell>
          <cell r="K209">
            <v>2.3199999999999998</v>
          </cell>
          <cell r="L209">
            <v>2.4449999999999998</v>
          </cell>
          <cell r="M209">
            <v>2.4750000000000001</v>
          </cell>
          <cell r="N209">
            <v>2.589</v>
          </cell>
          <cell r="O209">
            <v>3.9470000000000001</v>
          </cell>
          <cell r="P209">
            <v>4.194</v>
          </cell>
          <cell r="Q209">
            <v>4.3479999999999999</v>
          </cell>
          <cell r="R209">
            <v>4.444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 t="str">
            <v>GS_Gadsby4Existing Station Fixed Costs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 t="str">
            <v>GS_Gadsby4Existing Station Demand Charges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 t="str">
            <v>GS_Gadsby4Existing Station Decomm. Costs</v>
          </cell>
        </row>
        <row r="212">
          <cell r="E212">
            <v>2.0960000000000001</v>
          </cell>
          <cell r="F212">
            <v>2.2250000000000001</v>
          </cell>
          <cell r="G212">
            <v>2.33</v>
          </cell>
          <cell r="H212">
            <v>0.36</v>
          </cell>
          <cell r="I212">
            <v>0.43099999999999999</v>
          </cell>
          <cell r="J212">
            <v>0</v>
          </cell>
          <cell r="K212">
            <v>4.1000000000000002E-2</v>
          </cell>
          <cell r="L212">
            <v>0.42399999999999999</v>
          </cell>
          <cell r="M212">
            <v>0.50800000000000001</v>
          </cell>
          <cell r="N212">
            <v>0.63900000000000001</v>
          </cell>
          <cell r="O212">
            <v>0.92600000000000005</v>
          </cell>
          <cell r="P212">
            <v>0.86799999999999999</v>
          </cell>
          <cell r="Q212">
            <v>0.86099999999999999</v>
          </cell>
          <cell r="R212">
            <v>0.755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 t="str">
            <v>GS_Gadsby5Existing Station Fuel Costs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 t="str">
            <v>GS_Gadsby5Existing Station Variable O&amp;M Costs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6.0000000000000001E-3</v>
          </cell>
          <cell r="L214">
            <v>6.5000000000000002E-2</v>
          </cell>
          <cell r="M214">
            <v>8.8999999999999996E-2</v>
          </cell>
          <cell r="N214">
            <v>0.126</v>
          </cell>
          <cell r="O214">
            <v>0.189</v>
          </cell>
          <cell r="P214">
            <v>0.17799999999999999</v>
          </cell>
          <cell r="Q214">
            <v>0.188</v>
          </cell>
          <cell r="R214">
            <v>0.17399999999999999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 t="str">
            <v>GS_Gadsby5Existing Station Emission Costs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 t="str">
            <v>GS_Gadsby5Existing Station Dispatch Adder Costs</v>
          </cell>
        </row>
        <row r="216">
          <cell r="E216">
            <v>1.5629999999999999</v>
          </cell>
          <cell r="F216">
            <v>1.627</v>
          </cell>
          <cell r="G216">
            <v>1.6479999999999999</v>
          </cell>
          <cell r="H216">
            <v>1.7170000000000001</v>
          </cell>
          <cell r="I216">
            <v>1.7949999999999999</v>
          </cell>
          <cell r="J216">
            <v>1.8169999999999999</v>
          </cell>
          <cell r="K216">
            <v>1.8520000000000001</v>
          </cell>
          <cell r="L216">
            <v>1.9690000000000001</v>
          </cell>
          <cell r="M216">
            <v>1.99</v>
          </cell>
          <cell r="N216">
            <v>3.7469999999999999</v>
          </cell>
          <cell r="O216">
            <v>3.8130000000000002</v>
          </cell>
          <cell r="P216">
            <v>4.0579999999999998</v>
          </cell>
          <cell r="Q216">
            <v>4.2089999999999996</v>
          </cell>
          <cell r="R216">
            <v>4.3019999999999996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 t="str">
            <v>GS_Gadsby5Existing Station Fixed Costs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 t="str">
            <v>GS_Gadsby5Existing Station Demand Charges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 t="str">
            <v>GS_Gadsby5Existing Station Decomm. Costs</v>
          </cell>
        </row>
        <row r="219">
          <cell r="E219">
            <v>2.2589999999999999</v>
          </cell>
          <cell r="F219">
            <v>2.8250000000000002</v>
          </cell>
          <cell r="G219">
            <v>2.5019999999999998</v>
          </cell>
          <cell r="H219">
            <v>0.35699999999999998</v>
          </cell>
          <cell r="I219">
            <v>0.42699999999999999</v>
          </cell>
          <cell r="J219">
            <v>0</v>
          </cell>
          <cell r="K219">
            <v>4.1000000000000002E-2</v>
          </cell>
          <cell r="L219">
            <v>0.51200000000000001</v>
          </cell>
          <cell r="M219">
            <v>0.503</v>
          </cell>
          <cell r="N219">
            <v>0.67</v>
          </cell>
          <cell r="O219">
            <v>0.94699999999999995</v>
          </cell>
          <cell r="P219">
            <v>0.86</v>
          </cell>
          <cell r="Q219">
            <v>0.85299999999999998</v>
          </cell>
          <cell r="R219">
            <v>0.84699999999999998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 t="str">
            <v>GS_Gadsby6Existing Station Fuel Costs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 t="str">
            <v>GS_Gadsby6Existing Station Variable O&amp;M Costs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6.0000000000000001E-3</v>
          </cell>
          <cell r="L221">
            <v>7.8E-2</v>
          </cell>
          <cell r="M221">
            <v>8.7999999999999995E-2</v>
          </cell>
          <cell r="N221">
            <v>0.13200000000000001</v>
          </cell>
          <cell r="O221">
            <v>0.193</v>
          </cell>
          <cell r="P221">
            <v>0.17599999999999999</v>
          </cell>
          <cell r="Q221">
            <v>0.186</v>
          </cell>
          <cell r="R221">
            <v>0.19500000000000001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 t="str">
            <v>GS_Gadsby6Existing Station Emission Costs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 t="str">
            <v>GS_Gadsby6Existing Station Dispatch Adder Costs</v>
          </cell>
        </row>
        <row r="223">
          <cell r="E223">
            <v>1.6080000000000001</v>
          </cell>
          <cell r="F223">
            <v>1.673</v>
          </cell>
          <cell r="G223">
            <v>1.6950000000000001</v>
          </cell>
          <cell r="H223">
            <v>1.7569999999999999</v>
          </cell>
          <cell r="I223">
            <v>1.835</v>
          </cell>
          <cell r="J223">
            <v>1.8680000000000001</v>
          </cell>
          <cell r="K223">
            <v>1.905</v>
          </cell>
          <cell r="L223">
            <v>2.0099999999999998</v>
          </cell>
          <cell r="M223">
            <v>2.032</v>
          </cell>
          <cell r="N223">
            <v>2.137</v>
          </cell>
          <cell r="O223">
            <v>2.1520000000000001</v>
          </cell>
          <cell r="P223">
            <v>4.1369999999999996</v>
          </cell>
          <cell r="Q223">
            <v>4.29</v>
          </cell>
          <cell r="R223">
            <v>4.3849999999999998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 t="str">
            <v>GS_Gadsby6Existing Station Fixed Costs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 t="str">
            <v>GS_Gadsby6Existing Station Demand Charges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str">
            <v>GS_Gadsby6Existing Station Decomm. Costs</v>
          </cell>
        </row>
        <row r="226">
          <cell r="E226">
            <v>6.1310000000000002</v>
          </cell>
          <cell r="F226">
            <v>2.9940000000000002</v>
          </cell>
          <cell r="G226">
            <v>2.1560000000000001</v>
          </cell>
          <cell r="H226">
            <v>16.274999999999999</v>
          </cell>
          <cell r="I226">
            <v>14.183999999999999</v>
          </cell>
          <cell r="J226">
            <v>18.559999999999999</v>
          </cell>
          <cell r="K226">
            <v>1.7350000000000001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 t="str">
            <v>CL_Naughton1Existing Station Fuel Costs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 t="str">
            <v>CL_Naughton1Existing Station Variable O&amp;M Costs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0.71199999999999997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 t="str">
            <v>CL_Naughton1Existing Station Emission Costs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 t="str">
            <v>CL_Naughton1Existing Station Dispatch Adder Costs</v>
          </cell>
        </row>
        <row r="230">
          <cell r="E230">
            <v>12.228999999999999</v>
          </cell>
          <cell r="F230">
            <v>13.9</v>
          </cell>
          <cell r="G230">
            <v>21.018999999999998</v>
          </cell>
          <cell r="H230">
            <v>17.623000000000001</v>
          </cell>
          <cell r="I230">
            <v>17.161999999999999</v>
          </cell>
          <cell r="J230">
            <v>18.763999999999999</v>
          </cell>
          <cell r="K230">
            <v>18.010000000000002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 t="str">
            <v>CL_Naughton1Existing Station Fixed Costs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 t="str">
            <v>CL_Naughton1Existing Station Demand Charges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 t="str">
            <v>CL_Naughton1Existing Station Decomm. Costs</v>
          </cell>
        </row>
        <row r="233">
          <cell r="E233">
            <v>5.2549999999999999</v>
          </cell>
          <cell r="F233">
            <v>2.1859999999999999</v>
          </cell>
          <cell r="G233">
            <v>0.83699999999999997</v>
          </cell>
          <cell r="H233">
            <v>3.2749999999999999</v>
          </cell>
          <cell r="I233">
            <v>6.45</v>
          </cell>
          <cell r="J233">
            <v>5.9260000000000002</v>
          </cell>
          <cell r="K233">
            <v>1.218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 t="str">
            <v>CL_Naughton2Existing Station Fuel Costs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 t="str">
            <v>CL_Naughton2Existing Station Variable O&amp;M Costs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0.5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 t="str">
            <v>CL_Naughton2Existing Station Emission Costs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 t="str">
            <v>CL_Naughton2Existing Station Dispatch Adder Costs</v>
          </cell>
        </row>
        <row r="237">
          <cell r="E237">
            <v>15.66</v>
          </cell>
          <cell r="F237">
            <v>24.916</v>
          </cell>
          <cell r="G237">
            <v>20.263000000000002</v>
          </cell>
          <cell r="H237">
            <v>19.510999999999999</v>
          </cell>
          <cell r="I237">
            <v>21.864999999999998</v>
          </cell>
          <cell r="J237">
            <v>22.745000000000001</v>
          </cell>
          <cell r="K237">
            <v>22.85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 t="str">
            <v>CL_Naughton2Existing Station Fixed Costs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 t="str">
            <v>CL_Naughton2Existing Station Demand Charges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 t="str">
            <v>CL_Naughton2Existing Station Decomm. Costs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 t="str">
            <v>CL_Naughton3Existing Station Fuel Costs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 t="str">
            <v>CL_Naughton3Existing Station Variable O&amp;M Costs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 t="str">
            <v>CL_Naughton3Existing Station Emission Costs</v>
          </cell>
        </row>
        <row r="243"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str">
            <v>CL_Naughton3Existing Station Dispatch Adder Costs</v>
          </cell>
        </row>
        <row r="244">
          <cell r="E244">
            <v>4.4580000000000002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 t="str">
            <v>CL_Naughton3Existing Station Fixed Costs</v>
          </cell>
        </row>
        <row r="245"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 t="str">
            <v>CL_Naughton3Existing Station Demand Charges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 t="str">
            <v>CL_Naughton3Existing Station Decomm. Costs</v>
          </cell>
        </row>
        <row r="247">
          <cell r="E247">
            <v>69.186000000000007</v>
          </cell>
          <cell r="F247">
            <v>70.295000000000002</v>
          </cell>
          <cell r="G247">
            <v>71.402000000000001</v>
          </cell>
          <cell r="H247">
            <v>74.701999999999998</v>
          </cell>
          <cell r="I247">
            <v>99.706999999999994</v>
          </cell>
          <cell r="J247">
            <v>44.262999999999998</v>
          </cell>
          <cell r="K247">
            <v>71.23</v>
          </cell>
          <cell r="L247">
            <v>66.766000000000005</v>
          </cell>
          <cell r="M247">
            <v>82.918999999999997</v>
          </cell>
          <cell r="N247">
            <v>105.51900000000001</v>
          </cell>
          <cell r="O247">
            <v>122.05800000000001</v>
          </cell>
          <cell r="P247">
            <v>92.581000000000003</v>
          </cell>
          <cell r="Q247">
            <v>107.627</v>
          </cell>
          <cell r="R247">
            <v>116.59099999999999</v>
          </cell>
          <cell r="S247">
            <v>111.858</v>
          </cell>
          <cell r="T247">
            <v>113.434</v>
          </cell>
          <cell r="U247">
            <v>151.32599999999999</v>
          </cell>
          <cell r="V247">
            <v>173.535</v>
          </cell>
          <cell r="W247">
            <v>172.733</v>
          </cell>
          <cell r="X247">
            <v>162.85499999999999</v>
          </cell>
          <cell r="Y247" t="str">
            <v>GS_LakeSide1Existing Station Fuel Costs</v>
          </cell>
        </row>
        <row r="248">
          <cell r="E248">
            <v>4.01</v>
          </cell>
          <cell r="F248">
            <v>4.3600000000000003</v>
          </cell>
          <cell r="G248">
            <v>4.3929999999999998</v>
          </cell>
          <cell r="H248">
            <v>3.859</v>
          </cell>
          <cell r="I248">
            <v>4.3710000000000004</v>
          </cell>
          <cell r="J248">
            <v>1.7669999999999999</v>
          </cell>
          <cell r="K248">
            <v>2.6379999999999999</v>
          </cell>
          <cell r="L248">
            <v>2.4180000000000001</v>
          </cell>
          <cell r="M248">
            <v>3.1240000000000001</v>
          </cell>
          <cell r="N248">
            <v>4.0910000000000002</v>
          </cell>
          <cell r="O248">
            <v>4.4370000000000003</v>
          </cell>
          <cell r="P248">
            <v>3.06</v>
          </cell>
          <cell r="Q248">
            <v>3.431</v>
          </cell>
          <cell r="R248">
            <v>3.5659999999999998</v>
          </cell>
          <cell r="S248">
            <v>3.294</v>
          </cell>
          <cell r="T248">
            <v>3.24</v>
          </cell>
          <cell r="U248">
            <v>4.5860000000000003</v>
          </cell>
          <cell r="V248">
            <v>5.2270000000000003</v>
          </cell>
          <cell r="W248">
            <v>5.0149999999999997</v>
          </cell>
          <cell r="X248">
            <v>4.4640000000000004</v>
          </cell>
          <cell r="Y248" t="str">
            <v>GS_LakeSide1Existing Station Variable O&amp;M Costs</v>
          </cell>
        </row>
        <row r="249"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10.455</v>
          </cell>
          <cell r="L249">
            <v>10.516999999999999</v>
          </cell>
          <cell r="M249">
            <v>14.946</v>
          </cell>
          <cell r="N249">
            <v>21.510999999999999</v>
          </cell>
          <cell r="O249">
            <v>25.664999999999999</v>
          </cell>
          <cell r="P249">
            <v>19.45</v>
          </cell>
          <cell r="Q249">
            <v>23.995999999999999</v>
          </cell>
          <cell r="R249">
            <v>27.443999999999999</v>
          </cell>
          <cell r="S249">
            <v>27.891999999999999</v>
          </cell>
          <cell r="T249">
            <v>30.175000000000001</v>
          </cell>
          <cell r="U249">
            <v>46.973999999999997</v>
          </cell>
          <cell r="V249">
            <v>58.857999999999997</v>
          </cell>
          <cell r="W249">
            <v>62.131</v>
          </cell>
          <cell r="X249">
            <v>60.845999999999997</v>
          </cell>
          <cell r="Y249" t="str">
            <v>GS_LakeSide1Existing Station Emission Costs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 t="str">
            <v>GS_LakeSide1Existing Station Dispatch Adder Costs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 t="str">
            <v>GS_LakeSide1Existing Station Fixed Costs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 t="str">
            <v>GS_LakeSide1Existing Station Demand Charges</v>
          </cell>
        </row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 t="str">
            <v>GS_LakeSide1Existing Station Decomm. Costs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 t="str">
            <v>GS_WestValleyGT1Existing Station Fuel Costs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 t="str">
            <v>GS_WestValleyGT1Existing Station Variable O&amp;M Costs</v>
          </cell>
        </row>
        <row r="256"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 t="str">
            <v>GS_WestValleyGT1Existing Station Emission Costs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 t="str">
            <v>GS_WestValleyGT1Existing Station Dispatch Adder Costs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 t="str">
            <v>GS_WestValleyGT1Existing Station Fixed Costs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 t="str">
            <v>GS_WestValleyGT1Existing Station Demand Charges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 t="str">
            <v>GS_WestValleyGT1Existing Station Decomm. Costs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str">
            <v>GS_WestValleyGT2Existing Station Fuel Costs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 t="str">
            <v>GS_WestValleyGT2Existing Station Variable O&amp;M Costs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 t="str">
            <v>GS_WestValleyGT2Existing Station Emission Costs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 t="str">
            <v>GS_WestValleyGT2Existing Station Dispatch Adder Costs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 t="str">
            <v>GS_WestValleyGT2Existing Station Fixed Costs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 t="str">
            <v>GS_WestValleyGT2Existing Station Demand Charges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 t="str">
            <v>GS_WestValleyGT2Existing Station Decomm. Costs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 t="str">
            <v>GS_WestValleyGT3Existing Station Fuel Costs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 t="str">
            <v>GS_WestValleyGT3Existing Station Variable O&amp;M Costs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 t="str">
            <v>GS_WestValleyGT3Existing Station Emission Costs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 t="str">
            <v>GS_WestValleyGT3Existing Station Dispatch Adder Costs</v>
          </cell>
        </row>
        <row r="272"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 t="str">
            <v>GS_WestValleyGT3Existing Station Fixed Costs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 t="str">
            <v>GS_WestValleyGT3Existing Station Demand Charges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 t="str">
            <v>GS_WestValleyGT3Existing Station Decomm. Costs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 t="str">
            <v>GS_WestValleyGT4Existing Station Fuel Costs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 t="str">
            <v>GS_WestValleyGT4Existing Station Variable O&amp;M Costs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 t="str">
            <v>GS_WestValleyGT4Existing Station Emission Costs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 t="str">
            <v>GS_WestValleyGT4Existing Station Dispatch Adder Costs</v>
          </cell>
        </row>
        <row r="279"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str">
            <v>GS_WestValleyGT4Existing Station Fixed Costs</v>
          </cell>
        </row>
        <row r="280"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 t="str">
            <v>GS_WestValleyGT4Existing Station Demand Charges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 t="str">
            <v>GS_WestValleyGT4Existing Station Decomm. Costs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 t="str">
            <v>GS_WestValleyGT5Existing Station Fuel Costs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 t="str">
            <v>GS_WestValleyGT5Existing Station Variable O&amp;M Costs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 t="str">
            <v>GS_WestValleyGT5Existing Station Emission Costs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 t="str">
            <v>GS_WestValleyGT5Existing Station Dispatch Adder Costs</v>
          </cell>
        </row>
        <row r="286"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 t="str">
            <v>GS_WestValleyGT5Existing Station Fixed Costs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 t="str">
            <v>GS_WestValleyGT5Existing Station Demand Charges</v>
          </cell>
        </row>
        <row r="288"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GS_WestValleyGT5Existing Station Decomm. Costs</v>
          </cell>
        </row>
        <row r="289">
          <cell r="E289">
            <v>85.91</v>
          </cell>
          <cell r="F289">
            <v>83.32</v>
          </cell>
          <cell r="G289">
            <v>75.177000000000007</v>
          </cell>
          <cell r="H289">
            <v>102.407</v>
          </cell>
          <cell r="I289">
            <v>82.1</v>
          </cell>
          <cell r="J289">
            <v>13.114000000000001</v>
          </cell>
          <cell r="K289">
            <v>39.265999999999998</v>
          </cell>
          <cell r="L289">
            <v>39.081000000000003</v>
          </cell>
          <cell r="M289">
            <v>59.996000000000002</v>
          </cell>
          <cell r="N289">
            <v>91.412000000000006</v>
          </cell>
          <cell r="O289">
            <v>84.406999999999996</v>
          </cell>
          <cell r="P289">
            <v>83.256</v>
          </cell>
          <cell r="Q289">
            <v>77.753</v>
          </cell>
          <cell r="R289">
            <v>88.064999999999998</v>
          </cell>
          <cell r="S289">
            <v>88.314999999999998</v>
          </cell>
          <cell r="T289">
            <v>88.001999999999995</v>
          </cell>
          <cell r="U289">
            <v>140.96700000000001</v>
          </cell>
          <cell r="V289">
            <v>151.15</v>
          </cell>
          <cell r="W289">
            <v>177.00200000000001</v>
          </cell>
          <cell r="X289">
            <v>186.30799999999999</v>
          </cell>
          <cell r="Y289" t="str">
            <v>GS_LakeSide2Existing Station Fuel Costs</v>
          </cell>
        </row>
        <row r="290">
          <cell r="E290">
            <v>7.1050000000000004</v>
          </cell>
          <cell r="F290">
            <v>7.3609999999999998</v>
          </cell>
          <cell r="G290">
            <v>6.633</v>
          </cell>
          <cell r="H290">
            <v>7.4619999999999997</v>
          </cell>
          <cell r="I290">
            <v>5.1580000000000004</v>
          </cell>
          <cell r="J290">
            <v>0.748</v>
          </cell>
          <cell r="K290">
            <v>2.097</v>
          </cell>
          <cell r="L290">
            <v>2.0270000000000001</v>
          </cell>
          <cell r="M290">
            <v>3.2749999999999999</v>
          </cell>
          <cell r="N290">
            <v>5.1390000000000002</v>
          </cell>
          <cell r="O290">
            <v>4.3940000000000001</v>
          </cell>
          <cell r="P290">
            <v>3.9369999999999998</v>
          </cell>
          <cell r="Q290">
            <v>3.5470000000000002</v>
          </cell>
          <cell r="R290">
            <v>3.859</v>
          </cell>
          <cell r="S290">
            <v>3.7090000000000001</v>
          </cell>
          <cell r="T290">
            <v>3.556</v>
          </cell>
          <cell r="U290">
            <v>6.149</v>
          </cell>
          <cell r="V290">
            <v>6.5309999999999997</v>
          </cell>
          <cell r="W290">
            <v>7.3419999999999996</v>
          </cell>
          <cell r="X290">
            <v>7.3289999999999997</v>
          </cell>
          <cell r="Y290" t="str">
            <v>GS_LakeSide2Existing Station Variable O&amp;M Costs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5.7789999999999999</v>
          </cell>
          <cell r="L291">
            <v>6.133</v>
          </cell>
          <cell r="M291">
            <v>10.901999999999999</v>
          </cell>
          <cell r="N291">
            <v>18.802</v>
          </cell>
          <cell r="O291">
            <v>17.678000000000001</v>
          </cell>
          <cell r="P291">
            <v>17.427</v>
          </cell>
          <cell r="Q291">
            <v>17.265999999999998</v>
          </cell>
          <cell r="R291">
            <v>20.673999999999999</v>
          </cell>
          <cell r="S291">
            <v>21.86</v>
          </cell>
          <cell r="T291">
            <v>23.068000000000001</v>
          </cell>
          <cell r="U291">
            <v>43.844999999999999</v>
          </cell>
          <cell r="V291">
            <v>51.192</v>
          </cell>
          <cell r="W291">
            <v>63.335000000000001</v>
          </cell>
          <cell r="X291">
            <v>69.58</v>
          </cell>
          <cell r="Y291" t="str">
            <v>GS_LakeSide2Existing Station Emission Costs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 t="str">
            <v>GS_LakeSide2Existing Station Dispatch Adder Costs</v>
          </cell>
        </row>
        <row r="293">
          <cell r="E293">
            <v>24.027999999999999</v>
          </cell>
          <cell r="F293">
            <v>24.576000000000001</v>
          </cell>
          <cell r="G293">
            <v>25.135999999999999</v>
          </cell>
          <cell r="H293">
            <v>25.709</v>
          </cell>
          <cell r="I293">
            <v>26.295000000000002</v>
          </cell>
          <cell r="J293">
            <v>26.895</v>
          </cell>
          <cell r="K293">
            <v>27.507999999999999</v>
          </cell>
          <cell r="L293">
            <v>28.135000000000002</v>
          </cell>
          <cell r="M293">
            <v>28.777000000000001</v>
          </cell>
          <cell r="N293">
            <v>29.433</v>
          </cell>
          <cell r="O293">
            <v>30.103999999999999</v>
          </cell>
          <cell r="P293">
            <v>30.79</v>
          </cell>
          <cell r="Q293">
            <v>31.492000000000001</v>
          </cell>
          <cell r="R293">
            <v>32.21</v>
          </cell>
          <cell r="S293">
            <v>32.945</v>
          </cell>
          <cell r="T293">
            <v>33.695999999999998</v>
          </cell>
          <cell r="U293">
            <v>34.463999999999999</v>
          </cell>
          <cell r="V293">
            <v>35.25</v>
          </cell>
          <cell r="W293">
            <v>36.052999999999997</v>
          </cell>
          <cell r="X293">
            <v>36.875</v>
          </cell>
          <cell r="Y293" t="str">
            <v>GS_LakeSide2Existing Station Fixed Costs</v>
          </cell>
        </row>
        <row r="294"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 t="str">
            <v>GS_LakeSide2Existing Station Demand Charges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 t="str">
            <v>GS_LakeSide2Existing Station Decomm. Costs</v>
          </cell>
        </row>
        <row r="296"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 t="str">
            <v>QF_WD_Mtn_Wind1Existing Station Fuel Costs</v>
          </cell>
        </row>
        <row r="297"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 t="str">
            <v>QF_WD_Mtn_Wind1Existing Station Variable O&amp;M Costs</v>
          </cell>
        </row>
        <row r="298"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 t="str">
            <v>QF_WD_Mtn_Wind1Existing Station Emission Costs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 t="str">
            <v>QF_WD_Mtn_Wind1Existing Station Dispatch Adder Costs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str">
            <v>QF_WD_Mtn_Wind1Existing Station Fixed Costs</v>
          </cell>
        </row>
        <row r="301"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str">
            <v>QF_WD_Mtn_Wind1Existing Station Demand Charges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str">
            <v>QF_WD_Mtn_Wind1Existing Station Decomm. Costs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 t="str">
            <v>QF_WD_Mtn_Wind2Existing Station Fuel Costs</v>
          </cell>
        </row>
        <row r="304"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 t="str">
            <v>QF_WD_Mtn_Wind2Existing Station Variable O&amp;M Costs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 t="str">
            <v>QF_WD_Mtn_Wind2Existing Station Emission Costs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 t="str">
            <v>QF_WD_Mtn_Wind2Existing Station Dispatch Adder Costs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str">
            <v>QF_WD_Mtn_Wind2Existing Station Fixed Costs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 t="str">
            <v>QF_WD_Mtn_Wind2Existing Station Demand Charges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 t="str">
            <v>QF_WD_Mtn_Wind2Existing Station Decomm. Costs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str">
            <v>QF_WD_SpanishFExisting Station Fuel Costs</v>
          </cell>
        </row>
        <row r="311"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 t="str">
            <v>QF_WD_SpanishFExisting Station Variable O&amp;M Costs</v>
          </cell>
        </row>
        <row r="312"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 t="str">
            <v>QF_WD_SpanishFExisting Station Emission Costs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 t="str">
            <v>QF_WD_SpanishFExisting Station Dispatch Adder Costs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 t="str">
            <v>QF_WD_SpanishFExisting Station Fixed Costs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str">
            <v>QF_WD_SpanishFExisting Station Demand Charges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 t="str">
            <v>QF_WD_SpanishFExisting Station Decomm. Costs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 t="str">
            <v>QF_SR_UTNExisting Station Fuel Costs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str">
            <v>QF_SR_UTNExisting Station Variable O&amp;M Costs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str">
            <v>QF_SR_UTNExisting Station Emission Costs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 t="str">
            <v>QF_SR_UTNExisting Station Dispatch Adder Costs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 t="str">
            <v>QF_SR_UTNExisting Station Fixed Costs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 t="str">
            <v>QF_SR_UTNExisting Station Demand Charges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str">
            <v>QF_SR_UTNExisting Station Decomm. Costs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 t="str">
            <v>QF_WD_TooeleExisting Station Fuel Costs</v>
          </cell>
        </row>
        <row r="325">
          <cell r="E325">
            <v>2.4E-2</v>
          </cell>
          <cell r="F325">
            <v>2.4E-2</v>
          </cell>
          <cell r="G325">
            <v>2.4E-2</v>
          </cell>
          <cell r="H325">
            <v>2.4E-2</v>
          </cell>
          <cell r="I325">
            <v>2.4E-2</v>
          </cell>
          <cell r="J325">
            <v>2.4E-2</v>
          </cell>
          <cell r="K325">
            <v>2.4E-2</v>
          </cell>
          <cell r="L325">
            <v>2.4E-2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 t="str">
            <v>QF_WD_TooeleExisting Station Variable O&amp;M Costs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 t="str">
            <v>QF_WD_TooeleExisting Station Emission Costs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str">
            <v>QF_WD_TooeleExisting Station Dispatch Adder Costs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 t="str">
            <v>QF_WD_TooeleExisting Station Fixed Costs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 t="str">
            <v>QF_WD_TooeleExisting Station Demand Charges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 t="str">
            <v>QF_WD_TooeleExisting Station Decomm. Costs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 t="str">
            <v>WD_WolvCrk_PExisting Station Fuel Costs</v>
          </cell>
        </row>
        <row r="332">
          <cell r="E332">
            <v>10.009</v>
          </cell>
          <cell r="F332">
            <v>10.151999999999999</v>
          </cell>
          <cell r="G332">
            <v>10.244999999999999</v>
          </cell>
          <cell r="H332">
            <v>10.369</v>
          </cell>
          <cell r="I332">
            <v>10.496</v>
          </cell>
          <cell r="J332">
            <v>10.656000000000001</v>
          </cell>
          <cell r="K332">
            <v>10.762</v>
          </cell>
          <cell r="L332">
            <v>1.1140000000000001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 t="str">
            <v>WD_WolvCrk_PExisting Station Variable O&amp;M Costs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 t="str">
            <v>WD_WolvCrk_PExisting Station Emission Costs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 t="str">
            <v>WD_WolvCrk_PExisting Station Dispatch Adder Costs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 t="str">
            <v>WD_WolvCrk_PExisting Station Fixed Costs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 t="str">
            <v>WD_WolvCrk_PExisting Station Demand Charges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str">
            <v>WD_WolvCrk_PExisting Station Decomm. Costs</v>
          </cell>
        </row>
        <row r="338"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 t="str">
            <v>QF_WD_MC_FivPineExisting Station Fuel Costs</v>
          </cell>
        </row>
        <row r="339">
          <cell r="E339">
            <v>7.2510000000000003</v>
          </cell>
          <cell r="F339">
            <v>7.2670000000000003</v>
          </cell>
          <cell r="G339">
            <v>7.2510000000000003</v>
          </cell>
          <cell r="H339">
            <v>7.2510000000000003</v>
          </cell>
          <cell r="I339">
            <v>7.2510000000000003</v>
          </cell>
          <cell r="J339">
            <v>7.2670000000000003</v>
          </cell>
          <cell r="K339">
            <v>7.2510000000000003</v>
          </cell>
          <cell r="L339">
            <v>7.2510000000000003</v>
          </cell>
          <cell r="M339">
            <v>7.2510000000000003</v>
          </cell>
          <cell r="N339">
            <v>7.2670000000000003</v>
          </cell>
          <cell r="O339">
            <v>7.2510000000000003</v>
          </cell>
          <cell r="P339">
            <v>7.2510000000000003</v>
          </cell>
          <cell r="Q339">
            <v>7.2510000000000003</v>
          </cell>
          <cell r="R339">
            <v>7.0620000000000003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 t="str">
            <v>QF_WD_MC_FivPineExisting Station Variable O&amp;M Costs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 t="str">
            <v>QF_WD_MC_FivPineExisting Station Emission Costs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 t="str">
            <v>QF_WD_MC_FivPineExisting Station Dispatch Adder Costs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 t="str">
            <v>QF_WD_MC_FivPineExisting Station Fixed Costs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 t="str">
            <v>QF_WD_MC_FivPineExisting Station Demand Charges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str">
            <v>QF_WD_MC_FivPineExisting Station Decomm. Costs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 t="str">
            <v>QF_WD_MC_NorthPtExisting Station Fuel Costs</v>
          </cell>
        </row>
        <row r="346">
          <cell r="E346">
            <v>16.123999999999999</v>
          </cell>
          <cell r="F346">
            <v>16.158000000000001</v>
          </cell>
          <cell r="G346">
            <v>16.123999999999999</v>
          </cell>
          <cell r="H346">
            <v>16.123999999999999</v>
          </cell>
          <cell r="I346">
            <v>16.123999999999999</v>
          </cell>
          <cell r="J346">
            <v>16.158000000000001</v>
          </cell>
          <cell r="K346">
            <v>16.123999999999999</v>
          </cell>
          <cell r="L346">
            <v>16.123999999999999</v>
          </cell>
          <cell r="M346">
            <v>16.123999999999999</v>
          </cell>
          <cell r="N346">
            <v>16.158000000000001</v>
          </cell>
          <cell r="O346">
            <v>16.123999999999999</v>
          </cell>
          <cell r="P346">
            <v>16.123999999999999</v>
          </cell>
          <cell r="Q346">
            <v>16.123999999999999</v>
          </cell>
          <cell r="R346">
            <v>15.284000000000001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 t="str">
            <v>QF_WD_MC_NorthPtExisting Station Variable O&amp;M Costs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 t="str">
            <v>QF_WD_MC_NorthPtExisting Station Emission Costs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str">
            <v>QF_WD_MC_NorthPtExisting Station Dispatch Adder Costs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 t="str">
            <v>QF_WD_MC_NorthPtExisting Station Fixed Costs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 t="str">
            <v>QF_WD_MC_NorthPtExisting Station Demand Charges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 t="str">
            <v>QF_WD_MC_NorthPtExisting Station Decomm. Costs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 t="str">
            <v>QF_WD_PwerCntyIExisting Station Fuel Costs</v>
          </cell>
        </row>
        <row r="353">
          <cell r="E353">
            <v>4.9749999999999996</v>
          </cell>
          <cell r="F353">
            <v>4.99</v>
          </cell>
          <cell r="G353">
            <v>4.9749999999999996</v>
          </cell>
          <cell r="H353">
            <v>4.9749999999999996</v>
          </cell>
          <cell r="I353">
            <v>4.9749999999999996</v>
          </cell>
          <cell r="J353">
            <v>4.99</v>
          </cell>
          <cell r="K353">
            <v>4.9749999999999996</v>
          </cell>
          <cell r="L353">
            <v>4.9749999999999996</v>
          </cell>
          <cell r="M353">
            <v>4.9749999999999996</v>
          </cell>
          <cell r="N353">
            <v>4.99</v>
          </cell>
          <cell r="O353">
            <v>4.9749999999999996</v>
          </cell>
          <cell r="P353">
            <v>4.9749999999999996</v>
          </cell>
          <cell r="Q353">
            <v>4.9640000000000004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 t="str">
            <v>QF_WD_PwerCntyIExisting Station Variable O&amp;M Costs</v>
          </cell>
        </row>
        <row r="354"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 t="str">
            <v>QF_WD_PwerCntyIExisting Station Emission Costs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 t="str">
            <v>QF_WD_PwerCntyIExisting Station Dispatch Adder Costs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 t="str">
            <v>QF_WD_PwerCntyIExisting Station Fixed Costs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 t="str">
            <v>QF_WD_PwerCntyIExisting Station Demand Charges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 t="str">
            <v>QF_WD_PwerCntyIExisting Station Decomm. Costs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str">
            <v>QF_WD_PwerCntyIIExisting Station Fuel Costs</v>
          </cell>
        </row>
        <row r="360">
          <cell r="E360">
            <v>4.4550000000000001</v>
          </cell>
          <cell r="F360">
            <v>4.4690000000000003</v>
          </cell>
          <cell r="G360">
            <v>4.4550000000000001</v>
          </cell>
          <cell r="H360">
            <v>4.4550000000000001</v>
          </cell>
          <cell r="I360">
            <v>4.4550000000000001</v>
          </cell>
          <cell r="J360">
            <v>4.4690000000000003</v>
          </cell>
          <cell r="K360">
            <v>4.4550000000000001</v>
          </cell>
          <cell r="L360">
            <v>4.4550000000000001</v>
          </cell>
          <cell r="M360">
            <v>4.4550000000000001</v>
          </cell>
          <cell r="N360">
            <v>4.4690000000000003</v>
          </cell>
          <cell r="O360">
            <v>4.4550000000000001</v>
          </cell>
          <cell r="P360">
            <v>4.4550000000000001</v>
          </cell>
          <cell r="Q360">
            <v>4.4459999999999997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 t="str">
            <v>QF_WD_PwerCntyIIExisting Station Variable O&amp;M Costs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 t="str">
            <v>QF_WD_PwerCntyIIExisting Station Emission Costs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 t="str">
            <v>QF_WD_PwerCntyIIExisting Station Dispatch Adder Costs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 t="str">
            <v>QF_WD_PwerCntyIIExisting Station Fixed Costs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 t="str">
            <v>QF_WD_PwerCntyIIExisting Station Demand Charges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str">
            <v>QF_WD_PwerCntyIIExisting Station Decomm. Costs</v>
          </cell>
        </row>
        <row r="366"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 t="str">
            <v>GEO_BlundellExisting Station Fuel Costs</v>
          </cell>
        </row>
        <row r="367">
          <cell r="E367">
            <v>0.77600000000000002</v>
          </cell>
          <cell r="F367">
            <v>0.74399999999999999</v>
          </cell>
          <cell r="G367">
            <v>0.79800000000000004</v>
          </cell>
          <cell r="H367">
            <v>0.80900000000000005</v>
          </cell>
          <cell r="I367">
            <v>0.81899999999999995</v>
          </cell>
          <cell r="J367">
            <v>0.83</v>
          </cell>
          <cell r="K367">
            <v>0.84199999999999997</v>
          </cell>
          <cell r="L367">
            <v>0.85399999999999998</v>
          </cell>
          <cell r="M367">
            <v>0.81799999999999995</v>
          </cell>
          <cell r="N367">
            <v>0.877</v>
          </cell>
          <cell r="O367">
            <v>0.88900000000000001</v>
          </cell>
          <cell r="P367">
            <v>0.90100000000000002</v>
          </cell>
          <cell r="Q367">
            <v>0.91400000000000003</v>
          </cell>
          <cell r="R367">
            <v>0.92700000000000005</v>
          </cell>
          <cell r="S367">
            <v>0.94</v>
          </cell>
          <cell r="T367">
            <v>0.90200000000000002</v>
          </cell>
          <cell r="U367">
            <v>0.96699999999999997</v>
          </cell>
          <cell r="V367">
            <v>0.98099999999999998</v>
          </cell>
          <cell r="W367">
            <v>0.99199999999999999</v>
          </cell>
          <cell r="X367">
            <v>0</v>
          </cell>
          <cell r="Y367" t="str">
            <v>GEO_BlundellExisting Station Variable O&amp;M Costs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 t="str">
            <v>GEO_BlundellExisting Station Emission Costs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>GEO_BlundellExisting Station Dispatch Adder Costs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str">
            <v>GEO_BlundellExisting Station Fixed Costs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 t="str">
            <v>GEO_BlundellExisting Station Demand Charges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str">
            <v>GEO_BlundellExisting Station Decomm. Costs</v>
          </cell>
        </row>
        <row r="373">
          <cell r="E373">
            <v>70.195999999999998</v>
          </cell>
          <cell r="F373">
            <v>73.224999999999994</v>
          </cell>
          <cell r="G373">
            <v>66.89</v>
          </cell>
          <cell r="H373">
            <v>74.146000000000001</v>
          </cell>
          <cell r="I373">
            <v>31.76</v>
          </cell>
          <cell r="J373">
            <v>3.9169999999999998</v>
          </cell>
          <cell r="K373">
            <v>9.8970000000000002</v>
          </cell>
          <cell r="L373">
            <v>10.323</v>
          </cell>
          <cell r="M373">
            <v>8.9920000000000009</v>
          </cell>
          <cell r="N373">
            <v>55.621000000000002</v>
          </cell>
          <cell r="O373">
            <v>61.201999999999998</v>
          </cell>
          <cell r="P373">
            <v>39.53</v>
          </cell>
          <cell r="Q373">
            <v>36.204000000000001</v>
          </cell>
          <cell r="R373">
            <v>33.902999999999999</v>
          </cell>
          <cell r="S373">
            <v>28.335999999999999</v>
          </cell>
          <cell r="T373">
            <v>32.305999999999997</v>
          </cell>
          <cell r="U373">
            <v>92.786000000000001</v>
          </cell>
          <cell r="V373">
            <v>112.824</v>
          </cell>
          <cell r="W373">
            <v>118.595</v>
          </cell>
          <cell r="X373">
            <v>128.892</v>
          </cell>
          <cell r="Y373" t="str">
            <v>GS_CurrantCreekExisting Station Fuel Costs</v>
          </cell>
        </row>
        <row r="374">
          <cell r="E374">
            <v>3.875</v>
          </cell>
          <cell r="F374">
            <v>4.2519999999999998</v>
          </cell>
          <cell r="G374">
            <v>3.8370000000000002</v>
          </cell>
          <cell r="H374">
            <v>3.621</v>
          </cell>
          <cell r="I374">
            <v>1.3320000000000001</v>
          </cell>
          <cell r="J374">
            <v>0.14699999999999999</v>
          </cell>
          <cell r="K374">
            <v>0.34899999999999998</v>
          </cell>
          <cell r="L374">
            <v>0.35499999999999998</v>
          </cell>
          <cell r="M374">
            <v>0.32200000000000001</v>
          </cell>
          <cell r="N374">
            <v>2.081</v>
          </cell>
          <cell r="O374">
            <v>2.12</v>
          </cell>
          <cell r="P374">
            <v>1.2330000000000001</v>
          </cell>
          <cell r="Q374">
            <v>1.0900000000000001</v>
          </cell>
          <cell r="R374">
            <v>0.97099999999999997</v>
          </cell>
          <cell r="S374">
            <v>0.78100000000000003</v>
          </cell>
          <cell r="T374">
            <v>0.86099999999999999</v>
          </cell>
          <cell r="U374">
            <v>2.6989999999999998</v>
          </cell>
          <cell r="V374">
            <v>3.2290000000000001</v>
          </cell>
          <cell r="W374">
            <v>3.2650000000000001</v>
          </cell>
          <cell r="X374">
            <v>3.367</v>
          </cell>
          <cell r="Y374" t="str">
            <v>GS_CurrantCreekExisting Station Variable O&amp;M Costs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1.4570000000000001</v>
          </cell>
          <cell r="L375">
            <v>1.627</v>
          </cell>
          <cell r="M375">
            <v>1.6240000000000001</v>
          </cell>
          <cell r="N375">
            <v>11.53</v>
          </cell>
          <cell r="O375">
            <v>12.930999999999999</v>
          </cell>
          <cell r="P375">
            <v>8.27</v>
          </cell>
          <cell r="Q375">
            <v>8.0389999999999997</v>
          </cell>
          <cell r="R375">
            <v>7.8840000000000003</v>
          </cell>
          <cell r="S375">
            <v>6.9710000000000001</v>
          </cell>
          <cell r="T375">
            <v>8.4600000000000009</v>
          </cell>
          <cell r="U375">
            <v>29.158999999999999</v>
          </cell>
          <cell r="V375">
            <v>38.366</v>
          </cell>
          <cell r="W375">
            <v>42.680999999999997</v>
          </cell>
          <cell r="X375">
            <v>48.448</v>
          </cell>
          <cell r="Y375" t="str">
            <v>GS_CurrantCreekExisting Station Emission Costs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str">
            <v>GS_CurrantCreekExisting Station Dispatch Adder Costs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 t="str">
            <v>GS_CurrantCreekExisting Station Fixed Costs</v>
          </cell>
        </row>
        <row r="378"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str">
            <v>GS_CurrantCreekExisting Station Demand Charges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 t="str">
            <v>GS_CurrantCreekExisting Station Decomm. Costs</v>
          </cell>
        </row>
        <row r="380">
          <cell r="E380">
            <v>53.424999999999997</v>
          </cell>
          <cell r="F380">
            <v>46.942999999999998</v>
          </cell>
          <cell r="G380">
            <v>44.341000000000001</v>
          </cell>
          <cell r="H380">
            <v>53.168999999999997</v>
          </cell>
          <cell r="I380">
            <v>72.656000000000006</v>
          </cell>
          <cell r="J380">
            <v>66.132999999999996</v>
          </cell>
          <cell r="K380">
            <v>49.174999999999997</v>
          </cell>
          <cell r="L380">
            <v>47.155000000000001</v>
          </cell>
          <cell r="M380">
            <v>22.875</v>
          </cell>
          <cell r="N380">
            <v>25.295000000000002</v>
          </cell>
          <cell r="O380">
            <v>40.758000000000003</v>
          </cell>
          <cell r="P380">
            <v>45.512</v>
          </cell>
          <cell r="Q380">
            <v>50.165999999999997</v>
          </cell>
          <cell r="R380">
            <v>48.945</v>
          </cell>
          <cell r="S380">
            <v>46.067</v>
          </cell>
          <cell r="T380">
            <v>61.613999999999997</v>
          </cell>
          <cell r="U380">
            <v>37.210999999999999</v>
          </cell>
          <cell r="V380">
            <v>31.417999999999999</v>
          </cell>
          <cell r="W380">
            <v>26.707000000000001</v>
          </cell>
          <cell r="X380">
            <v>25.007999999999999</v>
          </cell>
          <cell r="Y380" t="str">
            <v>CL_Hunter1Existing Station Fuel Costs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 t="str">
            <v>CL_Hunter1Existing Station Variable O&amp;M Costs</v>
          </cell>
        </row>
        <row r="382"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23.539000000000001</v>
          </cell>
          <cell r="L382">
            <v>25.204999999999998</v>
          </cell>
          <cell r="M382">
            <v>13.43</v>
          </cell>
          <cell r="N382">
            <v>16.277999999999999</v>
          </cell>
          <cell r="O382">
            <v>28.826000000000001</v>
          </cell>
          <cell r="P382">
            <v>35.383000000000003</v>
          </cell>
          <cell r="Q382">
            <v>42.872999999999998</v>
          </cell>
          <cell r="R382">
            <v>46.006</v>
          </cell>
          <cell r="S382">
            <v>47.58</v>
          </cell>
          <cell r="T382">
            <v>69.909000000000006</v>
          </cell>
          <cell r="U382">
            <v>46.33</v>
          </cell>
          <cell r="V382">
            <v>42.917000000000002</v>
          </cell>
          <cell r="W382">
            <v>40.076000000000001</v>
          </cell>
          <cell r="X382">
            <v>41.220999999999997</v>
          </cell>
          <cell r="Y382" t="str">
            <v>CL_Hunter1Existing Station Emission Costs</v>
          </cell>
        </row>
        <row r="383"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 t="str">
            <v>CL_Hunter1Existing Station Dispatch Adder Costs</v>
          </cell>
        </row>
        <row r="384">
          <cell r="E384">
            <v>20.855</v>
          </cell>
          <cell r="F384">
            <v>21.52</v>
          </cell>
          <cell r="G384">
            <v>22.31</v>
          </cell>
          <cell r="H384">
            <v>36.801000000000002</v>
          </cell>
          <cell r="I384">
            <v>28.768999999999998</v>
          </cell>
          <cell r="J384">
            <v>28.664999999999999</v>
          </cell>
          <cell r="K384">
            <v>29.475999999999999</v>
          </cell>
          <cell r="L384">
            <v>46.392000000000003</v>
          </cell>
          <cell r="M384">
            <v>34.92</v>
          </cell>
          <cell r="N384">
            <v>36.621000000000002</v>
          </cell>
          <cell r="O384">
            <v>36.676000000000002</v>
          </cell>
          <cell r="P384">
            <v>54.307000000000002</v>
          </cell>
          <cell r="Q384">
            <v>41.863999999999997</v>
          </cell>
          <cell r="R384">
            <v>44.084000000000003</v>
          </cell>
          <cell r="S384">
            <v>44.356000000000002</v>
          </cell>
          <cell r="T384">
            <v>63.468000000000004</v>
          </cell>
          <cell r="U384">
            <v>50.012999999999998</v>
          </cell>
          <cell r="V384">
            <v>52.058</v>
          </cell>
          <cell r="W384">
            <v>52.518000000000001</v>
          </cell>
          <cell r="X384">
            <v>73.247</v>
          </cell>
          <cell r="Y384" t="str">
            <v>CL_Hunter1Existing Station Fixed Costs</v>
          </cell>
        </row>
        <row r="385"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 t="str">
            <v>CL_Hunter1Existing Station Demand Charges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str">
            <v>CL_Hunter1Existing Station Decomm. Costs</v>
          </cell>
        </row>
        <row r="387">
          <cell r="E387">
            <v>34.328000000000003</v>
          </cell>
          <cell r="F387">
            <v>32.283000000000001</v>
          </cell>
          <cell r="G387">
            <v>33.994999999999997</v>
          </cell>
          <cell r="H387">
            <v>37.533000000000001</v>
          </cell>
          <cell r="I387">
            <v>41.606000000000002</v>
          </cell>
          <cell r="J387">
            <v>45.823</v>
          </cell>
          <cell r="K387">
            <v>41.576000000000001</v>
          </cell>
          <cell r="L387">
            <v>42.71</v>
          </cell>
          <cell r="M387">
            <v>36.182000000000002</v>
          </cell>
          <cell r="N387">
            <v>30.367999999999999</v>
          </cell>
          <cell r="O387">
            <v>32.561</v>
          </cell>
          <cell r="P387">
            <v>38.095999999999997</v>
          </cell>
          <cell r="Q387">
            <v>36.171999999999997</v>
          </cell>
          <cell r="R387">
            <v>40.529000000000003</v>
          </cell>
          <cell r="S387">
            <v>40.366999999999997</v>
          </cell>
          <cell r="T387">
            <v>28.954000000000001</v>
          </cell>
          <cell r="U387">
            <v>36.451000000000001</v>
          </cell>
          <cell r="V387">
            <v>35.633000000000003</v>
          </cell>
          <cell r="W387">
            <v>28.565000000000001</v>
          </cell>
          <cell r="X387">
            <v>25.995999999999999</v>
          </cell>
          <cell r="Y387" t="str">
            <v>CL_Hunter2Existing Station Fuel Costs</v>
          </cell>
        </row>
        <row r="388"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 t="str">
            <v>CL_Hunter2Existing Station Variable O&amp;M Costs</v>
          </cell>
        </row>
        <row r="389"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19.902000000000001</v>
          </cell>
          <cell r="L389">
            <v>22.829000000000001</v>
          </cell>
          <cell r="M389">
            <v>21.242999999999999</v>
          </cell>
          <cell r="N389">
            <v>19.542999999999999</v>
          </cell>
          <cell r="O389">
            <v>23.027999999999999</v>
          </cell>
          <cell r="P389">
            <v>29.617999999999999</v>
          </cell>
          <cell r="Q389">
            <v>30.914000000000001</v>
          </cell>
          <cell r="R389">
            <v>38.095999999999997</v>
          </cell>
          <cell r="S389">
            <v>41.692999999999998</v>
          </cell>
          <cell r="T389">
            <v>32.851999999999997</v>
          </cell>
          <cell r="U389">
            <v>45.384</v>
          </cell>
          <cell r="V389">
            <v>48.673999999999999</v>
          </cell>
          <cell r="W389">
            <v>42.865000000000002</v>
          </cell>
          <cell r="X389">
            <v>42.85</v>
          </cell>
          <cell r="Y389" t="str">
            <v>CL_Hunter2Existing Station Emission Costs</v>
          </cell>
        </row>
        <row r="390"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CL_Hunter2Existing Station Dispatch Adder Costs</v>
          </cell>
        </row>
        <row r="391">
          <cell r="E391">
            <v>19.757999999999999</v>
          </cell>
          <cell r="F391">
            <v>14.012</v>
          </cell>
          <cell r="G391">
            <v>14.452999999999999</v>
          </cell>
          <cell r="H391">
            <v>15.236000000000001</v>
          </cell>
          <cell r="I391">
            <v>24.696999999999999</v>
          </cell>
          <cell r="J391">
            <v>19.564</v>
          </cell>
          <cell r="K391">
            <v>19.940999999999999</v>
          </cell>
          <cell r="L391">
            <v>20.077999999999999</v>
          </cell>
          <cell r="M391">
            <v>30.542000000000002</v>
          </cell>
          <cell r="N391">
            <v>23.19</v>
          </cell>
          <cell r="O391">
            <v>24.123999999999999</v>
          </cell>
          <cell r="P391">
            <v>24.632000000000001</v>
          </cell>
          <cell r="Q391">
            <v>35.658999999999999</v>
          </cell>
          <cell r="R391">
            <v>27.92</v>
          </cell>
          <cell r="S391">
            <v>28.904</v>
          </cell>
          <cell r="T391">
            <v>29.56</v>
          </cell>
          <cell r="U391">
            <v>41.936999999999998</v>
          </cell>
          <cell r="V391">
            <v>33.472000000000001</v>
          </cell>
          <cell r="W391">
            <v>34.954000000000001</v>
          </cell>
          <cell r="X391">
            <v>35.804000000000002</v>
          </cell>
          <cell r="Y391" t="str">
            <v>CL_Hunter2Existing Station Fixed Costs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CL_Hunter2Existing Station Demand Charges</v>
          </cell>
        </row>
        <row r="393"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CL_Hunter2Existing Station Decomm. Costs</v>
          </cell>
        </row>
        <row r="394">
          <cell r="E394">
            <v>62.146999999999998</v>
          </cell>
          <cell r="F394">
            <v>56.784999999999997</v>
          </cell>
          <cell r="G394">
            <v>63.33</v>
          </cell>
          <cell r="H394">
            <v>76.683999999999997</v>
          </cell>
          <cell r="I394">
            <v>81.094999999999999</v>
          </cell>
          <cell r="J394">
            <v>72.680999999999997</v>
          </cell>
          <cell r="K394">
            <v>68.272999999999996</v>
          </cell>
          <cell r="L394">
            <v>72.840999999999994</v>
          </cell>
          <cell r="M394">
            <v>51.5</v>
          </cell>
          <cell r="N394">
            <v>38.354999999999997</v>
          </cell>
          <cell r="O394">
            <v>65.766000000000005</v>
          </cell>
          <cell r="P394">
            <v>76.802999999999997</v>
          </cell>
          <cell r="Q394">
            <v>80.736999999999995</v>
          </cell>
          <cell r="R394">
            <v>70.075999999999993</v>
          </cell>
          <cell r="S394">
            <v>81.492000000000004</v>
          </cell>
          <cell r="T394">
            <v>80.167000000000002</v>
          </cell>
          <cell r="U394">
            <v>34.811</v>
          </cell>
          <cell r="V394">
            <v>24.725000000000001</v>
          </cell>
          <cell r="W394">
            <v>62.238</v>
          </cell>
          <cell r="X394">
            <v>59.890999999999998</v>
          </cell>
          <cell r="Y394" t="str">
            <v>CL_Hunter3Existing Station Fuel Costs</v>
          </cell>
        </row>
        <row r="395"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CL_Hunter3Existing Station Variable O&amp;M Costs</v>
          </cell>
        </row>
        <row r="396"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32.680999999999997</v>
          </cell>
          <cell r="L396">
            <v>38.935000000000002</v>
          </cell>
          <cell r="M396">
            <v>30.236000000000001</v>
          </cell>
          <cell r="N396">
            <v>24.683</v>
          </cell>
          <cell r="O396">
            <v>46.512</v>
          </cell>
          <cell r="P396">
            <v>59.710999999999999</v>
          </cell>
          <cell r="Q396">
            <v>69</v>
          </cell>
          <cell r="R396">
            <v>65.869</v>
          </cell>
          <cell r="S396">
            <v>84.168999999999997</v>
          </cell>
          <cell r="T396">
            <v>90.96</v>
          </cell>
          <cell r="U396">
            <v>43.341999999999999</v>
          </cell>
          <cell r="V396">
            <v>33.773000000000003</v>
          </cell>
          <cell r="W396">
            <v>93.394999999999996</v>
          </cell>
          <cell r="X396">
            <v>98.718999999999994</v>
          </cell>
          <cell r="Y396" t="str">
            <v>CL_Hunter3Existing Station Emission Costs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CL_Hunter3Existing Station Dispatch Adder Costs</v>
          </cell>
        </row>
        <row r="398">
          <cell r="E398">
            <v>20.257999999999999</v>
          </cell>
          <cell r="F398">
            <v>34.082000000000001</v>
          </cell>
          <cell r="G398">
            <v>23.795000000000002</v>
          </cell>
          <cell r="H398">
            <v>25.038</v>
          </cell>
          <cell r="I398">
            <v>26.931999999999999</v>
          </cell>
          <cell r="J398">
            <v>42.395000000000003</v>
          </cell>
          <cell r="K398">
            <v>31.033999999999999</v>
          </cell>
          <cell r="L398">
            <v>31.971</v>
          </cell>
          <cell r="M398">
            <v>33.356000000000002</v>
          </cell>
          <cell r="N398">
            <v>51.518000000000001</v>
          </cell>
          <cell r="O398">
            <v>38.405000000000001</v>
          </cell>
          <cell r="P398">
            <v>39.804000000000002</v>
          </cell>
          <cell r="Q398">
            <v>41.207999999999998</v>
          </cell>
          <cell r="R398">
            <v>59.957999999999998</v>
          </cell>
          <cell r="S398">
            <v>46.2</v>
          </cell>
          <cell r="T398">
            <v>47.787999999999997</v>
          </cell>
          <cell r="U398">
            <v>49.408000000000001</v>
          </cell>
          <cell r="V398">
            <v>70.837999999999994</v>
          </cell>
          <cell r="W398">
            <v>55.893999999999998</v>
          </cell>
          <cell r="X398">
            <v>58.210999999999999</v>
          </cell>
          <cell r="Y398" t="str">
            <v>CL_Hunter3Existing Station Fixed Costs</v>
          </cell>
        </row>
        <row r="399"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CL_Hunter3Existing Station Demand Charges</v>
          </cell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CL_Hunter3Existing Station Decomm. Costs</v>
          </cell>
        </row>
        <row r="401">
          <cell r="E401">
            <v>50.530999999999999</v>
          </cell>
          <cell r="F401">
            <v>46.389000000000003</v>
          </cell>
          <cell r="G401">
            <v>53.137999999999998</v>
          </cell>
          <cell r="H401">
            <v>61.323</v>
          </cell>
          <cell r="I401">
            <v>75.183999999999997</v>
          </cell>
          <cell r="J401">
            <v>74.174000000000007</v>
          </cell>
          <cell r="K401">
            <v>72.552999999999997</v>
          </cell>
          <cell r="L401">
            <v>66.114000000000004</v>
          </cell>
          <cell r="M401">
            <v>71.98</v>
          </cell>
          <cell r="N401">
            <v>69.349000000000004</v>
          </cell>
          <cell r="O401">
            <v>73.36</v>
          </cell>
          <cell r="P401">
            <v>67.394000000000005</v>
          </cell>
          <cell r="Q401">
            <v>78.438999999999993</v>
          </cell>
          <cell r="R401">
            <v>80.168000000000006</v>
          </cell>
          <cell r="S401">
            <v>81.725999999999999</v>
          </cell>
          <cell r="T401">
            <v>81.105999999999995</v>
          </cell>
          <cell r="U401">
            <v>73.421000000000006</v>
          </cell>
          <cell r="V401">
            <v>70.552999999999997</v>
          </cell>
          <cell r="W401">
            <v>0</v>
          </cell>
          <cell r="X401">
            <v>0</v>
          </cell>
          <cell r="Y401" t="str">
            <v>CL_Huntington1Existing Station Fuel Costs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 t="str">
            <v>CL_Huntington1Existing Station Variable O&amp;M Costs</v>
          </cell>
        </row>
        <row r="403"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34.35</v>
          </cell>
          <cell r="L403">
            <v>34.878</v>
          </cell>
          <cell r="M403">
            <v>41.762</v>
          </cell>
          <cell r="N403">
            <v>45.238999999999997</v>
          </cell>
          <cell r="O403">
            <v>52.71</v>
          </cell>
          <cell r="P403">
            <v>52.052</v>
          </cell>
          <cell r="Q403">
            <v>66.613</v>
          </cell>
          <cell r="R403">
            <v>74.944999999999993</v>
          </cell>
          <cell r="S403">
            <v>83.992000000000004</v>
          </cell>
          <cell r="T403">
            <v>91.561000000000007</v>
          </cell>
          <cell r="U403">
            <v>90.977999999999994</v>
          </cell>
          <cell r="V403">
            <v>95.555999999999997</v>
          </cell>
          <cell r="W403">
            <v>0</v>
          </cell>
          <cell r="X403">
            <v>0</v>
          </cell>
          <cell r="Y403" t="str">
            <v>CL_Huntington1Existing Station Emission Costs</v>
          </cell>
        </row>
        <row r="404"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 t="str">
            <v>CL_Huntington1Existing Station Dispatch Adder Costs</v>
          </cell>
        </row>
        <row r="405">
          <cell r="E405">
            <v>23.239000000000001</v>
          </cell>
          <cell r="F405">
            <v>25.071000000000002</v>
          </cell>
          <cell r="G405">
            <v>25.649000000000001</v>
          </cell>
          <cell r="H405">
            <v>41.024999999999999</v>
          </cell>
          <cell r="I405">
            <v>33.226999999999997</v>
          </cell>
          <cell r="J405">
            <v>33.337000000000003</v>
          </cell>
          <cell r="K405">
            <v>33.92</v>
          </cell>
          <cell r="L405">
            <v>51.417000000000002</v>
          </cell>
          <cell r="M405">
            <v>39.561</v>
          </cell>
          <cell r="N405">
            <v>41.191000000000003</v>
          </cell>
          <cell r="O405">
            <v>42.944000000000003</v>
          </cell>
          <cell r="P405">
            <v>59.793999999999997</v>
          </cell>
          <cell r="Q405">
            <v>47.741</v>
          </cell>
          <cell r="R405">
            <v>49.26</v>
          </cell>
          <cell r="S405">
            <v>50.697000000000003</v>
          </cell>
          <cell r="T405">
            <v>58.283999999999999</v>
          </cell>
          <cell r="U405">
            <v>55.451999999999998</v>
          </cell>
          <cell r="V405">
            <v>56.631</v>
          </cell>
          <cell r="W405">
            <v>0</v>
          </cell>
          <cell r="X405">
            <v>0</v>
          </cell>
          <cell r="Y405" t="str">
            <v>CL_Huntington1Existing Station Fixed Costs</v>
          </cell>
        </row>
        <row r="406"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 t="str">
            <v>CL_Huntington1Existing Station Demand Charges</v>
          </cell>
        </row>
        <row r="407"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 t="str">
            <v>CL_Huntington1Existing Station Decomm. Costs</v>
          </cell>
        </row>
        <row r="408">
          <cell r="E408">
            <v>43.927999999999997</v>
          </cell>
          <cell r="F408">
            <v>42.613999999999997</v>
          </cell>
          <cell r="G408">
            <v>43.668999999999997</v>
          </cell>
          <cell r="H408">
            <v>56.503</v>
          </cell>
          <cell r="I408">
            <v>68.337000000000003</v>
          </cell>
          <cell r="J408">
            <v>77.552000000000007</v>
          </cell>
          <cell r="K408">
            <v>59.523000000000003</v>
          </cell>
          <cell r="L408">
            <v>61.521000000000001</v>
          </cell>
          <cell r="M408">
            <v>51.463999999999999</v>
          </cell>
          <cell r="N408">
            <v>57.749000000000002</v>
          </cell>
          <cell r="O408">
            <v>67.777000000000001</v>
          </cell>
          <cell r="P408">
            <v>69.713999999999999</v>
          </cell>
          <cell r="Q408">
            <v>63.826000000000001</v>
          </cell>
          <cell r="R408">
            <v>72.215999999999994</v>
          </cell>
          <cell r="S408">
            <v>78.414000000000001</v>
          </cell>
          <cell r="T408">
            <v>76.47</v>
          </cell>
          <cell r="U408">
            <v>48.988</v>
          </cell>
          <cell r="V408">
            <v>48.128999999999998</v>
          </cell>
          <cell r="W408">
            <v>0</v>
          </cell>
          <cell r="X408">
            <v>0</v>
          </cell>
          <cell r="Y408" t="str">
            <v>CL_Huntington2Existing Station Fuel Costs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 t="str">
            <v>CL_Huntington2Existing Station Variable O&amp;M Costs</v>
          </cell>
        </row>
        <row r="410"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28.181000000000001</v>
          </cell>
          <cell r="L410">
            <v>32.454999999999998</v>
          </cell>
          <cell r="M410">
            <v>29.859000000000002</v>
          </cell>
          <cell r="N410">
            <v>37.670999999999999</v>
          </cell>
          <cell r="O410">
            <v>48.698</v>
          </cell>
          <cell r="P410">
            <v>53.844000000000001</v>
          </cell>
          <cell r="Q410">
            <v>54.203000000000003</v>
          </cell>
          <cell r="R410">
            <v>67.510999999999996</v>
          </cell>
          <cell r="S410">
            <v>80.587999999999994</v>
          </cell>
          <cell r="T410">
            <v>86.326999999999998</v>
          </cell>
          <cell r="U410">
            <v>60.703000000000003</v>
          </cell>
          <cell r="V410">
            <v>65.185000000000002</v>
          </cell>
          <cell r="W410">
            <v>0</v>
          </cell>
          <cell r="X410">
            <v>0</v>
          </cell>
          <cell r="Y410" t="str">
            <v>CL_Huntington2Existing Station Emission Costs</v>
          </cell>
        </row>
        <row r="411"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 t="str">
            <v>CL_Huntington2Existing Station Dispatch Adder Costs</v>
          </cell>
        </row>
        <row r="412">
          <cell r="E412">
            <v>34.631999999999998</v>
          </cell>
          <cell r="F412">
            <v>25.411999999999999</v>
          </cell>
          <cell r="G412">
            <v>26.113</v>
          </cell>
          <cell r="H412">
            <v>27.004999999999999</v>
          </cell>
          <cell r="I412">
            <v>41.859000000000002</v>
          </cell>
          <cell r="J412">
            <v>34.331000000000003</v>
          </cell>
          <cell r="K412">
            <v>33.637</v>
          </cell>
          <cell r="L412">
            <v>33.933999999999997</v>
          </cell>
          <cell r="M412">
            <v>51.935000000000002</v>
          </cell>
          <cell r="N412">
            <v>40.085999999999999</v>
          </cell>
          <cell r="O412">
            <v>41.561999999999998</v>
          </cell>
          <cell r="P412">
            <v>42.866999999999997</v>
          </cell>
          <cell r="Q412">
            <v>60.493000000000002</v>
          </cell>
          <cell r="R412">
            <v>47.853000000000002</v>
          </cell>
          <cell r="S412">
            <v>49.378</v>
          </cell>
          <cell r="T412">
            <v>50.783000000000001</v>
          </cell>
          <cell r="U412">
            <v>57.536999999999999</v>
          </cell>
          <cell r="V412">
            <v>53.423999999999999</v>
          </cell>
          <cell r="W412">
            <v>0</v>
          </cell>
          <cell r="X412">
            <v>0</v>
          </cell>
          <cell r="Y412" t="str">
            <v>CL_Huntington2Existing Station Fixed Costs</v>
          </cell>
        </row>
        <row r="413"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 t="str">
            <v>CL_Huntington2Existing Station Demand Charges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 t="str">
            <v>CL_Huntington2Existing Station Decomm. Costs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 t="str">
            <v>QF_WD_LatigoExisting Station Fuel Costs</v>
          </cell>
        </row>
        <row r="416">
          <cell r="E416">
            <v>9.673</v>
          </cell>
          <cell r="F416">
            <v>9.6579999999999995</v>
          </cell>
          <cell r="G416">
            <v>9.673</v>
          </cell>
          <cell r="H416">
            <v>9.673</v>
          </cell>
          <cell r="I416">
            <v>9.673</v>
          </cell>
          <cell r="J416">
            <v>9.6579999999999995</v>
          </cell>
          <cell r="K416">
            <v>9.673</v>
          </cell>
          <cell r="L416">
            <v>9.673</v>
          </cell>
          <cell r="M416">
            <v>9.673</v>
          </cell>
          <cell r="N416">
            <v>9.6579999999999995</v>
          </cell>
          <cell r="O416">
            <v>9.673</v>
          </cell>
          <cell r="P416">
            <v>9.673</v>
          </cell>
          <cell r="Q416">
            <v>9.673</v>
          </cell>
          <cell r="R416">
            <v>9.6579999999999995</v>
          </cell>
          <cell r="S416">
            <v>9.673</v>
          </cell>
          <cell r="T416">
            <v>9.673</v>
          </cell>
          <cell r="U416">
            <v>9.673</v>
          </cell>
          <cell r="V416">
            <v>2.2250000000000001</v>
          </cell>
          <cell r="W416">
            <v>0</v>
          </cell>
          <cell r="X416">
            <v>0</v>
          </cell>
          <cell r="Y416" t="str">
            <v>QF_WD_LatigoExisting Station Variable O&amp;M Costs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 t="str">
            <v>QF_WD_LatigoExisting Station Emission Costs</v>
          </cell>
        </row>
        <row r="418"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 t="str">
            <v>QF_WD_LatigoExisting Station Dispatch Adder Costs</v>
          </cell>
        </row>
        <row r="419"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 t="str">
            <v>QF_WD_LatigoExisting Station Fixed Costs</v>
          </cell>
        </row>
        <row r="420"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QF_WD_LatigoExisting Station Demand Charges</v>
          </cell>
        </row>
        <row r="421"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 t="str">
            <v>QF_WD_LatigoExisting Station Decomm. Costs</v>
          </cell>
        </row>
        <row r="422"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 t="str">
            <v>QF_SR_EnterprExisting Station Fuel Costs</v>
          </cell>
        </row>
        <row r="423">
          <cell r="E423">
            <v>12.936</v>
          </cell>
          <cell r="F423">
            <v>12.829000000000001</v>
          </cell>
          <cell r="G423">
            <v>12.73</v>
          </cell>
          <cell r="H423">
            <v>12.628</v>
          </cell>
          <cell r="I423">
            <v>12.526999999999999</v>
          </cell>
          <cell r="J423">
            <v>12.423</v>
          </cell>
          <cell r="K423">
            <v>12.327</v>
          </cell>
          <cell r="L423">
            <v>12.228999999999999</v>
          </cell>
          <cell r="M423">
            <v>12.131</v>
          </cell>
          <cell r="N423">
            <v>12.03</v>
          </cell>
          <cell r="O423">
            <v>11.938000000000001</v>
          </cell>
          <cell r="P423">
            <v>11.842000000000001</v>
          </cell>
          <cell r="Q423">
            <v>11.747</v>
          </cell>
          <cell r="R423">
            <v>11.65</v>
          </cell>
          <cell r="S423">
            <v>11.56</v>
          </cell>
          <cell r="T423">
            <v>11.468</v>
          </cell>
          <cell r="U423">
            <v>11.375999999999999</v>
          </cell>
          <cell r="V423">
            <v>6.6980000000000004</v>
          </cell>
          <cell r="W423">
            <v>0</v>
          </cell>
          <cell r="X423">
            <v>0</v>
          </cell>
          <cell r="Y423" t="str">
            <v>QF_SR_EnterprExisting Station Variable O&amp;M Costs</v>
          </cell>
        </row>
        <row r="424"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 t="str">
            <v>QF_SR_EnterprExisting Station Emission Costs</v>
          </cell>
        </row>
        <row r="425"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 t="str">
            <v>QF_SR_EnterprExisting Station Dispatch Adder Costs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 t="str">
            <v>QF_SR_EnterprExisting Station Fixed Costs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 t="str">
            <v>QF_SR_EnterprExisting Station Demand Charges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 t="str">
            <v>QF_SR_EnterprExisting Station Decomm. Costs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 t="str">
            <v>QF_SR_Escalt1Existing Station Fuel Costs</v>
          </cell>
        </row>
        <row r="430">
          <cell r="E430">
            <v>12.192</v>
          </cell>
          <cell r="F430">
            <v>12.095000000000001</v>
          </cell>
          <cell r="G430">
            <v>11.997999999999999</v>
          </cell>
          <cell r="H430">
            <v>11.901999999999999</v>
          </cell>
          <cell r="I430">
            <v>11.807</v>
          </cell>
          <cell r="J430">
            <v>11.712999999999999</v>
          </cell>
          <cell r="K430">
            <v>11.619</v>
          </cell>
          <cell r="L430">
            <v>11.526</v>
          </cell>
          <cell r="M430">
            <v>11.433999999999999</v>
          </cell>
          <cell r="N430">
            <v>11.342000000000001</v>
          </cell>
          <cell r="O430">
            <v>11.250999999999999</v>
          </cell>
          <cell r="P430">
            <v>11.161</v>
          </cell>
          <cell r="Q430">
            <v>11.071999999999999</v>
          </cell>
          <cell r="R430">
            <v>10.984</v>
          </cell>
          <cell r="S430">
            <v>10.896000000000001</v>
          </cell>
          <cell r="T430">
            <v>10.808999999999999</v>
          </cell>
          <cell r="U430">
            <v>10.722</v>
          </cell>
          <cell r="V430">
            <v>9.5210000000000008</v>
          </cell>
          <cell r="W430">
            <v>0</v>
          </cell>
          <cell r="X430">
            <v>0</v>
          </cell>
          <cell r="Y430" t="str">
            <v>QF_SR_Escalt1Existing Station Variable O&amp;M Costs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 t="str">
            <v>QF_SR_Escalt1Existing Station Emission Costs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 t="str">
            <v>QF_SR_Escalt1Existing Station Dispatch Adder Costs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 t="str">
            <v>QF_SR_Escalt1Existing Station Fixed Costs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 t="str">
            <v>QF_SR_Escalt1Existing Station Demand Charges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 t="str">
            <v>QF_SR_Escalt1Existing Station Decomm. Costs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 t="str">
            <v>QF_SR_Escalt2Existing Station Fuel Costs</v>
          </cell>
        </row>
        <row r="437">
          <cell r="E437">
            <v>12.068</v>
          </cell>
          <cell r="F437">
            <v>11.968999999999999</v>
          </cell>
          <cell r="G437">
            <v>11.875999999999999</v>
          </cell>
          <cell r="H437">
            <v>11.781000000000001</v>
          </cell>
          <cell r="I437">
            <v>11.686999999999999</v>
          </cell>
          <cell r="J437">
            <v>11.590999999999999</v>
          </cell>
          <cell r="K437">
            <v>11.5</v>
          </cell>
          <cell r="L437">
            <v>11.407999999999999</v>
          </cell>
          <cell r="M437">
            <v>11.317</v>
          </cell>
          <cell r="N437">
            <v>11.224</v>
          </cell>
          <cell r="O437">
            <v>11.137</v>
          </cell>
          <cell r="P437">
            <v>11.048</v>
          </cell>
          <cell r="Q437">
            <v>10.959</v>
          </cell>
          <cell r="R437">
            <v>10.87</v>
          </cell>
          <cell r="S437">
            <v>10.785</v>
          </cell>
          <cell r="T437">
            <v>10.698</v>
          </cell>
          <cell r="U437">
            <v>10.613</v>
          </cell>
          <cell r="V437">
            <v>9.43</v>
          </cell>
          <cell r="W437">
            <v>0</v>
          </cell>
          <cell r="X437">
            <v>0</v>
          </cell>
          <cell r="Y437" t="str">
            <v>QF_SR_Escalt2Existing Station Variable O&amp;M Costs</v>
          </cell>
        </row>
        <row r="438"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 t="str">
            <v>QF_SR_Escalt2Existing Station Emission Costs</v>
          </cell>
        </row>
        <row r="439"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 t="str">
            <v>QF_SR_Escalt2Existing Station Dispatch Adder Costs</v>
          </cell>
        </row>
        <row r="440"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 t="str">
            <v>QF_SR_Escalt2Existing Station Fixed Costs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 t="str">
            <v>QF_SR_Escalt2Existing Station Demand Charges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QF_SR_Escalt2Existing Station Decomm. Costs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 t="str">
            <v>QF_SR_Escalt3Existing Station Fuel Costs</v>
          </cell>
        </row>
        <row r="444">
          <cell r="E444">
            <v>12.034000000000001</v>
          </cell>
          <cell r="F444">
            <v>11.933999999999999</v>
          </cell>
          <cell r="G444">
            <v>11.842000000000001</v>
          </cell>
          <cell r="H444">
            <v>11.747</v>
          </cell>
          <cell r="I444">
            <v>11.653</v>
          </cell>
          <cell r="J444">
            <v>11.557</v>
          </cell>
          <cell r="K444">
            <v>11.468</v>
          </cell>
          <cell r="L444">
            <v>11.375999999999999</v>
          </cell>
          <cell r="M444">
            <v>11.285</v>
          </cell>
          <cell r="N444">
            <v>11.191000000000001</v>
          </cell>
          <cell r="O444">
            <v>11.105</v>
          </cell>
          <cell r="P444">
            <v>11.016</v>
          </cell>
          <cell r="Q444">
            <v>10.928000000000001</v>
          </cell>
          <cell r="R444">
            <v>10.837999999999999</v>
          </cell>
          <cell r="S444">
            <v>10.754</v>
          </cell>
          <cell r="T444">
            <v>10.667999999999999</v>
          </cell>
          <cell r="U444">
            <v>10.583</v>
          </cell>
          <cell r="V444">
            <v>9.4030000000000005</v>
          </cell>
          <cell r="W444">
            <v>0</v>
          </cell>
          <cell r="X444">
            <v>0</v>
          </cell>
          <cell r="Y444" t="str">
            <v>QF_SR_Escalt3Existing Station Variable O&amp;M Costs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 t="str">
            <v>QF_SR_Escalt3Existing Station Emission Costs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QF_SR_Escalt3Existing Station Dispatch Adder Costs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 t="str">
            <v>QF_SR_Escalt3Existing Station Fixed Costs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 t="str">
            <v>QF_SR_Escalt3Existing Station Demand Charges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 t="str">
            <v>QF_SR_Escalt3Existing Station Decomm. Costs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 t="str">
            <v>QF_SR_PavantExisting Station Fuel Costs</v>
          </cell>
        </row>
        <row r="451">
          <cell r="E451">
            <v>6.87</v>
          </cell>
          <cell r="F451">
            <v>6.819</v>
          </cell>
          <cell r="G451">
            <v>6.76</v>
          </cell>
          <cell r="H451">
            <v>6.7060000000000004</v>
          </cell>
          <cell r="I451">
            <v>6.6520000000000001</v>
          </cell>
          <cell r="J451">
            <v>6.6040000000000001</v>
          </cell>
          <cell r="K451">
            <v>6.5460000000000003</v>
          </cell>
          <cell r="L451">
            <v>6.4939999999999998</v>
          </cell>
          <cell r="M451">
            <v>6.4420000000000002</v>
          </cell>
          <cell r="N451">
            <v>6.3949999999999996</v>
          </cell>
          <cell r="O451">
            <v>6.3390000000000004</v>
          </cell>
          <cell r="P451">
            <v>6.2889999999999997</v>
          </cell>
          <cell r="Q451">
            <v>6.2380000000000004</v>
          </cell>
          <cell r="R451">
            <v>6.1929999999999996</v>
          </cell>
          <cell r="S451">
            <v>6.1390000000000002</v>
          </cell>
          <cell r="T451">
            <v>6.09</v>
          </cell>
          <cell r="U451">
            <v>6.0309999999999997</v>
          </cell>
          <cell r="V451">
            <v>0</v>
          </cell>
          <cell r="W451">
            <v>0</v>
          </cell>
          <cell r="X451">
            <v>0</v>
          </cell>
          <cell r="Y451" t="str">
            <v>QF_SR_PavantExisting Station Variable O&amp;M Costs</v>
          </cell>
        </row>
        <row r="452"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 t="str">
            <v>QF_SR_PavantExisting Station Emission Costs</v>
          </cell>
        </row>
        <row r="453"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 t="str">
            <v>QF_SR_PavantExisting Station Dispatch Adder Costs</v>
          </cell>
        </row>
        <row r="454"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 t="str">
            <v>QF_SR_PavantExisting Station Fixed Costs</v>
          </cell>
        </row>
        <row r="455"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 t="str">
            <v>QF_SR_PavantExisting Station Demand Charges</v>
          </cell>
        </row>
        <row r="456"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 t="str">
            <v>QF_SR_PavantExisting Station Decomm. Costs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 t="str">
            <v>QF_SR_RedHillExisting Station Fuel Costs</v>
          </cell>
        </row>
        <row r="458">
          <cell r="E458">
            <v>11.746</v>
          </cell>
          <cell r="F458">
            <v>11.677</v>
          </cell>
          <cell r="G458">
            <v>11.629</v>
          </cell>
          <cell r="H458">
            <v>11.571</v>
          </cell>
          <cell r="I458">
            <v>11.513</v>
          </cell>
          <cell r="J458">
            <v>11.445</v>
          </cell>
          <cell r="K458">
            <v>11.398</v>
          </cell>
          <cell r="L458">
            <v>11.340999999999999</v>
          </cell>
          <cell r="M458">
            <v>11.284000000000001</v>
          </cell>
          <cell r="N458">
            <v>11.218</v>
          </cell>
          <cell r="O458">
            <v>11.172000000000001</v>
          </cell>
          <cell r="P458">
            <v>11.116</v>
          </cell>
          <cell r="Q458">
            <v>11.06</v>
          </cell>
          <cell r="R458">
            <v>10.994999999999999</v>
          </cell>
          <cell r="S458">
            <v>10.95</v>
          </cell>
          <cell r="T458">
            <v>10.895</v>
          </cell>
          <cell r="U458">
            <v>10.840999999999999</v>
          </cell>
          <cell r="V458">
            <v>10.281000000000001</v>
          </cell>
          <cell r="W458">
            <v>0</v>
          </cell>
          <cell r="X458">
            <v>0</v>
          </cell>
          <cell r="Y458" t="str">
            <v>QF_SR_RedHillExisting Station Variable O&amp;M Costs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 t="str">
            <v>QF_SR_RedHillExisting Station Emission Costs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 t="str">
            <v>QF_SR_RedHillExisting Station Dispatch Adder Costs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 t="str">
            <v>QF_SR_RedHillExisting Station Fixed Costs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 t="str">
            <v>QF_SR_RedHillExisting Station Demand Charges</v>
          </cell>
        </row>
        <row r="463"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 t="str">
            <v>QF_SR_RedHillExisting Station Decomm. Costs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 t="str">
            <v>QF_SR_ThreePeaksExisting Station Fuel Costs</v>
          </cell>
        </row>
        <row r="465">
          <cell r="E465">
            <v>8.6379999999999999</v>
          </cell>
          <cell r="F465">
            <v>8.59</v>
          </cell>
          <cell r="G465">
            <v>8.5519999999999996</v>
          </cell>
          <cell r="H465">
            <v>8.5090000000000003</v>
          </cell>
          <cell r="I465">
            <v>8.4659999999999993</v>
          </cell>
          <cell r="J465">
            <v>8.42</v>
          </cell>
          <cell r="K465">
            <v>8.3819999999999997</v>
          </cell>
          <cell r="L465">
            <v>8.34</v>
          </cell>
          <cell r="M465">
            <v>8.298</v>
          </cell>
          <cell r="N465">
            <v>8.2530000000000001</v>
          </cell>
          <cell r="O465">
            <v>8.2149999999999999</v>
          </cell>
          <cell r="P465">
            <v>8.1739999999999995</v>
          </cell>
          <cell r="Q465">
            <v>8.1329999999999991</v>
          </cell>
          <cell r="R465">
            <v>8.0890000000000004</v>
          </cell>
          <cell r="S465">
            <v>8.0519999999999996</v>
          </cell>
          <cell r="T465">
            <v>8.0120000000000005</v>
          </cell>
          <cell r="U465">
            <v>7.9720000000000004</v>
          </cell>
          <cell r="V465">
            <v>7.6449999999999996</v>
          </cell>
          <cell r="W465">
            <v>0</v>
          </cell>
          <cell r="X465">
            <v>0</v>
          </cell>
          <cell r="Y465" t="str">
            <v>QF_SR_ThreePeaksExisting Station Variable O&amp;M Costs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 t="str">
            <v>QF_SR_ThreePeaksExisting Station Emission Costs</v>
          </cell>
        </row>
        <row r="467"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 t="str">
            <v>QF_SR_ThreePeaksExisting Station Dispatch Adder Costs</v>
          </cell>
        </row>
        <row r="468"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 t="str">
            <v>QF_SR_ThreePeaksExisting Station Fixed Costs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 t="str">
            <v>QF_SR_ThreePeaksExisting Station Demand Charges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 t="str">
            <v>QF_SR_ThreePeaksExisting Station Decomm. Costs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 t="str">
            <v>QF_SR_GrntM_EastExisting Station Fuel Costs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 t="str">
            <v>QF_SR_GrntM_EastExisting Station Variable O&amp;M Costs</v>
          </cell>
        </row>
        <row r="473"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 t="str">
            <v>QF_SR_GrntM_EastExisting Station Emission Costs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 t="str">
            <v>QF_SR_GrntM_EastExisting Station Dispatch Adder Costs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 t="str">
            <v>QF_SR_GrntM_EastExisting Station Fixed Costs</v>
          </cell>
        </row>
        <row r="476"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 t="str">
            <v>QF_SR_GrntM_EastExisting Station Demand Charges</v>
          </cell>
        </row>
        <row r="477"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 t="str">
            <v>QF_SR_GrntM_EastExisting Station Decomm. Costs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 t="str">
            <v>QF_SR_GrntM_WestExisting Station Fuel Costs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 t="str">
            <v>QF_SR_GrntM_WestExisting Station Variable O&amp;M Costs</v>
          </cell>
        </row>
        <row r="480"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 t="str">
            <v>QF_SR_GrntM_WestExisting Station Emission Costs</v>
          </cell>
        </row>
        <row r="481"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 t="str">
            <v>QF_SR_GrntM_WestExisting Station Dispatch Adder Costs</v>
          </cell>
        </row>
        <row r="482"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 t="str">
            <v>QF_SR_GrntM_WestExisting Station Fixed Costs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 t="str">
            <v>QF_SR_GrntM_WestExisting Station Demand Charges</v>
          </cell>
        </row>
        <row r="484"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 t="str">
            <v>QF_SR_GrntM_WestExisting Station Decomm. Costs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 t="str">
            <v>QF_SR_IronSpringExisting Station Fuel Costs</v>
          </cell>
        </row>
        <row r="486"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 t="str">
            <v>QF_SR_IronSpringExisting Station Variable O&amp;M Costs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 t="str">
            <v>QF_SR_IronSpringExisting Station Emission Costs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 t="str">
            <v>QF_SR_IronSpringExisting Station Dispatch Adder Costs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 t="str">
            <v>QF_SR_IronSpringExisting Station Fixed Costs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 t="str">
            <v>QF_SR_IronSpringExisting Station Demand Charges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 t="str">
            <v>QF_SR_IronSpringExisting Station Decomm. Costs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 t="str">
            <v>QF_SR_Pavant_IIExisting Station Fuel Costs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 t="str">
            <v>QF_SR_Pavant_IIExisting Station Variable O&amp;M Costs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 t="str">
            <v>QF_SR_Pavant_IIExisting Station Emission Costs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 t="str">
            <v>QF_SR_Pavant_IIExisting Station Dispatch Adder Costs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 t="str">
            <v>QF_SR_Pavant_IIExisting Station Fixed Costs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 t="str">
            <v>QF_SR_Pavant_IIExisting Station Demand Charges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 t="str">
            <v>QF_SR_Pavant_IIExisting Station Decomm. Costs</v>
          </cell>
        </row>
        <row r="499"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 t="str">
            <v>QF_SR_UTSExisting Station Fuel Costs</v>
          </cell>
        </row>
        <row r="500"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 t="str">
            <v>QF_SR_UTSExisting Station Variable O&amp;M Costs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 t="str">
            <v>QF_SR_UTSExisting Station Emission Costs</v>
          </cell>
        </row>
        <row r="502"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 t="str">
            <v>QF_SR_UTSExisting Station Dispatch Adder Costs</v>
          </cell>
        </row>
        <row r="503"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 t="str">
            <v>QF_SR_UTSExisting Station Fixed Costs</v>
          </cell>
        </row>
        <row r="504"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 t="str">
            <v>QF_SR_UTSExisting Station Demand Charges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 t="str">
            <v>QF_SR_UTSExisting Station Decomm. Costs</v>
          </cell>
        </row>
        <row r="506"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 t="str">
            <v>SR_Pavant_IIIExisting Station Fuel Costs</v>
          </cell>
        </row>
        <row r="507">
          <cell r="E507">
            <v>2.7149999999999999</v>
          </cell>
          <cell r="F507">
            <v>2.7040000000000002</v>
          </cell>
          <cell r="G507">
            <v>2.6880000000000002</v>
          </cell>
          <cell r="H507">
            <v>2.6749999999999998</v>
          </cell>
          <cell r="I507">
            <v>2.661</v>
          </cell>
          <cell r="J507">
            <v>2.65</v>
          </cell>
          <cell r="K507">
            <v>2.6349999999999998</v>
          </cell>
          <cell r="L507">
            <v>2.6219999999999999</v>
          </cell>
          <cell r="M507">
            <v>2.609</v>
          </cell>
          <cell r="N507">
            <v>2.5979999999999999</v>
          </cell>
          <cell r="O507">
            <v>2.5830000000000002</v>
          </cell>
          <cell r="P507">
            <v>2.57</v>
          </cell>
          <cell r="Q507">
            <v>2.5569999999999999</v>
          </cell>
          <cell r="R507">
            <v>2.5459999999999998</v>
          </cell>
          <cell r="S507">
            <v>2.5310000000000001</v>
          </cell>
          <cell r="T507">
            <v>2.5190000000000001</v>
          </cell>
          <cell r="U507">
            <v>2.5059999999999998</v>
          </cell>
          <cell r="V507">
            <v>2.488</v>
          </cell>
          <cell r="W507">
            <v>0</v>
          </cell>
          <cell r="X507">
            <v>0</v>
          </cell>
          <cell r="Y507" t="str">
            <v>SR_Pavant_IIIExisting Station Variable O&amp;M Costs</v>
          </cell>
        </row>
        <row r="508"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 t="str">
            <v>SR_Pavant_IIIExisting Station Emission Costs</v>
          </cell>
        </row>
        <row r="509"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 t="str">
            <v>SR_Pavant_IIIExisting Station Dispatch Adder Costs</v>
          </cell>
        </row>
        <row r="510"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 t="str">
            <v>SR_Pavant_IIIExisting Station Fixed Costs</v>
          </cell>
        </row>
        <row r="511"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 t="str">
            <v>SR_Pavant_IIIExisting Station Demand Charges</v>
          </cell>
        </row>
        <row r="512"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 t="str">
            <v>SR_Pavant_IIIExisting Station Decomm. Costs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 t="str">
            <v>QF_SR_Sage_IExisting Station Fuel Costs</v>
          </cell>
        </row>
        <row r="514"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 t="str">
            <v>QF_SR_Sage_IExisting Station Variable O&amp;M Costs</v>
          </cell>
        </row>
        <row r="515"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 t="str">
            <v>QF_SR_Sage_IExisting Station Emission Costs</v>
          </cell>
        </row>
        <row r="516"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 t="str">
            <v>QF_SR_Sage_IExisting Station Dispatch Adder Costs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 t="str">
            <v>QF_SR_Sage_IExisting Station Fixed Costs</v>
          </cell>
        </row>
        <row r="518"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 t="str">
            <v>QF_SR_Sage_IExisting Station Demand Charges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 t="str">
            <v>QF_SR_Sage_IExisting Station Decomm. Costs</v>
          </cell>
        </row>
        <row r="520"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 t="str">
            <v>QF_SR_Sage_IIExisting Station Fuel Costs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 t="str">
            <v>QF_SR_Sage_IIExisting Station Variable O&amp;M Costs</v>
          </cell>
        </row>
        <row r="522"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 t="str">
            <v>QF_SR_Sage_IIExisting Station Emission Costs</v>
          </cell>
        </row>
        <row r="523"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 t="str">
            <v>QF_SR_Sage_IIExisting Station Dispatch Adder Costs</v>
          </cell>
        </row>
        <row r="524"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 t="str">
            <v>QF_SR_Sage_IIExisting Station Fixed Costs</v>
          </cell>
        </row>
        <row r="525"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 t="str">
            <v>QF_SR_Sage_IIExisting Station Demand Charges</v>
          </cell>
        </row>
        <row r="526"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 t="str">
            <v>QF_SR_Sage_IIExisting Station Decomm. Costs</v>
          </cell>
        </row>
        <row r="527"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 t="str">
            <v>QF_SR_Sage_IIIExisting Station Fuel Costs</v>
          </cell>
        </row>
        <row r="528"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 t="str">
            <v>QF_SR_Sage_IIIExisting Station Variable O&amp;M Costs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 t="str">
            <v>QF_SR_Sage_IIIExisting Station Emission Costs</v>
          </cell>
        </row>
        <row r="530"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 t="str">
            <v>QF_SR_Sage_IIIExisting Station Dispatch Adder Costs</v>
          </cell>
        </row>
        <row r="531"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 t="str">
            <v>QF_SR_Sage_IIIExisting Station Fixed Costs</v>
          </cell>
        </row>
        <row r="532"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 t="str">
            <v>QF_SR_Sage_IIIExisting Station Demand Charges</v>
          </cell>
        </row>
        <row r="533"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 t="str">
            <v>QF_SR_Sage_IIIExisting Station Decomm. Costs</v>
          </cell>
        </row>
        <row r="534">
          <cell r="E534">
            <v>27.497</v>
          </cell>
          <cell r="F534">
            <v>26.344000000000001</v>
          </cell>
          <cell r="G534">
            <v>27.481000000000002</v>
          </cell>
          <cell r="H534">
            <v>34.511000000000003</v>
          </cell>
          <cell r="I534">
            <v>41.63</v>
          </cell>
          <cell r="J534">
            <v>31.504999999999999</v>
          </cell>
          <cell r="K534">
            <v>32.585999999999999</v>
          </cell>
          <cell r="L534">
            <v>35.850999999999999</v>
          </cell>
          <cell r="M534">
            <v>35.768999999999998</v>
          </cell>
          <cell r="N534">
            <v>36.799999999999997</v>
          </cell>
          <cell r="O534">
            <v>43.579000000000001</v>
          </cell>
          <cell r="P534">
            <v>40.045000000000002</v>
          </cell>
          <cell r="Q534">
            <v>38.408000000000001</v>
          </cell>
          <cell r="R534">
            <v>36.978000000000002</v>
          </cell>
          <cell r="S534">
            <v>42.276000000000003</v>
          </cell>
          <cell r="T534">
            <v>36.896999999999998</v>
          </cell>
          <cell r="U534">
            <v>38.715000000000003</v>
          </cell>
          <cell r="V534">
            <v>38.917999999999999</v>
          </cell>
          <cell r="W534">
            <v>0</v>
          </cell>
          <cell r="X534">
            <v>0</v>
          </cell>
          <cell r="Y534" t="str">
            <v>GS_Hermiston2Existing Station Fuel Costs</v>
          </cell>
        </row>
        <row r="535">
          <cell r="E535">
            <v>0.57499999999999996</v>
          </cell>
          <cell r="F535">
            <v>0.58099999999999996</v>
          </cell>
          <cell r="G535">
            <v>0.57699999999999996</v>
          </cell>
          <cell r="H535">
            <v>0.57299999999999995</v>
          </cell>
          <cell r="I535">
            <v>0.57999999999999996</v>
          </cell>
          <cell r="J535">
            <v>0.38900000000000001</v>
          </cell>
          <cell r="K535">
            <v>0.374</v>
          </cell>
          <cell r="L535">
            <v>0.4</v>
          </cell>
          <cell r="M535">
            <v>0.41399999999999998</v>
          </cell>
          <cell r="N535">
            <v>0.438</v>
          </cell>
          <cell r="O535">
            <v>0.49299999999999999</v>
          </cell>
          <cell r="P535">
            <v>0.41199999999999998</v>
          </cell>
          <cell r="Q535">
            <v>0.38</v>
          </cell>
          <cell r="R535">
            <v>0.35199999999999998</v>
          </cell>
          <cell r="S535">
            <v>0.39200000000000002</v>
          </cell>
          <cell r="T535">
            <v>0.33</v>
          </cell>
          <cell r="U535">
            <v>0.36699999999999999</v>
          </cell>
          <cell r="V535">
            <v>0.36899999999999999</v>
          </cell>
          <cell r="W535">
            <v>0</v>
          </cell>
          <cell r="X535">
            <v>0</v>
          </cell>
          <cell r="Y535" t="str">
            <v>GS_Hermiston2Existing Station Variable O&amp;M Costs</v>
          </cell>
        </row>
        <row r="536"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4.7699999999999996</v>
          </cell>
          <cell r="L536">
            <v>5.6120000000000001</v>
          </cell>
          <cell r="M536">
            <v>6.3840000000000003</v>
          </cell>
          <cell r="N536">
            <v>7.4160000000000004</v>
          </cell>
          <cell r="O536">
            <v>9.17</v>
          </cell>
          <cell r="P536">
            <v>8.4390000000000001</v>
          </cell>
          <cell r="Q536">
            <v>8.5510000000000002</v>
          </cell>
          <cell r="R536">
            <v>8.7319999999999993</v>
          </cell>
          <cell r="S536">
            <v>10.69</v>
          </cell>
          <cell r="T536">
            <v>9.8960000000000008</v>
          </cell>
          <cell r="U536">
            <v>12.084</v>
          </cell>
          <cell r="V536">
            <v>13.369</v>
          </cell>
          <cell r="W536">
            <v>0</v>
          </cell>
          <cell r="X536">
            <v>0</v>
          </cell>
          <cell r="Y536" t="str">
            <v>GS_Hermiston2Existing Station Emission Costs</v>
          </cell>
        </row>
        <row r="537"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 t="str">
            <v>GS_Hermiston2Existing Station Dispatch Adder Costs</v>
          </cell>
        </row>
        <row r="538"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 t="str">
            <v>GS_Hermiston2Existing Station Fixed Costs</v>
          </cell>
        </row>
        <row r="539"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 t="str">
            <v>GS_Hermiston2Existing Station Demand Charges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 t="str">
            <v>GS_Hermiston2Existing Station Decomm. Costs</v>
          </cell>
        </row>
        <row r="541"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 t="str">
            <v>WD_CMBHILL_PExisting Station Fuel Costs</v>
          </cell>
        </row>
        <row r="542">
          <cell r="E542">
            <v>5.3540000000000001</v>
          </cell>
          <cell r="F542">
            <v>5.31</v>
          </cell>
          <cell r="G542">
            <v>5.4219999999999997</v>
          </cell>
          <cell r="H542">
            <v>5.5570000000000004</v>
          </cell>
          <cell r="I542">
            <v>5.4870000000000001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 t="str">
            <v>WD_CMBHILL_PExisting Station Variable O&amp;M Costs</v>
          </cell>
        </row>
        <row r="543"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 t="str">
            <v>WD_CMBHILL_PExisting Station Emission Costs</v>
          </cell>
        </row>
        <row r="544"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 t="str">
            <v>WD_CMBHILL_PExisting Station Dispatch Adder Costs</v>
          </cell>
        </row>
        <row r="545"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 t="str">
            <v>WD_CMBHILL_PExisting Station Fixed Costs</v>
          </cell>
        </row>
        <row r="546"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 t="str">
            <v>WD_CMBHILL_PExisting Station Demand Charges</v>
          </cell>
        </row>
        <row r="547"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 t="str">
            <v>WD_CMBHILL_PExisting Station Decomm. Costs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 t="str">
            <v>WD_Marengo1Existing Station Fuel Costs</v>
          </cell>
        </row>
        <row r="549"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 t="str">
            <v>WD_Marengo1Existing Station Variable O&amp;M Costs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 t="str">
            <v>WD_Marengo1Existing Station Emission Costs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 t="str">
            <v>WD_Marengo1Existing Station Dispatch Adder Costs</v>
          </cell>
        </row>
        <row r="552">
          <cell r="E552">
            <v>4.8099999999999996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 t="str">
            <v>WD_Marengo1Existing Station Fixed Costs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 t="str">
            <v>WD_Marengo1Existing Station Demand Charges</v>
          </cell>
        </row>
        <row r="554"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 t="str">
            <v>WD_Marengo1Existing Station Decomm. Costs</v>
          </cell>
        </row>
        <row r="555"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 t="str">
            <v>WD_Marengo2Existing Station Fuel Costs</v>
          </cell>
        </row>
        <row r="556"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 t="str">
            <v>WD_Marengo2Existing Station Variable O&amp;M Costs</v>
          </cell>
        </row>
        <row r="557"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 t="str">
            <v>WD_Marengo2Existing Station Emission Costs</v>
          </cell>
        </row>
        <row r="558"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 t="str">
            <v>WD_Marengo2Existing Station Dispatch Adder Costs</v>
          </cell>
        </row>
        <row r="559">
          <cell r="E559">
            <v>2.4620000000000002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 t="str">
            <v>WD_Marengo2Existing Station Fixed Costs</v>
          </cell>
        </row>
        <row r="560"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 t="str">
            <v>WD_Marengo2Existing Station Demand Charges</v>
          </cell>
        </row>
        <row r="561"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 t="str">
            <v>WD_Marengo2Existing Station Decomm. Costs</v>
          </cell>
        </row>
        <row r="562"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 t="str">
            <v>WD_SCL_New_IN_PExisting Station Fuel Costs</v>
          </cell>
        </row>
        <row r="563"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 t="str">
            <v>WD_SCL_New_IN_PExisting Station Variable O&amp;M Costs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 t="str">
            <v>WD_SCL_New_IN_PExisting Station Emission Costs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 t="str">
            <v>WD_SCL_New_IN_PExisting Station Dispatch Adder Costs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 t="str">
            <v>WD_SCL_New_IN_PExisting Station Fixed Costs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 t="str">
            <v>WD_SCL_New_IN_PExisting Station Demand Charges</v>
          </cell>
        </row>
        <row r="568"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 t="str">
            <v>WD_SCL_New_IN_PExisting Station Decomm. Costs</v>
          </cell>
        </row>
        <row r="569"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 t="str">
            <v>QF_WD_OregonWF_1Existing Station Fuel Costs</v>
          </cell>
        </row>
        <row r="570">
          <cell r="E570">
            <v>16.704000000000001</v>
          </cell>
          <cell r="F570">
            <v>16.702000000000002</v>
          </cell>
          <cell r="G570">
            <v>16.704000000000001</v>
          </cell>
          <cell r="H570">
            <v>16.704000000000001</v>
          </cell>
          <cell r="I570">
            <v>16.704000000000001</v>
          </cell>
          <cell r="J570">
            <v>16.702000000000002</v>
          </cell>
          <cell r="K570">
            <v>16.704000000000001</v>
          </cell>
          <cell r="L570">
            <v>16.704000000000001</v>
          </cell>
          <cell r="M570">
            <v>16.704000000000001</v>
          </cell>
          <cell r="N570">
            <v>16.702000000000002</v>
          </cell>
          <cell r="O570">
            <v>8.8130000000000006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 t="str">
            <v>QF_WD_OregonWF_1Existing Station Variable O&amp;M Costs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 t="str">
            <v>QF_WD_OregonWF_1Existing Station Emission Costs</v>
          </cell>
        </row>
        <row r="572"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 t="str">
            <v>QF_WD_OregonWF_1Existing Station Dispatch Adder Costs</v>
          </cell>
        </row>
        <row r="573"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 t="str">
            <v>QF_WD_OregonWF_1Existing Station Fixed Costs</v>
          </cell>
        </row>
        <row r="574"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 t="str">
            <v>QF_WD_OregonWF_1Existing Station Demand Charges</v>
          </cell>
        </row>
        <row r="575"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 t="str">
            <v>QF_WD_OregonWF_1Existing Station Decomm. Costs</v>
          </cell>
        </row>
        <row r="576"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 t="str">
            <v>QF_WD_WaWExisting Station Fuel Costs</v>
          </cell>
        </row>
        <row r="577">
          <cell r="E577">
            <v>3.7509999999999999</v>
          </cell>
          <cell r="F577">
            <v>3.7280000000000002</v>
          </cell>
          <cell r="G577">
            <v>3.7320000000000002</v>
          </cell>
          <cell r="H577">
            <v>3.7320000000000002</v>
          </cell>
          <cell r="I577">
            <v>3.7320000000000002</v>
          </cell>
          <cell r="J577">
            <v>3.7389999999999999</v>
          </cell>
          <cell r="K577">
            <v>3.7429999999999999</v>
          </cell>
          <cell r="L577">
            <v>3.7429999999999999</v>
          </cell>
          <cell r="M577">
            <v>3.7429999999999999</v>
          </cell>
          <cell r="N577">
            <v>3.7389999999999999</v>
          </cell>
          <cell r="O577">
            <v>2.9279999999999999</v>
          </cell>
          <cell r="P577">
            <v>2.11</v>
          </cell>
          <cell r="Q577">
            <v>2.11</v>
          </cell>
          <cell r="R577">
            <v>2.077</v>
          </cell>
          <cell r="S577">
            <v>2.0840000000000001</v>
          </cell>
          <cell r="T577">
            <v>2.0840000000000001</v>
          </cell>
          <cell r="U577">
            <v>2.0840000000000001</v>
          </cell>
          <cell r="V577">
            <v>0.85699999999999998</v>
          </cell>
          <cell r="W577">
            <v>0</v>
          </cell>
          <cell r="X577">
            <v>0</v>
          </cell>
          <cell r="Y577" t="str">
            <v>QF_WD_WaWExisting Station Variable O&amp;M Costs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 t="str">
            <v>QF_WD_WaWExisting Station Emission Costs</v>
          </cell>
        </row>
        <row r="579"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 t="str">
            <v>QF_WD_WaWExisting Station Dispatch Adder Costs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 t="str">
            <v>QF_WD_WaWExisting Station Fixed Costs</v>
          </cell>
        </row>
        <row r="581"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 t="str">
            <v>QF_WD_WaWExisting Station Demand Charges</v>
          </cell>
        </row>
        <row r="582"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 t="str">
            <v>QF_WD_WaWExisting Station Decomm. Costs</v>
          </cell>
        </row>
        <row r="583"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 t="str">
            <v>QF_WD_OrchardExisting Station Fuel Costs</v>
          </cell>
        </row>
        <row r="584">
          <cell r="E584">
            <v>0</v>
          </cell>
          <cell r="F584">
            <v>1.137</v>
          </cell>
          <cell r="G584">
            <v>6.1710000000000003</v>
          </cell>
          <cell r="H584">
            <v>6.1710000000000003</v>
          </cell>
          <cell r="I584">
            <v>6.1710000000000003</v>
          </cell>
          <cell r="J584">
            <v>6.173</v>
          </cell>
          <cell r="K584">
            <v>6.1710000000000003</v>
          </cell>
          <cell r="L584">
            <v>6.1710000000000003</v>
          </cell>
          <cell r="M584">
            <v>6.1710000000000003</v>
          </cell>
          <cell r="N584">
            <v>6.173</v>
          </cell>
          <cell r="O584">
            <v>6.1710000000000003</v>
          </cell>
          <cell r="P584">
            <v>6.1710000000000003</v>
          </cell>
          <cell r="Q584">
            <v>6.1710000000000003</v>
          </cell>
          <cell r="R584">
            <v>6.173</v>
          </cell>
          <cell r="S584">
            <v>6.1710000000000003</v>
          </cell>
          <cell r="T584">
            <v>6.1710000000000003</v>
          </cell>
          <cell r="U584">
            <v>6.1710000000000003</v>
          </cell>
          <cell r="V584">
            <v>6.173</v>
          </cell>
          <cell r="W584">
            <v>6.1710000000000003</v>
          </cell>
          <cell r="X584">
            <v>6.1710000000000003</v>
          </cell>
          <cell r="Y584" t="str">
            <v>QF_WD_OrchardExisting Station Variable O&amp;M Costs</v>
          </cell>
        </row>
        <row r="585"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 t="str">
            <v>QF_WD_OrchardExisting Station Emission Costs</v>
          </cell>
        </row>
        <row r="586"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 t="str">
            <v>QF_WD_OrchardExisting Station Dispatch Adder Costs</v>
          </cell>
        </row>
        <row r="587"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 t="str">
            <v>QF_WD_OrchardExisting Station Fixed Costs</v>
          </cell>
        </row>
        <row r="588"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 t="str">
            <v>QF_WD_OrchardExisting Station Demand Charges</v>
          </cell>
        </row>
        <row r="589"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 t="str">
            <v>QF_WD_OrchardExisting Station Decomm. Costs</v>
          </cell>
        </row>
        <row r="590">
          <cell r="E590">
            <v>9.2520000000000007</v>
          </cell>
          <cell r="F590">
            <v>8.5069999999999997</v>
          </cell>
          <cell r="G590">
            <v>10.031000000000001</v>
          </cell>
          <cell r="H590">
            <v>10.007999999999999</v>
          </cell>
          <cell r="I590">
            <v>10.929</v>
          </cell>
          <cell r="J590">
            <v>10.909000000000001</v>
          </cell>
          <cell r="K590">
            <v>11.393000000000001</v>
          </cell>
          <cell r="L590">
            <v>11.411</v>
          </cell>
          <cell r="M590">
            <v>11.592000000000001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CL_DJohnston1Existing Station Fuel Costs</v>
          </cell>
        </row>
        <row r="591"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 t="str">
            <v>CL_DJohnston1Existing Station Variable O&amp;M Costs</v>
          </cell>
        </row>
        <row r="592"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9.3550000000000004</v>
          </cell>
          <cell r="L592">
            <v>10.257</v>
          </cell>
          <cell r="M592">
            <v>11.420999999999999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 t="str">
            <v>CL_DJohnston1Existing Station Emission Costs</v>
          </cell>
        </row>
        <row r="593"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 t="str">
            <v>CL_DJohnston1Existing Station Dispatch Adder Costs</v>
          </cell>
        </row>
        <row r="594">
          <cell r="E594">
            <v>6.1130000000000004</v>
          </cell>
          <cell r="F594">
            <v>11.952999999999999</v>
          </cell>
          <cell r="G594">
            <v>8.0679999999999996</v>
          </cell>
          <cell r="H594">
            <v>8.5239999999999991</v>
          </cell>
          <cell r="I594">
            <v>8.9149999999999991</v>
          </cell>
          <cell r="J594">
            <v>13.712999999999999</v>
          </cell>
          <cell r="K594">
            <v>9.8450000000000006</v>
          </cell>
          <cell r="L594">
            <v>9.968</v>
          </cell>
          <cell r="M594">
            <v>10.220000000000001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 t="str">
            <v>CL_DJohnston1Existing Station Fixed Costs</v>
          </cell>
        </row>
        <row r="595"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 t="str">
            <v>CL_DJohnston1Existing Station Demand Charges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 t="str">
            <v>CL_DJohnston1Existing Station Decomm. Costs</v>
          </cell>
        </row>
        <row r="597">
          <cell r="E597">
            <v>10.115</v>
          </cell>
          <cell r="F597">
            <v>10.46</v>
          </cell>
          <cell r="G597">
            <v>10.879</v>
          </cell>
          <cell r="H597">
            <v>10.058</v>
          </cell>
          <cell r="I597">
            <v>11.795</v>
          </cell>
          <cell r="J597">
            <v>12.726000000000001</v>
          </cell>
          <cell r="K597">
            <v>12.349</v>
          </cell>
          <cell r="L597">
            <v>12.69</v>
          </cell>
          <cell r="M597">
            <v>12.853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 t="str">
            <v>CL_DJohnston2Existing Station Fuel Costs</v>
          </cell>
        </row>
        <row r="598"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 t="str">
            <v>CL_DJohnston2Existing Station Variable O&amp;M Costs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10.141</v>
          </cell>
          <cell r="L599">
            <v>11.407</v>
          </cell>
          <cell r="M599">
            <v>12.663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 t="str">
            <v>CL_DJohnston2Existing Station Emission Costs</v>
          </cell>
        </row>
        <row r="600"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 t="str">
            <v>CL_DJohnston2Existing Station Dispatch Adder Costs</v>
          </cell>
        </row>
        <row r="601">
          <cell r="E601">
            <v>7.1909999999999998</v>
          </cell>
          <cell r="F601">
            <v>7.4039999999999999</v>
          </cell>
          <cell r="G601">
            <v>8.0440000000000005</v>
          </cell>
          <cell r="H601">
            <v>13.837999999999999</v>
          </cell>
          <cell r="I601">
            <v>9.2189999999999994</v>
          </cell>
          <cell r="J601">
            <v>9.5050000000000008</v>
          </cell>
          <cell r="K601">
            <v>9.7970000000000006</v>
          </cell>
          <cell r="L601">
            <v>12.467000000000001</v>
          </cell>
          <cell r="M601">
            <v>10.282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 t="str">
            <v>CL_DJohnston2Existing Station Fixed Costs</v>
          </cell>
        </row>
        <row r="602"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 t="str">
            <v>CL_DJohnston2Existing Station Demand Charges</v>
          </cell>
        </row>
        <row r="603"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 t="str">
            <v>CL_DJohnston2Existing Station Decomm. Costs</v>
          </cell>
        </row>
        <row r="604">
          <cell r="E604">
            <v>18.484999999999999</v>
          </cell>
          <cell r="F604">
            <v>20.943000000000001</v>
          </cell>
          <cell r="G604">
            <v>22.56</v>
          </cell>
          <cell r="H604">
            <v>23.241</v>
          </cell>
          <cell r="I604">
            <v>22.018000000000001</v>
          </cell>
          <cell r="J604">
            <v>25.158999999999999</v>
          </cell>
          <cell r="K604">
            <v>24.99</v>
          </cell>
          <cell r="L604">
            <v>25.425000000000001</v>
          </cell>
          <cell r="M604">
            <v>25.855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 t="str">
            <v>CL_DJohnston3Existing Station Fuel Costs</v>
          </cell>
        </row>
        <row r="605"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CL_DJohnston3Existing Station Variable O&amp;M Costs</v>
          </cell>
        </row>
        <row r="606"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20.521000000000001</v>
          </cell>
          <cell r="L606">
            <v>22.855</v>
          </cell>
          <cell r="M606">
            <v>25.472000000000001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 t="str">
            <v>CL_DJohnston3Existing Station Emission Costs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 t="str">
            <v>CL_DJohnston3Existing Station Dispatch Adder Costs</v>
          </cell>
        </row>
        <row r="608">
          <cell r="E608">
            <v>23.042999999999999</v>
          </cell>
          <cell r="F608">
            <v>16.837</v>
          </cell>
          <cell r="G608">
            <v>17.716999999999999</v>
          </cell>
          <cell r="H608">
            <v>18.667000000000002</v>
          </cell>
          <cell r="I608">
            <v>28.170999999999999</v>
          </cell>
          <cell r="J608">
            <v>20.702000000000002</v>
          </cell>
          <cell r="K608">
            <v>21.756</v>
          </cell>
          <cell r="L608">
            <v>22.306000000000001</v>
          </cell>
          <cell r="M608">
            <v>22.783000000000001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 t="str">
            <v>CL_DJohnston3Existing Station Fixed Costs</v>
          </cell>
        </row>
        <row r="609"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 t="str">
            <v>CL_DJohnston3Existing Station Demand Charges</v>
          </cell>
        </row>
        <row r="610"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 t="str">
            <v>CL_DJohnston3Existing Station Decomm. Costs</v>
          </cell>
        </row>
        <row r="611">
          <cell r="E611">
            <v>29.768999999999998</v>
          </cell>
          <cell r="F611">
            <v>30.645</v>
          </cell>
          <cell r="G611">
            <v>31.199000000000002</v>
          </cell>
          <cell r="H611">
            <v>35.219000000000001</v>
          </cell>
          <cell r="I611">
            <v>36.125999999999998</v>
          </cell>
          <cell r="J611">
            <v>37.185000000000002</v>
          </cell>
          <cell r="K611">
            <v>33.527999999999999</v>
          </cell>
          <cell r="L611">
            <v>38.098999999999997</v>
          </cell>
          <cell r="M611">
            <v>38.695999999999998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 t="str">
            <v>CL_DJohnston4Existing Station Fuel Costs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 t="str">
            <v>CL_DJohnston4Existing Station Variable O&amp;M Costs</v>
          </cell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27.532</v>
          </cell>
          <cell r="L613">
            <v>34.247999999999998</v>
          </cell>
          <cell r="M613">
            <v>38.122999999999998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 t="str">
            <v>CL_DJohnston4Existing Station Emission Costs</v>
          </cell>
        </row>
        <row r="614"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 t="str">
            <v>CL_DJohnston4Existing Station Dispatch Adder Costs</v>
          </cell>
        </row>
        <row r="615">
          <cell r="E615">
            <v>20.948</v>
          </cell>
          <cell r="F615">
            <v>22.027999999999999</v>
          </cell>
          <cell r="G615">
            <v>31.667000000000002</v>
          </cell>
          <cell r="H615">
            <v>26.36</v>
          </cell>
          <cell r="I615">
            <v>27.324000000000002</v>
          </cell>
          <cell r="J615">
            <v>28.558</v>
          </cell>
          <cell r="K615">
            <v>33.908000000000001</v>
          </cell>
          <cell r="L615">
            <v>32.06</v>
          </cell>
          <cell r="M615">
            <v>32.667000000000002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 t="str">
            <v>CL_DJohnston4Existing Station Fixed Costs</v>
          </cell>
        </row>
        <row r="616"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 t="str">
            <v>CL_DJohnston4Existing Station Demand Charges</v>
          </cell>
        </row>
        <row r="617"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 t="str">
            <v>CL_DJohnston4Existing Station Decomm. Costs</v>
          </cell>
        </row>
        <row r="618">
          <cell r="E618">
            <v>27.134</v>
          </cell>
          <cell r="F618">
            <v>26.524000000000001</v>
          </cell>
          <cell r="G618">
            <v>29.603999999999999</v>
          </cell>
          <cell r="H618">
            <v>31.215</v>
          </cell>
          <cell r="I618">
            <v>31.959</v>
          </cell>
          <cell r="J618">
            <v>29.245000000000001</v>
          </cell>
          <cell r="K618">
            <v>32.741999999999997</v>
          </cell>
          <cell r="L618">
            <v>34.107999999999997</v>
          </cell>
          <cell r="M618">
            <v>31.091999999999999</v>
          </cell>
          <cell r="N618">
            <v>31.721</v>
          </cell>
          <cell r="O618">
            <v>35.034999999999997</v>
          </cell>
          <cell r="P618">
            <v>35.256</v>
          </cell>
          <cell r="Q618">
            <v>32.948</v>
          </cell>
          <cell r="R618">
            <v>28.323</v>
          </cell>
          <cell r="S618">
            <v>34.396000000000001</v>
          </cell>
          <cell r="T618">
            <v>26.526</v>
          </cell>
          <cell r="U618">
            <v>11.775</v>
          </cell>
          <cell r="V618">
            <v>9.218</v>
          </cell>
          <cell r="W618">
            <v>9.6590000000000007</v>
          </cell>
          <cell r="X618">
            <v>10.067</v>
          </cell>
          <cell r="Y618" t="str">
            <v>CL_Wyodak1Existing Station Fuel Costs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 t="str">
            <v>CL_Wyodak1Existing Station Variable O&amp;M Costs</v>
          </cell>
        </row>
        <row r="620"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25.256</v>
          </cell>
          <cell r="L620">
            <v>28.821999999999999</v>
          </cell>
          <cell r="M620">
            <v>28.827000000000002</v>
          </cell>
          <cell r="N620">
            <v>32.24</v>
          </cell>
          <cell r="O620">
            <v>39.08</v>
          </cell>
          <cell r="P620">
            <v>43.16</v>
          </cell>
          <cell r="Q620">
            <v>44.271999999999998</v>
          </cell>
          <cell r="R620">
            <v>41.792999999999999</v>
          </cell>
          <cell r="S620">
            <v>55.722999999999999</v>
          </cell>
          <cell r="T620">
            <v>47.170999999999999</v>
          </cell>
          <cell r="U620">
            <v>22.966000000000001</v>
          </cell>
          <cell r="V620">
            <v>19.718</v>
          </cell>
          <cell r="W620">
            <v>22.684000000000001</v>
          </cell>
          <cell r="X620">
            <v>25.959</v>
          </cell>
          <cell r="Y620" t="str">
            <v>CL_Wyodak1Existing Station Emission Costs</v>
          </cell>
        </row>
        <row r="621"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 t="str">
            <v>CL_Wyodak1Existing Station Dispatch Adder Costs</v>
          </cell>
        </row>
        <row r="622">
          <cell r="E622">
            <v>13.411</v>
          </cell>
          <cell r="F622">
            <v>21.917000000000002</v>
          </cell>
          <cell r="G622">
            <v>16.513999999999999</v>
          </cell>
          <cell r="H622">
            <v>17.478999999999999</v>
          </cell>
          <cell r="I622">
            <v>18.189</v>
          </cell>
          <cell r="J622">
            <v>28.32</v>
          </cell>
          <cell r="K622">
            <v>22.927</v>
          </cell>
          <cell r="L622">
            <v>23.661999999999999</v>
          </cell>
          <cell r="M622">
            <v>24.486999999999998</v>
          </cell>
          <cell r="N622">
            <v>34.06</v>
          </cell>
          <cell r="O622">
            <v>28.797000000000001</v>
          </cell>
          <cell r="P622">
            <v>29.736999999999998</v>
          </cell>
          <cell r="Q622">
            <v>30.742000000000001</v>
          </cell>
          <cell r="R622">
            <v>41.066000000000003</v>
          </cell>
          <cell r="S622">
            <v>35.499000000000002</v>
          </cell>
          <cell r="T622">
            <v>36.686999999999998</v>
          </cell>
          <cell r="U622">
            <v>38.015999999999998</v>
          </cell>
          <cell r="V622">
            <v>44.26</v>
          </cell>
          <cell r="W622">
            <v>40.65</v>
          </cell>
          <cell r="X622">
            <v>41.508000000000003</v>
          </cell>
          <cell r="Y622" t="str">
            <v>CL_Wyodak1Existing Station Fixed Costs</v>
          </cell>
        </row>
        <row r="623"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 t="str">
            <v>CL_Wyodak1Existing Station Demand Charges</v>
          </cell>
        </row>
        <row r="624"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 t="str">
            <v>CL_Wyodak1Existing Station Decomm. Costs</v>
          </cell>
        </row>
        <row r="625"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 t="str">
            <v>WD_GlenrockExisting Station Fuel Costs</v>
          </cell>
        </row>
        <row r="626"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 t="str">
            <v>WD_GlenrockExisting Station Variable O&amp;M Costs</v>
          </cell>
        </row>
        <row r="627"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 t="str">
            <v>WD_GlenrockExisting Station Emission Costs</v>
          </cell>
        </row>
        <row r="628"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 t="str">
            <v>WD_GlenrockExisting Station Dispatch Adder Costs</v>
          </cell>
        </row>
        <row r="629">
          <cell r="E629">
            <v>1.843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 t="str">
            <v>WD_GlenrockExisting Station Fixed Costs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 t="str">
            <v>WD_GlenrockExisting Station Demand Charges</v>
          </cell>
        </row>
        <row r="631"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 t="str">
            <v>WD_GlenrockExisting Station Decomm. Costs</v>
          </cell>
        </row>
        <row r="632"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 t="str">
            <v>WD_Glenrock3Existing Station Fuel Costs</v>
          </cell>
        </row>
        <row r="633"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 t="str">
            <v>WD_Glenrock3Existing Station Variable O&amp;M Costs</v>
          </cell>
        </row>
        <row r="634"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 t="str">
            <v>WD_Glenrock3Existing Station Emission Costs</v>
          </cell>
        </row>
        <row r="635"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 t="str">
            <v>WD_Glenrock3Existing Station Dispatch Adder Costs</v>
          </cell>
        </row>
        <row r="636">
          <cell r="E636">
            <v>0.67100000000000004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 t="str">
            <v>WD_Glenrock3Existing Station Fixed Costs</v>
          </cell>
        </row>
        <row r="637"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 t="str">
            <v>WD_Glenrock3Existing Station Demand Charges</v>
          </cell>
        </row>
        <row r="638"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 t="str">
            <v>WD_Glenrock3Existing Station Decomm. Costs</v>
          </cell>
        </row>
        <row r="639"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 t="str">
            <v>WD_DunlapExisting Station Fuel Costs</v>
          </cell>
        </row>
        <row r="640"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 t="str">
            <v>WD_DunlapExisting Station Variable O&amp;M Costs</v>
          </cell>
        </row>
        <row r="641"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 t="str">
            <v>WD_DunlapExisting Station Emission Costs</v>
          </cell>
        </row>
        <row r="642"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 t="str">
            <v>WD_DunlapExisting Station Dispatch Adder Costs</v>
          </cell>
        </row>
        <row r="643">
          <cell r="E643">
            <v>7.3869999999999996</v>
          </cell>
          <cell r="F643">
            <v>6.3849999999999998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 t="str">
            <v>WD_DunlapExisting Station Fixed Costs</v>
          </cell>
        </row>
        <row r="644"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 t="str">
            <v>WD_DunlapExisting Station Demand Charges</v>
          </cell>
        </row>
        <row r="645"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 t="str">
            <v>WD_DunlapExisting Station Decomm. Costs</v>
          </cell>
        </row>
        <row r="646"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 t="str">
            <v>WD_FC1Existing Station Fuel Costs</v>
          </cell>
        </row>
        <row r="647"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 t="str">
            <v>WD_FC1Existing Station Variable O&amp;M Costs</v>
          </cell>
        </row>
        <row r="648"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 t="str">
            <v>WD_FC1Existing Station Emission Costs</v>
          </cell>
        </row>
        <row r="649"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 t="str">
            <v>WD_FC1Existing Station Dispatch Adder Costs</v>
          </cell>
        </row>
        <row r="650"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 t="str">
            <v>WD_FC1Existing Station Fixed Costs</v>
          </cell>
        </row>
        <row r="651"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 t="str">
            <v>WD_FC1Existing Station Demand Charges</v>
          </cell>
        </row>
        <row r="652"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 t="str">
            <v>WD_FC1Existing Station Decomm. Costs</v>
          </cell>
        </row>
        <row r="653"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 t="str">
            <v>WD_HighPlainsExisting Station Fuel Costs</v>
          </cell>
        </row>
        <row r="654"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 t="str">
            <v>WD_HighPlainsExisting Station Variable O&amp;M Costs</v>
          </cell>
        </row>
        <row r="655"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 t="str">
            <v>WD_HighPlainsExisting Station Emission Costs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 t="str">
            <v>WD_HighPlainsExisting Station Dispatch Adder Costs</v>
          </cell>
        </row>
        <row r="657">
          <cell r="E657">
            <v>4.8929999999999998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 t="str">
            <v>WD_HighPlainsExisting Station Fixed Costs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 t="str">
            <v>WD_HighPlainsExisting Station Demand Charges</v>
          </cell>
        </row>
        <row r="659"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 t="str">
            <v>WD_HighPlainsExisting Station Decomm. Costs</v>
          </cell>
        </row>
        <row r="660"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 t="str">
            <v>WD_McFaddenRidgeExisting Station Fuel Costs</v>
          </cell>
        </row>
        <row r="661"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 t="str">
            <v>WD_McFaddenRidgeExisting Station Variable O&amp;M Costs</v>
          </cell>
        </row>
        <row r="662"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 t="str">
            <v>WD_McFaddenRidgeExisting Station Emission Costs</v>
          </cell>
        </row>
        <row r="663"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 t="str">
            <v>WD_McFaddenRidgeExisting Station Dispatch Adder Costs</v>
          </cell>
        </row>
        <row r="664">
          <cell r="E664">
            <v>1.5069999999999999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 t="str">
            <v>WD_McFaddenRidgeExisting Station Fixed Costs</v>
          </cell>
        </row>
        <row r="665"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 t="str">
            <v>WD_McFaddenRidgeExisting Station Demand Charges</v>
          </cell>
        </row>
        <row r="666"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 t="str">
            <v>WD_McFaddenRidgeExisting Station Decomm. Costs</v>
          </cell>
        </row>
        <row r="667"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 t="str">
            <v>WD_RockRiver_PExisting Station Fuel Costs</v>
          </cell>
        </row>
        <row r="668">
          <cell r="E668">
            <v>5.0430000000000001</v>
          </cell>
          <cell r="F668">
            <v>5.0609999999999999</v>
          </cell>
          <cell r="G668">
            <v>4.3970000000000002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 t="str">
            <v>WD_RockRiver_PExisting Station Variable O&amp;M Costs</v>
          </cell>
        </row>
        <row r="669"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 t="str">
            <v>WD_RockRiver_PExisting Station Emission Costs</v>
          </cell>
        </row>
        <row r="670"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 t="str">
            <v>WD_RockRiver_PExisting Station Dispatch Adder Costs</v>
          </cell>
        </row>
        <row r="671"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 t="str">
            <v>WD_RockRiver_PExisting Station Fixed Costs</v>
          </cell>
        </row>
        <row r="672"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 t="str">
            <v>WD_RockRiver_PExisting Station Demand Charges</v>
          </cell>
        </row>
        <row r="673"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 t="str">
            <v>WD_RockRiver_PExisting Station Decomm. Costs</v>
          </cell>
        </row>
        <row r="674"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 t="str">
            <v>WD_RollingHillsExisting Station Fuel Costs</v>
          </cell>
        </row>
        <row r="675"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 t="str">
            <v>WD_RollingHillsExisting Station Variable O&amp;M Costs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 t="str">
            <v>WD_RollingHillsExisting Station Emission Costs</v>
          </cell>
        </row>
        <row r="677"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 t="str">
            <v>WD_RollingHillsExisting Station Dispatch Adder Costs</v>
          </cell>
        </row>
        <row r="678">
          <cell r="E678">
            <v>1.764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 t="str">
            <v>WD_RollingHillsExisting Station Fixed Costs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 t="str">
            <v>WD_RollingHillsExisting Station Demand Charges</v>
          </cell>
        </row>
        <row r="680"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 t="str">
            <v>WD_RollingHillsExisting Station Decomm. Costs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 t="str">
            <v>WD_SevenMileExisting Station Fuel Costs</v>
          </cell>
        </row>
        <row r="682"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WD_SevenMileExisting Station Variable O&amp;M Costs</v>
          </cell>
        </row>
        <row r="683"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WD_SevenMileExisting Station Emission Costs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 t="str">
            <v>WD_SevenMileExisting Station Dispatch Adder Costs</v>
          </cell>
        </row>
        <row r="685">
          <cell r="E685">
            <v>-0.27400000000000002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 t="str">
            <v>WD_SevenMileExisting Station Fixed Costs</v>
          </cell>
        </row>
        <row r="686"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 t="str">
            <v>WD_SevenMileExisting Station Demand Charges</v>
          </cell>
        </row>
        <row r="687"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 t="str">
            <v>WD_SevenMileExisting Station Decomm. Costs</v>
          </cell>
        </row>
        <row r="688"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 t="str">
            <v>WD_SevenMile2Existing Station Fuel Costs</v>
          </cell>
        </row>
        <row r="689"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 t="str">
            <v>WD_SevenMile2Existing Station Variable O&amp;M Costs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 t="str">
            <v>WD_SevenMile2Existing Station Emission Costs</v>
          </cell>
        </row>
        <row r="691"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 t="str">
            <v>WD_SevenMile2Existing Station Dispatch Adder Costs</v>
          </cell>
        </row>
        <row r="692">
          <cell r="E692">
            <v>-7.6999999999999999E-2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 t="str">
            <v>WD_SevenMile2Existing Station Fixed Costs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 t="str">
            <v>WD_SevenMile2Existing Station Demand Charges</v>
          </cell>
        </row>
        <row r="694"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 t="str">
            <v>WD_SevenMile2Existing Station Decomm. Costs</v>
          </cell>
        </row>
        <row r="695"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 t="str">
            <v>WD_TopofWorld_PExisting Station Fuel Costs</v>
          </cell>
        </row>
        <row r="696">
          <cell r="E696">
            <v>41.281999999999996</v>
          </cell>
          <cell r="F696">
            <v>41.322000000000003</v>
          </cell>
          <cell r="G696">
            <v>41.281999999999996</v>
          </cell>
          <cell r="H696">
            <v>41.281999999999996</v>
          </cell>
          <cell r="I696">
            <v>41.281999999999996</v>
          </cell>
          <cell r="J696">
            <v>41.322000000000003</v>
          </cell>
          <cell r="K696">
            <v>41.281999999999996</v>
          </cell>
          <cell r="L696">
            <v>41.281999999999996</v>
          </cell>
          <cell r="M696">
            <v>41.281999999999996</v>
          </cell>
          <cell r="N696">
            <v>41.322000000000003</v>
          </cell>
          <cell r="O696">
            <v>41.281999999999996</v>
          </cell>
          <cell r="P696">
            <v>28.113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 t="str">
            <v>WD_TopofWorld_PExisting Station Variable O&amp;M Costs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 t="str">
            <v>WD_TopofWorld_PExisting Station Emission Costs</v>
          </cell>
        </row>
        <row r="698"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 t="str">
            <v>WD_TopofWorld_PExisting Station Dispatch Adder Costs</v>
          </cell>
        </row>
        <row r="699"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 t="str">
            <v>WD_TopofWorld_PExisting Station Fixed Costs</v>
          </cell>
        </row>
        <row r="700"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 t="str">
            <v>WD_TopofWorld_PExisting Station Demand Charges</v>
          </cell>
        </row>
        <row r="701"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 t="str">
            <v>WD_TopofWorld_PExisting Station Decomm. Costs</v>
          </cell>
        </row>
        <row r="702"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 t="str">
            <v>QF_WD_FC3_PSCOExisting Station Fuel Costs</v>
          </cell>
        </row>
        <row r="703">
          <cell r="E703">
            <v>0.88900000000000001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 t="str">
            <v>QF_WD_FC3_PSCOExisting Station Variable O&amp;M Costs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 t="str">
            <v>QF_WD_FC3_PSCOExisting Station Emission Costs</v>
          </cell>
        </row>
        <row r="705"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 t="str">
            <v>QF_WD_FC3_PSCOExisting Station Dispatch Adder Costs</v>
          </cell>
        </row>
        <row r="706"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 t="str">
            <v>QF_WD_FC3_PSCOExisting Station Fixed Costs</v>
          </cell>
        </row>
        <row r="707"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 t="str">
            <v>QF_WD_FC3_PSCOExisting Station Demand Charges</v>
          </cell>
        </row>
        <row r="708"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 t="str">
            <v>QF_WD_FC3_PSCOExisting Station Decomm. Costs</v>
          </cell>
        </row>
        <row r="709"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 t="str">
            <v>QF_WD_Pioneer1Existing Station Fuel Costs</v>
          </cell>
        </row>
        <row r="710">
          <cell r="E710">
            <v>11.259</v>
          </cell>
          <cell r="F710">
            <v>11.25</v>
          </cell>
          <cell r="G710">
            <v>11.259</v>
          </cell>
          <cell r="H710">
            <v>11.259</v>
          </cell>
          <cell r="I710">
            <v>11.259</v>
          </cell>
          <cell r="J710">
            <v>11.25</v>
          </cell>
          <cell r="K710">
            <v>11.259</v>
          </cell>
          <cell r="L710">
            <v>11.259</v>
          </cell>
          <cell r="M710">
            <v>11.259</v>
          </cell>
          <cell r="N710">
            <v>11.25</v>
          </cell>
          <cell r="O710">
            <v>11.259</v>
          </cell>
          <cell r="P710">
            <v>11.259</v>
          </cell>
          <cell r="Q710">
            <v>11.259</v>
          </cell>
          <cell r="R710">
            <v>11.25</v>
          </cell>
          <cell r="S710">
            <v>11.259</v>
          </cell>
          <cell r="T710">
            <v>11.259</v>
          </cell>
          <cell r="U710">
            <v>11.259</v>
          </cell>
          <cell r="V710">
            <v>8.6039999999999992</v>
          </cell>
          <cell r="W710">
            <v>0</v>
          </cell>
          <cell r="X710">
            <v>0</v>
          </cell>
          <cell r="Y710" t="str">
            <v>QF_WD_Pioneer1Existing Station Variable O&amp;M Costs</v>
          </cell>
        </row>
        <row r="711"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 t="str">
            <v>QF_WD_Pioneer1Existing Station Emission Costs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 t="str">
            <v>QF_WD_Pioneer1Existing Station Dispatch Adder Costs</v>
          </cell>
        </row>
        <row r="713"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 t="str">
            <v>QF_WD_Pioneer1Existing Station Fixed Costs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 t="str">
            <v>QF_WD_Pioneer1Existing Station Demand Charges</v>
          </cell>
        </row>
        <row r="715"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 t="str">
            <v>QF_WD_Pioneer1Existing Station Decomm. Costs</v>
          </cell>
        </row>
        <row r="716"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 t="str">
            <v>WD_3_Buttes_PExisting Station Fuel Costs</v>
          </cell>
        </row>
        <row r="717">
          <cell r="E717">
            <v>20.803999999999998</v>
          </cell>
          <cell r="F717">
            <v>20.835000000000001</v>
          </cell>
          <cell r="G717">
            <v>20.803999999999998</v>
          </cell>
          <cell r="H717">
            <v>20.803999999999998</v>
          </cell>
          <cell r="I717">
            <v>20.803999999999998</v>
          </cell>
          <cell r="J717">
            <v>20.835000000000001</v>
          </cell>
          <cell r="K717">
            <v>20.803999999999998</v>
          </cell>
          <cell r="L717">
            <v>20.803999999999998</v>
          </cell>
          <cell r="M717">
            <v>20.803999999999998</v>
          </cell>
          <cell r="N717">
            <v>20.835000000000001</v>
          </cell>
          <cell r="O717">
            <v>18.071999999999999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 t="str">
            <v>WD_3_Buttes_PExisting Station Variable O&amp;M Costs</v>
          </cell>
        </row>
        <row r="718"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 t="str">
            <v>WD_3_Buttes_PExisting Station Emission Costs</v>
          </cell>
        </row>
        <row r="719"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 t="str">
            <v>WD_3_Buttes_PExisting Station Dispatch Adder Costs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 t="str">
            <v>WD_3_Buttes_PExisting Station Fixed Costs</v>
          </cell>
        </row>
        <row r="721"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 t="str">
            <v>WD_3_Buttes_PExisting Station Demand Charges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str">
            <v>WD_3_Buttes_PExisting Station Decomm. Costs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 t="str">
            <v>WD_FC4_BPA_PExisting Station Fuel Costs</v>
          </cell>
        </row>
        <row r="724"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 t="str">
            <v>WD_FC4_BPA_PExisting Station Variable O&amp;M Costs</v>
          </cell>
        </row>
        <row r="725"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 t="str">
            <v>WD_FC4_BPA_PExisting Station Emission Costs</v>
          </cell>
        </row>
        <row r="726"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 t="str">
            <v>WD_FC4_BPA_PExisting Station Dispatch Adder Costs</v>
          </cell>
        </row>
        <row r="727"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 t="str">
            <v>WD_FC4_BPA_PExisting Station Fixed Costs</v>
          </cell>
        </row>
        <row r="728"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 t="str">
            <v>WD_FC4_BPA_PExisting Station Demand Charges</v>
          </cell>
        </row>
        <row r="729"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 t="str">
            <v>WD_FC4_BPA_PExisting Station Decomm. Costs</v>
          </cell>
        </row>
        <row r="730"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 t="str">
            <v>QF_WD_WYEExisting Station Fuel Costs</v>
          </cell>
        </row>
        <row r="731">
          <cell r="E731">
            <v>7.1999999999999995E-2</v>
          </cell>
          <cell r="F731">
            <v>0.01</v>
          </cell>
          <cell r="G731">
            <v>0.01</v>
          </cell>
          <cell r="H731">
            <v>6.0000000000000001E-3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 t="str">
            <v>QF_WD_WYEExisting Station Variable O&amp;M Costs</v>
          </cell>
        </row>
        <row r="732"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 t="str">
            <v>QF_WD_WYEExisting Station Emission Costs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 t="str">
            <v>QF_WD_WYEExisting Station Dispatch Adder Costs</v>
          </cell>
        </row>
        <row r="734"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 t="str">
            <v>QF_WD_WYEExisting Station Fixed Costs</v>
          </cell>
        </row>
        <row r="735"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 t="str">
            <v>QF_WD_WYEExisting Station Demand Charges</v>
          </cell>
        </row>
        <row r="736"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 t="str">
            <v>QF_WD_WYEExisting Station Decomm. Costs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 t="str">
            <v>WD_PryorExisting Station Fuel Costs</v>
          </cell>
        </row>
        <row r="738">
          <cell r="E738">
            <v>0</v>
          </cell>
          <cell r="F738">
            <v>3.0000000000000001E-3</v>
          </cell>
          <cell r="G738">
            <v>-30.556999999999999</v>
          </cell>
          <cell r="H738">
            <v>-30.532</v>
          </cell>
          <cell r="I738">
            <v>-31.724</v>
          </cell>
          <cell r="J738">
            <v>-31.78</v>
          </cell>
          <cell r="K738">
            <v>-32.887999999999998</v>
          </cell>
          <cell r="L738">
            <v>-32.860999999999997</v>
          </cell>
          <cell r="M738">
            <v>-34.051000000000002</v>
          </cell>
          <cell r="N738">
            <v>-34.11</v>
          </cell>
          <cell r="O738">
            <v>-35.210999999999999</v>
          </cell>
          <cell r="P738">
            <v>-36.398000000000003</v>
          </cell>
          <cell r="Q738">
            <v>1.3660000000000001</v>
          </cell>
          <cell r="R738">
            <v>1.395</v>
          </cell>
          <cell r="S738">
            <v>1.427</v>
          </cell>
          <cell r="T738">
            <v>1.4610000000000001</v>
          </cell>
          <cell r="U738">
            <v>1.494</v>
          </cell>
          <cell r="V738">
            <v>1.5329999999999999</v>
          </cell>
          <cell r="W738">
            <v>1.5640000000000001</v>
          </cell>
          <cell r="X738">
            <v>1.599</v>
          </cell>
          <cell r="Y738" t="str">
            <v>WD_PryorExisting Station Variable O&amp;M Costs</v>
          </cell>
        </row>
        <row r="739"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 t="str">
            <v>WD_PryorExisting Station Emission Costs</v>
          </cell>
        </row>
        <row r="740"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 t="str">
            <v>WD_PryorExisting Station Dispatch Adder Costs</v>
          </cell>
        </row>
        <row r="741">
          <cell r="E741">
            <v>0</v>
          </cell>
          <cell r="F741">
            <v>7.2309999999999999</v>
          </cell>
          <cell r="G741">
            <v>7.3970000000000002</v>
          </cell>
          <cell r="H741">
            <v>7.5650000000000004</v>
          </cell>
          <cell r="I741">
            <v>7.7380000000000004</v>
          </cell>
          <cell r="J741">
            <v>7.9130000000000003</v>
          </cell>
          <cell r="K741">
            <v>8.0950000000000006</v>
          </cell>
          <cell r="L741">
            <v>8.2780000000000005</v>
          </cell>
          <cell r="M741">
            <v>8.4670000000000005</v>
          </cell>
          <cell r="N741">
            <v>8.6620000000000008</v>
          </cell>
          <cell r="O741">
            <v>8.8580000000000005</v>
          </cell>
          <cell r="P741">
            <v>9.06</v>
          </cell>
          <cell r="Q741">
            <v>9.266</v>
          </cell>
          <cell r="R741">
            <v>9.4779999999999998</v>
          </cell>
          <cell r="S741">
            <v>9.6940000000000008</v>
          </cell>
          <cell r="T741">
            <v>9.9139999999999997</v>
          </cell>
          <cell r="U741">
            <v>10.14</v>
          </cell>
          <cell r="V741">
            <v>10.372999999999999</v>
          </cell>
          <cell r="W741">
            <v>10.608000000000001</v>
          </cell>
          <cell r="X741">
            <v>10.85</v>
          </cell>
          <cell r="Y741" t="str">
            <v>WD_PryorExisting Station Fixed Costs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 t="str">
            <v>WD_PryorExisting Station Demand Charges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 t="str">
            <v>WD_PryorExisting Station Decomm. Costs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 t="str">
            <v>QF_SR_SweetwtrExisting Station Fuel Costs</v>
          </cell>
        </row>
        <row r="745">
          <cell r="E745">
            <v>7.95</v>
          </cell>
          <cell r="F745">
            <v>7.8970000000000002</v>
          </cell>
          <cell r="G745">
            <v>7.8390000000000004</v>
          </cell>
          <cell r="H745">
            <v>7.7839999999999998</v>
          </cell>
          <cell r="I745">
            <v>7.7290000000000001</v>
          </cell>
          <cell r="J745">
            <v>7.6779999999999999</v>
          </cell>
          <cell r="K745">
            <v>7.6219999999999999</v>
          </cell>
          <cell r="L745">
            <v>7.5679999999999996</v>
          </cell>
          <cell r="M745">
            <v>7.5149999999999997</v>
          </cell>
          <cell r="N745">
            <v>7.4649999999999999</v>
          </cell>
          <cell r="O745">
            <v>7.41</v>
          </cell>
          <cell r="P745">
            <v>7.3579999999999997</v>
          </cell>
          <cell r="Q745">
            <v>7.3070000000000004</v>
          </cell>
          <cell r="R745">
            <v>7.258</v>
          </cell>
          <cell r="S745">
            <v>7.2050000000000001</v>
          </cell>
          <cell r="T745">
            <v>7.1550000000000002</v>
          </cell>
          <cell r="U745">
            <v>7.1050000000000004</v>
          </cell>
          <cell r="V745">
            <v>7.0570000000000004</v>
          </cell>
          <cell r="W745">
            <v>7.0049999999999999</v>
          </cell>
          <cell r="X745">
            <v>6.4859999999999998</v>
          </cell>
          <cell r="Y745" t="str">
            <v>QF_SR_SweetwtrExisting Station Variable O&amp;M Costs</v>
          </cell>
        </row>
        <row r="746"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 t="str">
            <v>QF_SR_SweetwtrExisting Station Emission Costs</v>
          </cell>
        </row>
        <row r="747"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 t="str">
            <v>QF_SR_SweetwtrExisting Station Dispatch Adder Costs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 t="str">
            <v>QF_SR_SweetwtrExisting Station Fixed Costs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 t="str">
            <v>QF_SR_SweetwtrExisting Station Demand Charges</v>
          </cell>
        </row>
        <row r="750"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 t="str">
            <v>QF_SR_SweetwtrExisting Station Decomm. Costs</v>
          </cell>
        </row>
        <row r="751">
          <cell r="E751">
            <v>50.682000000000002</v>
          </cell>
          <cell r="F751">
            <v>55.701000000000001</v>
          </cell>
          <cell r="G751">
            <v>60.204000000000001</v>
          </cell>
          <cell r="H751">
            <v>71.097999999999999</v>
          </cell>
          <cell r="I751">
            <v>78.611000000000004</v>
          </cell>
          <cell r="J751">
            <v>82.67</v>
          </cell>
          <cell r="K751">
            <v>68.38</v>
          </cell>
          <cell r="L751">
            <v>69.953999999999994</v>
          </cell>
          <cell r="M751">
            <v>64.340999999999994</v>
          </cell>
          <cell r="N751">
            <v>83.873999999999995</v>
          </cell>
          <cell r="O751">
            <v>96.084000000000003</v>
          </cell>
          <cell r="P751">
            <v>83.019000000000005</v>
          </cell>
          <cell r="Q751">
            <v>91.754999999999995</v>
          </cell>
          <cell r="R751">
            <v>93.108000000000004</v>
          </cell>
          <cell r="S751">
            <v>99.995000000000005</v>
          </cell>
          <cell r="T751">
            <v>99.081000000000003</v>
          </cell>
          <cell r="U751">
            <v>101.937</v>
          </cell>
          <cell r="V751">
            <v>89.349000000000004</v>
          </cell>
          <cell r="W751">
            <v>107.803</v>
          </cell>
          <cell r="X751">
            <v>100.28400000000001</v>
          </cell>
          <cell r="Y751" t="str">
            <v>GS_ChehalisExisting Station Fuel Costs</v>
          </cell>
        </row>
        <row r="752">
          <cell r="E752">
            <v>4.26</v>
          </cell>
          <cell r="F752">
            <v>4.8739999999999997</v>
          </cell>
          <cell r="G752">
            <v>5.3659999999999997</v>
          </cell>
          <cell r="H752">
            <v>5.4989999999999997</v>
          </cell>
          <cell r="I752">
            <v>5.2729999999999997</v>
          </cell>
          <cell r="J752">
            <v>4.7229999999999999</v>
          </cell>
          <cell r="K752">
            <v>3.6539999999999999</v>
          </cell>
          <cell r="L752">
            <v>3.6360000000000001</v>
          </cell>
          <cell r="M752">
            <v>3.4590000000000001</v>
          </cell>
          <cell r="N752">
            <v>4.601</v>
          </cell>
          <cell r="O752">
            <v>4.992</v>
          </cell>
          <cell r="P752">
            <v>3.91</v>
          </cell>
          <cell r="Q752">
            <v>4.1660000000000004</v>
          </cell>
          <cell r="R752">
            <v>4.0970000000000004</v>
          </cell>
          <cell r="S752">
            <v>4.2519999999999998</v>
          </cell>
          <cell r="T752">
            <v>4.0970000000000004</v>
          </cell>
          <cell r="U752">
            <v>4.6180000000000003</v>
          </cell>
          <cell r="V752">
            <v>4.1340000000000003</v>
          </cell>
          <cell r="W752">
            <v>4.8540000000000001</v>
          </cell>
          <cell r="X752">
            <v>4.2629999999999999</v>
          </cell>
          <cell r="Y752" t="str">
            <v>GS_ChehalisExisting Station Variable O&amp;M Costs</v>
          </cell>
        </row>
        <row r="753"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10.504</v>
          </cell>
          <cell r="L753">
            <v>11.473000000000001</v>
          </cell>
          <cell r="M753">
            <v>12.006</v>
          </cell>
          <cell r="N753">
            <v>17.53</v>
          </cell>
          <cell r="O753">
            <v>20.914999999999999</v>
          </cell>
          <cell r="P753">
            <v>18.027999999999999</v>
          </cell>
          <cell r="Q753">
            <v>21.128</v>
          </cell>
          <cell r="R753">
            <v>22.873999999999999</v>
          </cell>
          <cell r="S753">
            <v>26.111999999999998</v>
          </cell>
          <cell r="T753">
            <v>27.68</v>
          </cell>
          <cell r="U753">
            <v>34.268000000000001</v>
          </cell>
          <cell r="V753">
            <v>33.72</v>
          </cell>
          <cell r="W753">
            <v>43.546999999999997</v>
          </cell>
          <cell r="X753">
            <v>42.091000000000001</v>
          </cell>
          <cell r="Y753" t="str">
            <v>GS_ChehalisExisting Station Emission Costs</v>
          </cell>
        </row>
        <row r="754"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 t="str">
            <v>GS_ChehalisExisting Station Dispatch Adder Costs</v>
          </cell>
        </row>
        <row r="755"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 t="str">
            <v>GS_ChehalisExisting Station Fixed Costs</v>
          </cell>
        </row>
        <row r="756"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 t="str">
            <v>GS_ChehalisExisting Station Demand Charges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 t="str">
            <v>GS_ChehalisExisting Station Decomm. Costs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 t="str">
            <v>QF_SR_ORNExisting Station Fuel Costs</v>
          </cell>
        </row>
        <row r="759"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 t="str">
            <v>QF_SR_ORNExisting Station Variable O&amp;M Costs</v>
          </cell>
        </row>
        <row r="760"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 t="str">
            <v>QF_SR_ORNExisting Station Emission Costs</v>
          </cell>
        </row>
        <row r="761"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 t="str">
            <v>QF_SR_ORNExisting Station Dispatch Adder Costs</v>
          </cell>
        </row>
        <row r="762"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 t="str">
            <v>QF_SR_ORNExisting Station Fixed Costs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 t="str">
            <v>QF_SR_ORNExisting Station Demand Charges</v>
          </cell>
        </row>
        <row r="764"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QF_SR_ORNExisting Station Decomm. Costs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 t="str">
            <v>QF_WD_ORNExisting Station Fuel Costs</v>
          </cell>
        </row>
        <row r="766">
          <cell r="E766">
            <v>3.052</v>
          </cell>
          <cell r="F766">
            <v>3.012</v>
          </cell>
          <cell r="G766">
            <v>3.0190000000000001</v>
          </cell>
          <cell r="H766">
            <v>3.0190000000000001</v>
          </cell>
          <cell r="I766">
            <v>3.0190000000000001</v>
          </cell>
          <cell r="J766">
            <v>3.0310000000000001</v>
          </cell>
          <cell r="K766">
            <v>3.036</v>
          </cell>
          <cell r="L766">
            <v>3.036</v>
          </cell>
          <cell r="M766">
            <v>3.036</v>
          </cell>
          <cell r="N766">
            <v>3.0270000000000001</v>
          </cell>
          <cell r="O766">
            <v>3.0249999999999999</v>
          </cell>
          <cell r="P766">
            <v>3.0249999999999999</v>
          </cell>
          <cell r="Q766">
            <v>3.0249999999999999</v>
          </cell>
          <cell r="R766">
            <v>1.472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 t="str">
            <v>QF_WD_ORNExisting Station Variable O&amp;M Costs</v>
          </cell>
        </row>
        <row r="767"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 t="str">
            <v>QF_WD_ORNExisting Station Emission Costs</v>
          </cell>
        </row>
        <row r="768"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 t="str">
            <v>QF_WD_ORNExisting Station Dispatch Adder Costs</v>
          </cell>
        </row>
        <row r="769"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 t="str">
            <v>QF_WD_ORNExisting Station Fixed Costs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 t="str">
            <v>QF_WD_ORNExisting Station Demand Charges</v>
          </cell>
        </row>
        <row r="771"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 t="str">
            <v>QF_WD_ORNExisting Station Decomm. Costs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 t="str">
            <v>SR_BlackCap_PExisting Station Fuel Costs</v>
          </cell>
        </row>
        <row r="773">
          <cell r="E773">
            <v>0.30199999999999999</v>
          </cell>
          <cell r="F773">
            <v>0.3</v>
          </cell>
          <cell r="G773">
            <v>0.29899999999999999</v>
          </cell>
          <cell r="H773">
            <v>0.29699999999999999</v>
          </cell>
          <cell r="I773">
            <v>0.29599999999999999</v>
          </cell>
          <cell r="J773">
            <v>0.29399999999999998</v>
          </cell>
          <cell r="K773">
            <v>0.29299999999999998</v>
          </cell>
          <cell r="L773">
            <v>0.29099999999999998</v>
          </cell>
          <cell r="M773">
            <v>0.24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 t="str">
            <v>SR_BlackCap_PExisting Station Variable O&amp;M Costs</v>
          </cell>
        </row>
        <row r="774"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 t="str">
            <v>SR_BlackCap_PExisting Station Emission Costs</v>
          </cell>
        </row>
        <row r="775"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 t="str">
            <v>SR_BlackCap_PExisting Station Dispatch Adder Costs</v>
          </cell>
        </row>
        <row r="776"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 t="str">
            <v>SR_BlackCap_PExisting Station Fixed Costs</v>
          </cell>
        </row>
        <row r="777"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 t="str">
            <v>SR_BlackCap_PExisting Station Demand Charges</v>
          </cell>
        </row>
        <row r="778"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 t="str">
            <v>SR_BlackCap_PExisting Station Decomm. Costs</v>
          </cell>
        </row>
        <row r="779"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 t="str">
            <v>SR_OldMill_PExisting Station Fuel Costs</v>
          </cell>
        </row>
        <row r="780"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 t="str">
            <v>SR_OldMill_PExisting Station Variable O&amp;M Costs</v>
          </cell>
        </row>
        <row r="781"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 t="str">
            <v>SR_OldMill_PExisting Station Emission Costs</v>
          </cell>
        </row>
        <row r="782"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 t="str">
            <v>SR_OldMill_PExisting Station Dispatch Adder Costs</v>
          </cell>
        </row>
        <row r="783"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 t="str">
            <v>SR_OldMill_PExisting Station Fixed Costs</v>
          </cell>
        </row>
        <row r="784"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 t="str">
            <v>SR_OldMill_PExisting Station Demand Charges</v>
          </cell>
        </row>
        <row r="785"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 t="str">
            <v>SR_OldMill_PExisting Station Decomm. Costs</v>
          </cell>
        </row>
        <row r="786"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 t="str">
            <v>SR_OSIP_Prj_PExisting Station Fuel Costs</v>
          </cell>
        </row>
        <row r="787"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 t="str">
            <v>SR_OSIP_Prj_PExisting Station Variable O&amp;M Costs</v>
          </cell>
        </row>
        <row r="788"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 t="str">
            <v>SR_OSIP_Prj_PExisting Station Emission Costs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 t="str">
            <v>SR_OSIP_Prj_PExisting Station Dispatch Adder Costs</v>
          </cell>
        </row>
        <row r="790"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 t="str">
            <v>SR_OSIP_Prj_PExisting Station Fixed Costs</v>
          </cell>
        </row>
        <row r="791"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 t="str">
            <v>SR_OSIP_Prj_PExisting Station Demand Charges</v>
          </cell>
        </row>
        <row r="792"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 t="str">
            <v>SR_OSIP_Prj_PExisting Station Decomm. Costs</v>
          </cell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 t="str">
            <v>QF_SR_ORSExisting Station Fuel Costs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 t="str">
            <v>QF_SR_ORSExisting Station Variable O&amp;M Costs</v>
          </cell>
        </row>
        <row r="795"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 t="str">
            <v>QF_SR_ORSExisting Station Emission Costs</v>
          </cell>
        </row>
        <row r="796"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 t="str">
            <v>QF_SR_ORSExisting Station Dispatch Adder Costs</v>
          </cell>
        </row>
        <row r="797"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 t="str">
            <v>QF_SR_ORSExisting Station Fixed Costs</v>
          </cell>
        </row>
        <row r="798"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 t="str">
            <v>QF_SR_ORSExisting Station Demand Charges</v>
          </cell>
        </row>
        <row r="799"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 t="str">
            <v>QF_SR_ORSExisting Station Decomm. Costs</v>
          </cell>
        </row>
        <row r="800">
          <cell r="E800">
            <v>29.643999999999998</v>
          </cell>
          <cell r="F800">
            <v>21.722000000000001</v>
          </cell>
          <cell r="G800">
            <v>6.7089999999999996</v>
          </cell>
          <cell r="H800">
            <v>31.268000000000001</v>
          </cell>
          <cell r="I800">
            <v>49.323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 t="str">
            <v>CL_JBridger1Existing Station Fuel Costs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 t="str">
            <v>CL_JBridger1Existing Station Variable O&amp;M Costs</v>
          </cell>
        </row>
        <row r="802"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 t="str">
            <v>CL_JBridger1Existing Station Emission Costs</v>
          </cell>
        </row>
        <row r="803"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 t="str">
            <v>CL_JBridger1Existing Station Dispatch Adder Costs</v>
          </cell>
        </row>
        <row r="804">
          <cell r="E804">
            <v>22.768999999999998</v>
          </cell>
          <cell r="F804">
            <v>24.931999999999999</v>
          </cell>
          <cell r="G804">
            <v>29.335999999999999</v>
          </cell>
          <cell r="H804">
            <v>32.125</v>
          </cell>
          <cell r="I804">
            <v>30.6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 t="str">
            <v>CL_JBridger1Existing Station Fixed Costs</v>
          </cell>
        </row>
        <row r="805"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 t="str">
            <v>CL_JBridger1Existing Station Demand Charges</v>
          </cell>
        </row>
        <row r="806"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 t="str">
            <v>CL_JBridger1Existing Station Decomm. Costs</v>
          </cell>
        </row>
        <row r="807">
          <cell r="E807">
            <v>37.011000000000003</v>
          </cell>
          <cell r="F807">
            <v>16.536000000000001</v>
          </cell>
          <cell r="G807">
            <v>15.01</v>
          </cell>
          <cell r="H807">
            <v>22.416</v>
          </cell>
          <cell r="I807">
            <v>26.302</v>
          </cell>
          <cell r="J807">
            <v>30.869</v>
          </cell>
          <cell r="K807">
            <v>10.782999999999999</v>
          </cell>
          <cell r="L807">
            <v>18.198</v>
          </cell>
          <cell r="M807">
            <v>22.565999999999999</v>
          </cell>
          <cell r="N807">
            <v>35.646000000000001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 t="str">
            <v>CL_JBridger2Existing Station Fuel Costs</v>
          </cell>
        </row>
        <row r="808"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 t="str">
            <v>CL_JBridger2Existing Station Variable O&amp;M Costs</v>
          </cell>
        </row>
        <row r="809"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4.7889999999999997</v>
          </cell>
          <cell r="L809">
            <v>8.8230000000000004</v>
          </cell>
          <cell r="M809">
            <v>13.443</v>
          </cell>
          <cell r="N809">
            <v>24.396999999999998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 t="str">
            <v>CL_JBridger2Existing Station Emission Costs</v>
          </cell>
        </row>
        <row r="810"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 t="str">
            <v>CL_JBridger2Existing Station Dispatch Adder Costs</v>
          </cell>
        </row>
        <row r="811">
          <cell r="E811">
            <v>15.090999999999999</v>
          </cell>
          <cell r="F811">
            <v>16.359000000000002</v>
          </cell>
          <cell r="G811">
            <v>31.015000000000001</v>
          </cell>
          <cell r="H811">
            <v>22.571000000000002</v>
          </cell>
          <cell r="I811">
            <v>23.013000000000002</v>
          </cell>
          <cell r="J811">
            <v>26.731999999999999</v>
          </cell>
          <cell r="K811">
            <v>38.103999999999999</v>
          </cell>
          <cell r="L811">
            <v>33.03</v>
          </cell>
          <cell r="M811">
            <v>34.988999999999997</v>
          </cell>
          <cell r="N811">
            <v>36.271000000000001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 t="str">
            <v>CL_JBridger2Existing Station Fixed Costs</v>
          </cell>
        </row>
        <row r="812"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 t="str">
            <v>CL_JBridger2Existing Station Demand Charges</v>
          </cell>
        </row>
        <row r="813"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 t="str">
            <v>CL_JBridger2Existing Station Decomm. Costs</v>
          </cell>
        </row>
        <row r="814">
          <cell r="E814">
            <v>24.795999999999999</v>
          </cell>
          <cell r="F814">
            <v>26.337</v>
          </cell>
          <cell r="G814">
            <v>20.609000000000002</v>
          </cell>
          <cell r="H814">
            <v>10.903</v>
          </cell>
          <cell r="I814">
            <v>53.405999999999999</v>
          </cell>
          <cell r="J814">
            <v>49.95</v>
          </cell>
          <cell r="K814">
            <v>23.667999999999999</v>
          </cell>
          <cell r="L814">
            <v>27.09</v>
          </cell>
          <cell r="M814">
            <v>46.514000000000003</v>
          </cell>
          <cell r="N814">
            <v>48.865000000000002</v>
          </cell>
          <cell r="O814">
            <v>16.423999999999999</v>
          </cell>
          <cell r="P814">
            <v>19.689</v>
          </cell>
          <cell r="Q814">
            <v>25.667999999999999</v>
          </cell>
          <cell r="R814">
            <v>25.541</v>
          </cell>
          <cell r="S814">
            <v>26.533999999999999</v>
          </cell>
          <cell r="T814">
            <v>22.588000000000001</v>
          </cell>
          <cell r="U814">
            <v>10.651999999999999</v>
          </cell>
          <cell r="V814">
            <v>10.839</v>
          </cell>
          <cell r="W814">
            <v>16.434000000000001</v>
          </cell>
          <cell r="X814">
            <v>0</v>
          </cell>
          <cell r="Y814" t="str">
            <v>CL_JBridger3Existing Station Fuel Costs</v>
          </cell>
        </row>
        <row r="815"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 t="str">
            <v>CL_JBridger3Existing Station Variable O&amp;M Costs</v>
          </cell>
        </row>
        <row r="816"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10.510999999999999</v>
          </cell>
          <cell r="L816">
            <v>13.134</v>
          </cell>
          <cell r="M816">
            <v>27.709</v>
          </cell>
          <cell r="N816">
            <v>33.444000000000003</v>
          </cell>
          <cell r="O816">
            <v>10.247</v>
          </cell>
          <cell r="P816">
            <v>13.468999999999999</v>
          </cell>
          <cell r="Q816">
            <v>19.259</v>
          </cell>
          <cell r="R816">
            <v>21.026</v>
          </cell>
          <cell r="S816">
            <v>23.960999999999999</v>
          </cell>
          <cell r="T816">
            <v>22.373000000000001</v>
          </cell>
          <cell r="U816">
            <v>11.561999999999999</v>
          </cell>
          <cell r="V816">
            <v>12.891</v>
          </cell>
          <cell r="W816">
            <v>21.442</v>
          </cell>
          <cell r="X816">
            <v>0</v>
          </cell>
          <cell r="Y816" t="str">
            <v>CL_JBridger3Existing Station Emission Costs</v>
          </cell>
        </row>
        <row r="817"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 t="str">
            <v>CL_JBridger3Existing Station Dispatch Adder Costs</v>
          </cell>
        </row>
        <row r="818">
          <cell r="E818">
            <v>25.135999999999999</v>
          </cell>
          <cell r="F818">
            <v>17.638999999999999</v>
          </cell>
          <cell r="G818">
            <v>19.379000000000001</v>
          </cell>
          <cell r="H818">
            <v>20.052</v>
          </cell>
          <cell r="I818">
            <v>33.921999999999997</v>
          </cell>
          <cell r="J818">
            <v>26.998000000000001</v>
          </cell>
          <cell r="K818">
            <v>27.974</v>
          </cell>
          <cell r="L818">
            <v>29.26</v>
          </cell>
          <cell r="M818">
            <v>44.472999999999999</v>
          </cell>
          <cell r="N818">
            <v>34.445</v>
          </cell>
          <cell r="O818">
            <v>39.988999999999997</v>
          </cell>
          <cell r="P818">
            <v>41.258000000000003</v>
          </cell>
          <cell r="Q818">
            <v>59.392000000000003</v>
          </cell>
          <cell r="R818">
            <v>49.438000000000002</v>
          </cell>
          <cell r="S818">
            <v>50.77</v>
          </cell>
          <cell r="T818">
            <v>52.436</v>
          </cell>
          <cell r="U818">
            <v>64.483000000000004</v>
          </cell>
          <cell r="V818">
            <v>59.604999999999997</v>
          </cell>
          <cell r="W818">
            <v>60.459000000000003</v>
          </cell>
          <cell r="X818">
            <v>0</v>
          </cell>
          <cell r="Y818" t="str">
            <v>CL_JBridger3Existing Station Fixed Costs</v>
          </cell>
        </row>
        <row r="819"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 t="str">
            <v>CL_JBridger3Existing Station Demand Charges</v>
          </cell>
        </row>
        <row r="820"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 t="str">
            <v>CL_JBridger3Existing Station Decomm. Costs</v>
          </cell>
        </row>
        <row r="821">
          <cell r="E821">
            <v>19.257000000000001</v>
          </cell>
          <cell r="F821">
            <v>10.798</v>
          </cell>
          <cell r="G821">
            <v>2.1640000000000001</v>
          </cell>
          <cell r="H821">
            <v>4.0579999999999998</v>
          </cell>
          <cell r="I821">
            <v>5.0270000000000001</v>
          </cell>
          <cell r="J821">
            <v>11.058</v>
          </cell>
          <cell r="K821">
            <v>2.6629999999999998</v>
          </cell>
          <cell r="L821">
            <v>2.746</v>
          </cell>
          <cell r="M821">
            <v>4.0739999999999998</v>
          </cell>
          <cell r="N821">
            <v>13.208</v>
          </cell>
          <cell r="O821">
            <v>10.739000000000001</v>
          </cell>
          <cell r="P821">
            <v>8.4979999999999993</v>
          </cell>
          <cell r="Q821">
            <v>10.227</v>
          </cell>
          <cell r="R821">
            <v>8.9979999999999993</v>
          </cell>
          <cell r="S821">
            <v>11.077999999999999</v>
          </cell>
          <cell r="T821">
            <v>6.9560000000000004</v>
          </cell>
          <cell r="U821">
            <v>5.7359999999999998</v>
          </cell>
          <cell r="V821">
            <v>7.5759999999999996</v>
          </cell>
          <cell r="W821">
            <v>12.356999999999999</v>
          </cell>
          <cell r="X821">
            <v>0</v>
          </cell>
          <cell r="Y821" t="str">
            <v>CL_JBridger4Existing Station Fuel Costs</v>
          </cell>
        </row>
        <row r="822"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 t="str">
            <v>CL_JBridger4Existing Station Variable O&amp;M Costs</v>
          </cell>
        </row>
        <row r="823"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1.1830000000000001</v>
          </cell>
          <cell r="L823">
            <v>1.331</v>
          </cell>
          <cell r="M823">
            <v>2.427</v>
          </cell>
          <cell r="N823">
            <v>9.0399999999999991</v>
          </cell>
          <cell r="O823">
            <v>6.7</v>
          </cell>
          <cell r="P823">
            <v>5.8140000000000001</v>
          </cell>
          <cell r="Q823">
            <v>7.673</v>
          </cell>
          <cell r="R823">
            <v>7.407</v>
          </cell>
          <cell r="S823">
            <v>10.003</v>
          </cell>
          <cell r="T823">
            <v>6.89</v>
          </cell>
          <cell r="U823">
            <v>6.226</v>
          </cell>
          <cell r="V823">
            <v>9.0109999999999992</v>
          </cell>
          <cell r="W823">
            <v>16.122</v>
          </cell>
          <cell r="X823">
            <v>0</v>
          </cell>
          <cell r="Y823" t="str">
            <v>CL_JBridger4Existing Station Emission Costs</v>
          </cell>
        </row>
        <row r="824"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 t="str">
            <v>CL_JBridger4Existing Station Dispatch Adder Costs</v>
          </cell>
        </row>
        <row r="825">
          <cell r="E825">
            <v>14.637</v>
          </cell>
          <cell r="F825">
            <v>27.95</v>
          </cell>
          <cell r="G825">
            <v>19.335999999999999</v>
          </cell>
          <cell r="H825">
            <v>20</v>
          </cell>
          <cell r="I825">
            <v>20.667999999999999</v>
          </cell>
          <cell r="J825">
            <v>37.04</v>
          </cell>
          <cell r="K825">
            <v>27.625</v>
          </cell>
          <cell r="L825">
            <v>28.821999999999999</v>
          </cell>
          <cell r="M825">
            <v>30.465</v>
          </cell>
          <cell r="N825">
            <v>46.618000000000002</v>
          </cell>
          <cell r="O825">
            <v>39.941000000000003</v>
          </cell>
          <cell r="P825">
            <v>41.180999999999997</v>
          </cell>
          <cell r="Q825">
            <v>42.442</v>
          </cell>
          <cell r="R825">
            <v>63.430999999999997</v>
          </cell>
          <cell r="S825">
            <v>51.356000000000002</v>
          </cell>
          <cell r="T825">
            <v>53.027000000000001</v>
          </cell>
          <cell r="U825">
            <v>54.472000000000001</v>
          </cell>
          <cell r="V825">
            <v>55.933999999999997</v>
          </cell>
          <cell r="W825">
            <v>56.771999999999998</v>
          </cell>
          <cell r="X825">
            <v>0</v>
          </cell>
          <cell r="Y825" t="str">
            <v>CL_JBridger4Existing Station Fixed Costs</v>
          </cell>
        </row>
        <row r="826"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 t="str">
            <v>CL_JBridger4Existing Station Demand Charges</v>
          </cell>
        </row>
        <row r="827"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 t="str">
            <v>CL_JBridger4Existing Station Decomm. Costs</v>
          </cell>
        </row>
        <row r="828"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 t="str">
            <v>DecomCostExisting Station Fuel Costs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 t="str">
            <v>DecomCostExisting Station Variable O&amp;M Costs</v>
          </cell>
        </row>
        <row r="830"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 t="str">
            <v>DecomCostExisting Station Emission Costs</v>
          </cell>
        </row>
        <row r="831"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 t="str">
            <v>DecomCostExisting Station Dispatch Adder Costs</v>
          </cell>
        </row>
        <row r="832">
          <cell r="E832">
            <v>0</v>
          </cell>
          <cell r="F832">
            <v>0</v>
          </cell>
          <cell r="G832">
            <v>42.753999999999998</v>
          </cell>
          <cell r="H832">
            <v>0</v>
          </cell>
          <cell r="I832">
            <v>0</v>
          </cell>
          <cell r="J832">
            <v>15.417999999999999</v>
          </cell>
          <cell r="K832">
            <v>0</v>
          </cell>
          <cell r="L832">
            <v>43.975000000000001</v>
          </cell>
          <cell r="M832">
            <v>1.2629999999999999</v>
          </cell>
          <cell r="N832">
            <v>49.357999999999997</v>
          </cell>
          <cell r="O832">
            <v>17.510999999999999</v>
          </cell>
          <cell r="P832">
            <v>36.667000000000002</v>
          </cell>
          <cell r="Q832">
            <v>0.47499999999999998</v>
          </cell>
          <cell r="R832">
            <v>0</v>
          </cell>
          <cell r="S832">
            <v>15.026999999999999</v>
          </cell>
          <cell r="T832">
            <v>0</v>
          </cell>
          <cell r="U832">
            <v>0</v>
          </cell>
          <cell r="V832">
            <v>0</v>
          </cell>
          <cell r="W832">
            <v>63.13</v>
          </cell>
          <cell r="X832">
            <v>116.622</v>
          </cell>
          <cell r="Y832" t="str">
            <v>DecomCostExisting Station Fixed Costs</v>
          </cell>
        </row>
        <row r="833"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 t="str">
            <v>DecomCostExisting Station Demand Charges</v>
          </cell>
        </row>
        <row r="834"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 t="str">
            <v>DecomCostExisting Station Decomm. Costs</v>
          </cell>
        </row>
        <row r="835"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 t="str">
            <v>ReclamationCostExisting Station Fuel Costs</v>
          </cell>
        </row>
        <row r="836"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 t="str">
            <v>ReclamationCostExisting Station Variable O&amp;M Costs</v>
          </cell>
        </row>
        <row r="837"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 t="str">
            <v>ReclamationCostExisting Station Emission Costs</v>
          </cell>
        </row>
        <row r="838"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 t="str">
            <v>ReclamationCostExisting Station Dispatch Adder Costs</v>
          </cell>
        </row>
        <row r="839">
          <cell r="E839">
            <v>14.525</v>
          </cell>
          <cell r="F839">
            <v>14.583</v>
          </cell>
          <cell r="G839">
            <v>14.403</v>
          </cell>
          <cell r="H839">
            <v>14.526999999999999</v>
          </cell>
          <cell r="I839">
            <v>14.332000000000001</v>
          </cell>
          <cell r="J839">
            <v>14.194000000000001</v>
          </cell>
          <cell r="K839">
            <v>14.169</v>
          </cell>
          <cell r="L839">
            <v>14.179</v>
          </cell>
          <cell r="M839">
            <v>14.161</v>
          </cell>
          <cell r="N839">
            <v>14.013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 t="str">
            <v>ReclamationCostExisting Station Fixed Costs</v>
          </cell>
        </row>
        <row r="840"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 t="str">
            <v>ReclamationCostExisting Station Demand Charges</v>
          </cell>
        </row>
        <row r="841"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 t="str">
            <v>ReclamationCostExisting Station Decomm. Costs</v>
          </cell>
        </row>
        <row r="842"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 t="str">
            <v>MonsanOpRes_IntExisting Price Station Variable O&amp;M Costs</v>
          </cell>
        </row>
        <row r="843"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 t="str">
            <v>MonsanOpRes_IntExisting Price Station Emission Costs</v>
          </cell>
        </row>
        <row r="844"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 t="str">
            <v>MonsanOpRes_IntExisting Price Station Dispatch Adder Costs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 t="str">
            <v>MonsanOpRes_IntExisting Price Station Contract Costs</v>
          </cell>
        </row>
        <row r="846"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 t="str">
            <v>MonsanOpRes_IntExisting Price Station Fixed Costs</v>
          </cell>
        </row>
        <row r="847">
          <cell r="E847">
            <v>1.8420000000000001</v>
          </cell>
          <cell r="F847">
            <v>1.3160000000000001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 t="str">
            <v>APS_Sup_PExisting Price Station Variable O&amp;M Costs</v>
          </cell>
        </row>
        <row r="848"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 t="str">
            <v>APS_Sup_PExisting Price Station Emission Costs</v>
          </cell>
        </row>
        <row r="849"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 t="str">
            <v>APS_Sup_PExisting Price Station Dispatch Adder Costs</v>
          </cell>
        </row>
        <row r="850">
          <cell r="E850">
            <v>1.8420000000000001</v>
          </cell>
          <cell r="F850">
            <v>1.3160000000000001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 t="str">
            <v>APS_Sup_PExisting Price Station Contract Costs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 t="str">
            <v>APS_Sup_PExisting Price Station Fixed Costs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 t="str">
            <v>MagCorp_IntExisting Price Station Variable O&amp;M Costs</v>
          </cell>
        </row>
        <row r="853"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 t="str">
            <v>MagCorp_IntExisting Price Station Emission Costs</v>
          </cell>
        </row>
        <row r="854"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 t="str">
            <v>MagCorp_IntExisting Price Station Dispatch Adder Costs</v>
          </cell>
        </row>
        <row r="855"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 t="str">
            <v>MagCorp_IntExisting Price Station Contract Costs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 t="str">
            <v>MagCorp_IntExisting Price Station Fixed Costs</v>
          </cell>
        </row>
        <row r="857"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 t="str">
            <v>Nucor_IntExisting Price Station Variable O&amp;M Costs</v>
          </cell>
        </row>
        <row r="858"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 t="str">
            <v>Nucor_IntExisting Price Station Emission Costs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 t="str">
            <v>Nucor_IntExisting Price Station Dispatch Adder Costs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 t="str">
            <v>Nucor_IntExisting Price Station Contract Costs</v>
          </cell>
        </row>
        <row r="861"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 t="str">
            <v>Nucor_IntExisting Price Station Fixed Costs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 t="str">
            <v>MonsanCur_IntExisting Price Station Variable O&amp;M Costs</v>
          </cell>
        </row>
        <row r="863"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 t="str">
            <v>MonsanCur_IntExisting Price Station Emission Costs</v>
          </cell>
        </row>
        <row r="864"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 t="str">
            <v>MonsanCur_IntExisting Price Station Dispatch Adder Costs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 t="str">
            <v>MonsanCur_IntExisting Price Station Contract Costs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 t="str">
            <v>MonsanCur_IntExisting Price Station Fixed Costs</v>
          </cell>
        </row>
        <row r="867"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 t="str">
            <v>SCL_New_ReserveExisting Price Station Variable O&amp;M Costs</v>
          </cell>
        </row>
        <row r="868"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 t="str">
            <v>SCL_New_ReserveExisting Price Station Emission Costs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 t="str">
            <v>SCL_New_ReserveExisting Price Station Dispatch Adder Costs</v>
          </cell>
        </row>
        <row r="870"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 t="str">
            <v>SCL_New_ReserveExisting Price Station Contract Costs</v>
          </cell>
        </row>
        <row r="871"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 t="str">
            <v>SCL_New_ReserveExisting Price Station Fixed Costs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 t="str">
            <v>I_UN_BAT_LIProposed Station Fuel Costs</v>
          </cell>
        </row>
        <row r="873"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 t="str">
            <v>I_UN_BAT_LIProposed Station Variable O&amp;M Costs</v>
          </cell>
        </row>
        <row r="874"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 t="str">
            <v>I_UN_BAT_LIProposed Station Emission Costs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 t="str">
            <v>I_UN_BAT_LIProposed Station Dispatch Adder Costs</v>
          </cell>
        </row>
        <row r="876"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 t="str">
            <v>I_UN_BAT_LIProposed Station Fixed Costs</v>
          </cell>
        </row>
        <row r="877"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 t="str">
            <v>I_UN_BAT_LIProposed Station Demand Charges</v>
          </cell>
        </row>
        <row r="878"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 t="str">
            <v>I_UN_BAT_LIProposed Station Capital Costs</v>
          </cell>
        </row>
        <row r="879"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 t="str">
            <v>I_UN_BAT_LI   Station Total Costs</v>
          </cell>
        </row>
        <row r="880"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 t="str">
            <v>I_UTN_PUMPProposed Station Fuel Costs</v>
          </cell>
        </row>
        <row r="881"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 t="str">
            <v>I_UTN_PUMPProposed Station Variable O&amp;M Costs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 t="str">
            <v>I_UTN_PUMPProposed Station Emission Costs</v>
          </cell>
        </row>
        <row r="883"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 t="str">
            <v>I_UTN_PUMPProposed Station Dispatch Adder Costs</v>
          </cell>
        </row>
        <row r="884"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 t="str">
            <v>I_UTN_PUMPProposed Station Fixed Costs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 t="str">
            <v>I_UTN_PUMPProposed Station Demand Charges</v>
          </cell>
        </row>
        <row r="886"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 t="str">
            <v>I_UTN_PUMPProposed Station Capital Costs</v>
          </cell>
        </row>
        <row r="887"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 t="str">
            <v>I_UTN_PUMP   Station Total Costs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 t="str">
            <v>I_GO_PUMPProposed Station Fuel Costs</v>
          </cell>
        </row>
        <row r="889"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 t="str">
            <v>I_GO_PUMPProposed Station Variable O&amp;M Costs</v>
          </cell>
        </row>
        <row r="890"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 t="str">
            <v>I_GO_PUMPProposed Station Emission Costs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 t="str">
            <v>I_GO_PUMPProposed Station Dispatch Adder Costs</v>
          </cell>
        </row>
        <row r="892"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 t="str">
            <v>I_GO_PUMPProposed Station Fixed Costs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 t="str">
            <v>I_GO_PUMPProposed Station Demand Charges</v>
          </cell>
        </row>
        <row r="894"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 t="str">
            <v>I_GO_PUMPProposed Station Capital Costs</v>
          </cell>
        </row>
        <row r="895"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 t="str">
            <v>I_GO_PUMP   Station Total Costs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 t="str">
            <v>I_GO_BAT_LIProposed Station Fuel Costs</v>
          </cell>
        </row>
        <row r="897"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0.17100000000000001</v>
          </cell>
          <cell r="R897">
            <v>0.182</v>
          </cell>
          <cell r="S897">
            <v>0.214</v>
          </cell>
          <cell r="T897">
            <v>0.17199999999999999</v>
          </cell>
          <cell r="U897">
            <v>0.16300000000000001</v>
          </cell>
          <cell r="V897">
            <v>0.221</v>
          </cell>
          <cell r="W897">
            <v>0.41699999999999998</v>
          </cell>
          <cell r="X897">
            <v>3.3410000000000002</v>
          </cell>
          <cell r="Y897" t="str">
            <v>I_GO_BAT_LIProposed Station Variable O&amp;M Costs</v>
          </cell>
        </row>
        <row r="898"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 t="str">
            <v>I_GO_BAT_LIProposed Station Emission Costs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 t="str">
            <v>I_GO_BAT_LIProposed Station Dispatch Adder Costs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-1.55</v>
          </cell>
          <cell r="R900">
            <v>-1.585</v>
          </cell>
          <cell r="S900">
            <v>-1.621</v>
          </cell>
          <cell r="T900">
            <v>-1.6579999999999999</v>
          </cell>
          <cell r="U900">
            <v>-1.696</v>
          </cell>
          <cell r="V900">
            <v>-1.7350000000000001</v>
          </cell>
          <cell r="W900">
            <v>-1.774</v>
          </cell>
          <cell r="X900">
            <v>-10.887</v>
          </cell>
          <cell r="Y900" t="str">
            <v>I_GO_BAT_LIProposed Station Fixed Costs</v>
          </cell>
        </row>
        <row r="901"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 t="str">
            <v>I_GO_BAT_LIProposed Station Demand Charges</v>
          </cell>
        </row>
        <row r="902"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4.7069999999999999</v>
          </cell>
          <cell r="R902">
            <v>4.8150000000000004</v>
          </cell>
          <cell r="S902">
            <v>4.9240000000000004</v>
          </cell>
          <cell r="T902">
            <v>5.0369999999999999</v>
          </cell>
          <cell r="U902">
            <v>5.1520000000000001</v>
          </cell>
          <cell r="V902">
            <v>5.2690000000000001</v>
          </cell>
          <cell r="W902">
            <v>5.3890000000000002</v>
          </cell>
          <cell r="X902">
            <v>29.158999999999999</v>
          </cell>
          <cell r="Y902" t="str">
            <v>I_GO_BAT_LIProposed Station Capital Costs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3.3290000000000002</v>
          </cell>
          <cell r="R903">
            <v>3.4119999999999999</v>
          </cell>
          <cell r="S903">
            <v>3.5179999999999998</v>
          </cell>
          <cell r="T903">
            <v>3.5510000000000002</v>
          </cell>
          <cell r="U903">
            <v>3.6190000000000002</v>
          </cell>
          <cell r="V903">
            <v>3.7549999999999999</v>
          </cell>
          <cell r="W903">
            <v>4.032</v>
          </cell>
          <cell r="X903">
            <v>21.613</v>
          </cell>
          <cell r="Y903" t="str">
            <v>I_GO_BAT_LI   Station Total Costs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 t="str">
            <v>I_US_BAT_LIProposed Station Fuel Costs</v>
          </cell>
        </row>
        <row r="905"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3.43</v>
          </cell>
          <cell r="Y905" t="str">
            <v>I_US_BAT_LIProposed Station Variable O&amp;M Costs</v>
          </cell>
        </row>
        <row r="906"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 t="str">
            <v>I_US_BAT_LIProposed Station Emission Costs</v>
          </cell>
        </row>
        <row r="907"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 t="str">
            <v>I_US_BAT_LIProposed Station Dispatch Adder Costs</v>
          </cell>
        </row>
        <row r="908"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-11.794</v>
          </cell>
          <cell r="Y908" t="str">
            <v>I_US_BAT_LIProposed Station Fixed Costs</v>
          </cell>
        </row>
        <row r="909"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 t="str">
            <v>I_US_BAT_LIProposed Station Demand Charges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30.774000000000001</v>
          </cell>
          <cell r="Y910" t="str">
            <v>I_US_BAT_LIProposed Station Capital Costs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22.411000000000001</v>
          </cell>
          <cell r="Y911" t="str">
            <v>I_US_BAT_LI   Station Total Costs</v>
          </cell>
        </row>
        <row r="912"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 t="str">
            <v>I_US_BAT_PanProposed Station Fuel Costs</v>
          </cell>
        </row>
        <row r="913"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 t="str">
            <v>I_US_BAT_PanProposed Station Variable O&amp;M Costs</v>
          </cell>
        </row>
        <row r="914"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 t="str">
            <v>I_US_BAT_PanProposed Station Emission Costs</v>
          </cell>
        </row>
        <row r="915"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 t="str">
            <v>I_US_BAT_PanProposed Station Dispatch Adder Costs</v>
          </cell>
        </row>
        <row r="916">
          <cell r="E916">
            <v>7.0000000000000001E-3</v>
          </cell>
          <cell r="F916">
            <v>8.9999999999999993E-3</v>
          </cell>
          <cell r="G916">
            <v>8.9999999999999993E-3</v>
          </cell>
          <cell r="H916">
            <v>0.01</v>
          </cell>
          <cell r="I916">
            <v>0.01</v>
          </cell>
          <cell r="J916">
            <v>0.01</v>
          </cell>
          <cell r="K916">
            <v>0.01</v>
          </cell>
          <cell r="L916">
            <v>0.01</v>
          </cell>
          <cell r="M916">
            <v>1.0999999999999999E-2</v>
          </cell>
          <cell r="N916">
            <v>1.0999999999999999E-2</v>
          </cell>
          <cell r="O916">
            <v>1.0999999999999999E-2</v>
          </cell>
          <cell r="P916">
            <v>1.0999999999999999E-2</v>
          </cell>
          <cell r="Q916">
            <v>1.2E-2</v>
          </cell>
          <cell r="R916">
            <v>1.2E-2</v>
          </cell>
          <cell r="S916">
            <v>1.2E-2</v>
          </cell>
          <cell r="T916">
            <v>3.0000000000000001E-3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 t="str">
            <v>I_US_BAT_PanProposed Station Fixed Costs</v>
          </cell>
        </row>
        <row r="917"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 t="str">
            <v>I_US_BAT_PanProposed Station Demand Charges</v>
          </cell>
        </row>
        <row r="918">
          <cell r="E918">
            <v>0.38100000000000001</v>
          </cell>
          <cell r="F918">
            <v>0.51900000000000002</v>
          </cell>
          <cell r="G918">
            <v>0.53100000000000003</v>
          </cell>
          <cell r="H918">
            <v>0.54300000000000004</v>
          </cell>
          <cell r="I918">
            <v>0.55500000000000005</v>
          </cell>
          <cell r="J918">
            <v>0.56799999999999995</v>
          </cell>
          <cell r="K918">
            <v>0.58099999999999996</v>
          </cell>
          <cell r="L918">
            <v>0.59399999999999997</v>
          </cell>
          <cell r="M918">
            <v>0.60799999999999998</v>
          </cell>
          <cell r="N918">
            <v>0.622</v>
          </cell>
          <cell r="O918">
            <v>0.63600000000000001</v>
          </cell>
          <cell r="P918">
            <v>0.65</v>
          </cell>
          <cell r="Q918">
            <v>0.66500000000000004</v>
          </cell>
          <cell r="R918">
            <v>0.68</v>
          </cell>
          <cell r="S918">
            <v>0.69599999999999995</v>
          </cell>
          <cell r="T918">
            <v>0.17799999999999999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 t="str">
            <v>I_US_BAT_PanProposed Station Capital Costs</v>
          </cell>
        </row>
        <row r="919">
          <cell r="E919">
            <v>0.38700000000000001</v>
          </cell>
          <cell r="F919">
            <v>0.52800000000000002</v>
          </cell>
          <cell r="G919">
            <v>0.54</v>
          </cell>
          <cell r="H919">
            <v>0.55200000000000005</v>
          </cell>
          <cell r="I919">
            <v>0.56499999999999995</v>
          </cell>
          <cell r="J919">
            <v>0.57799999999999996</v>
          </cell>
          <cell r="K919">
            <v>0.59099999999999997</v>
          </cell>
          <cell r="L919">
            <v>0.60499999999999998</v>
          </cell>
          <cell r="M919">
            <v>0.61799999999999999</v>
          </cell>
          <cell r="N919">
            <v>0.63200000000000001</v>
          </cell>
          <cell r="O919">
            <v>0.64700000000000002</v>
          </cell>
          <cell r="P919">
            <v>0.66200000000000003</v>
          </cell>
          <cell r="Q919">
            <v>0.67700000000000005</v>
          </cell>
          <cell r="R919">
            <v>0.69199999999999995</v>
          </cell>
          <cell r="S919">
            <v>0.70799999999999996</v>
          </cell>
          <cell r="T919">
            <v>0.18099999999999999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 t="str">
            <v>I_US_BAT_Pan   Station Total Costs</v>
          </cell>
        </row>
        <row r="920"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 t="str">
            <v>I_YK_BAT_LIProposed Station Fuel Costs</v>
          </cell>
        </row>
        <row r="921"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2.1869999999999998</v>
          </cell>
          <cell r="O921">
            <v>2.198</v>
          </cell>
          <cell r="P921">
            <v>2.3540000000000001</v>
          </cell>
          <cell r="Q921">
            <v>2.42</v>
          </cell>
          <cell r="R921">
            <v>2.4039999999999999</v>
          </cell>
          <cell r="S921">
            <v>2.3860000000000001</v>
          </cell>
          <cell r="T921">
            <v>2.5310000000000001</v>
          </cell>
          <cell r="U921">
            <v>2.3759999999999999</v>
          </cell>
          <cell r="V921">
            <v>2.5459999999999998</v>
          </cell>
          <cell r="W921">
            <v>2.4470000000000001</v>
          </cell>
          <cell r="X921">
            <v>2.6379999999999999</v>
          </cell>
          <cell r="Y921" t="str">
            <v>I_YK_BAT_LIProposed Station Variable O&amp;M Costs</v>
          </cell>
        </row>
        <row r="922"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 t="str">
            <v>I_YK_BAT_LIProposed Station Emission Costs</v>
          </cell>
        </row>
        <row r="923"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 t="str">
            <v>I_YK_BAT_LIProposed Station Dispatch Adder Costs</v>
          </cell>
        </row>
        <row r="924"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-5.069</v>
          </cell>
          <cell r="O924">
            <v>-5.1849999999999996</v>
          </cell>
          <cell r="P924">
            <v>-5.3029999999999999</v>
          </cell>
          <cell r="Q924">
            <v>-5.4240000000000004</v>
          </cell>
          <cell r="R924">
            <v>-5.5469999999999997</v>
          </cell>
          <cell r="S924">
            <v>-5.6740000000000004</v>
          </cell>
          <cell r="T924">
            <v>-5.8029999999999999</v>
          </cell>
          <cell r="U924">
            <v>-5.9349999999999996</v>
          </cell>
          <cell r="V924">
            <v>-6.0709999999999997</v>
          </cell>
          <cell r="W924">
            <v>-6.2089999999999996</v>
          </cell>
          <cell r="X924">
            <v>-6.351</v>
          </cell>
          <cell r="Y924" t="str">
            <v>I_YK_BAT_LIProposed Station Fixed Costs</v>
          </cell>
        </row>
        <row r="925"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 t="str">
            <v>I_YK_BAT_LIProposed Station Demand Charges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16.641999999999999</v>
          </cell>
          <cell r="O926">
            <v>17.021000000000001</v>
          </cell>
          <cell r="P926">
            <v>17.408999999999999</v>
          </cell>
          <cell r="Q926">
            <v>17.806000000000001</v>
          </cell>
          <cell r="R926">
            <v>18.212</v>
          </cell>
          <cell r="S926">
            <v>18.626999999999999</v>
          </cell>
          <cell r="T926">
            <v>19.052</v>
          </cell>
          <cell r="U926">
            <v>19.486000000000001</v>
          </cell>
          <cell r="V926">
            <v>19.931000000000001</v>
          </cell>
          <cell r="W926">
            <v>20.385000000000002</v>
          </cell>
          <cell r="X926">
            <v>20.85</v>
          </cell>
          <cell r="Y926" t="str">
            <v>I_YK_BAT_LIProposed Station Capital Costs</v>
          </cell>
        </row>
        <row r="927"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13.76</v>
          </cell>
          <cell r="O927">
            <v>14.035</v>
          </cell>
          <cell r="P927">
            <v>14.46</v>
          </cell>
          <cell r="Q927">
            <v>14.802</v>
          </cell>
          <cell r="R927">
            <v>15.068</v>
          </cell>
          <cell r="S927">
            <v>15.339</v>
          </cell>
          <cell r="T927">
            <v>15.78</v>
          </cell>
          <cell r="U927">
            <v>15.927</v>
          </cell>
          <cell r="V927">
            <v>16.405000000000001</v>
          </cell>
          <cell r="W927">
            <v>16.623000000000001</v>
          </cell>
          <cell r="X927">
            <v>17.137</v>
          </cell>
          <cell r="Y927" t="str">
            <v>I_YK_BAT_LI   Station Total Costs</v>
          </cell>
        </row>
        <row r="928"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 t="str">
            <v>I_WW_BAT_LIProposed Station Fuel Costs</v>
          </cell>
        </row>
        <row r="929"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0.58599999999999997</v>
          </cell>
          <cell r="P929">
            <v>0.52400000000000002</v>
          </cell>
          <cell r="Q929">
            <v>0.51</v>
          </cell>
          <cell r="R929">
            <v>0.878</v>
          </cell>
          <cell r="S929">
            <v>0.997</v>
          </cell>
          <cell r="T929">
            <v>0.87</v>
          </cell>
          <cell r="U929">
            <v>1.2290000000000001</v>
          </cell>
          <cell r="V929">
            <v>1.421</v>
          </cell>
          <cell r="W929">
            <v>2.6760000000000002</v>
          </cell>
          <cell r="X929">
            <v>4.8230000000000004</v>
          </cell>
          <cell r="Y929" t="str">
            <v>I_WW_BAT_LIProposed Station Variable O&amp;M Costs</v>
          </cell>
        </row>
        <row r="930"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 t="str">
            <v>I_WW_BAT_LIProposed Station Emission Costs</v>
          </cell>
        </row>
        <row r="931"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 t="str">
            <v>I_WW_BAT_LIProposed Station Dispatch Adder Costs</v>
          </cell>
        </row>
        <row r="932"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-3.7029999999999998</v>
          </cell>
          <cell r="P932">
            <v>-3.7879999999999998</v>
          </cell>
          <cell r="Q932">
            <v>-3.8740000000000001</v>
          </cell>
          <cell r="R932">
            <v>-7.1319999999999997</v>
          </cell>
          <cell r="S932">
            <v>-7.2949999999999999</v>
          </cell>
          <cell r="T932">
            <v>-7.4610000000000003</v>
          </cell>
          <cell r="U932">
            <v>-7.6310000000000002</v>
          </cell>
          <cell r="V932">
            <v>-7.8049999999999997</v>
          </cell>
          <cell r="W932">
            <v>-7.9829999999999997</v>
          </cell>
          <cell r="X932">
            <v>-11.794</v>
          </cell>
          <cell r="Y932" t="str">
            <v>I_WW_BAT_LIProposed Station Fixed Costs</v>
          </cell>
        </row>
        <row r="933"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 t="str">
            <v>I_WW_BAT_LIProposed Station Demand Charges</v>
          </cell>
        </row>
        <row r="934"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11.831</v>
          </cell>
          <cell r="P934">
            <v>12.101000000000001</v>
          </cell>
          <cell r="Q934">
            <v>12.377000000000001</v>
          </cell>
          <cell r="R934">
            <v>22.08</v>
          </cell>
          <cell r="S934">
            <v>22.584</v>
          </cell>
          <cell r="T934">
            <v>23.099</v>
          </cell>
          <cell r="U934">
            <v>23.625</v>
          </cell>
          <cell r="V934">
            <v>24.164000000000001</v>
          </cell>
          <cell r="W934">
            <v>24.715</v>
          </cell>
          <cell r="X934">
            <v>34.737000000000002</v>
          </cell>
          <cell r="Y934" t="str">
            <v>I_WW_BAT_LIProposed Station Capital Costs</v>
          </cell>
        </row>
        <row r="935"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8.7140000000000004</v>
          </cell>
          <cell r="P935">
            <v>8.8379999999999992</v>
          </cell>
          <cell r="Q935">
            <v>9.0129999999999999</v>
          </cell>
          <cell r="R935">
            <v>15.826000000000001</v>
          </cell>
          <cell r="S935">
            <v>16.286000000000001</v>
          </cell>
          <cell r="T935">
            <v>16.507000000000001</v>
          </cell>
          <cell r="U935">
            <v>17.222999999999999</v>
          </cell>
          <cell r="V935">
            <v>17.779</v>
          </cell>
          <cell r="W935">
            <v>19.408000000000001</v>
          </cell>
          <cell r="X935">
            <v>27.765999999999998</v>
          </cell>
          <cell r="Y935" t="str">
            <v>I_WW_BAT_LI   Station Total Costs</v>
          </cell>
        </row>
        <row r="936"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 t="str">
            <v>I_WA_PUMPProposed Station Fuel Costs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 t="str">
            <v>I_WA_PUMPProposed Station Variable O&amp;M Costs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 t="str">
            <v>I_WA_PUMPProposed Station Emission Costs</v>
          </cell>
        </row>
        <row r="939"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 t="str">
            <v>I_WA_PUMPProposed Station Dispatch Adder Costs</v>
          </cell>
        </row>
        <row r="940"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 t="str">
            <v>I_WA_PUMPProposed Station Fixed Costs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 t="str">
            <v>I_WA_PUMPProposed Station Demand Charges</v>
          </cell>
        </row>
        <row r="942"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 t="str">
            <v>I_WA_PUMPProposed Station Capital Costs</v>
          </cell>
        </row>
        <row r="943"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 t="str">
            <v>I_WA_PUMP   Station Total Costs</v>
          </cell>
        </row>
        <row r="944"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 t="str">
            <v>I_WNE_BAT_LIProposed Station Fuel Costs</v>
          </cell>
        </row>
        <row r="945"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 t="str">
            <v>I_WNE_BAT_LIProposed Station Variable O&amp;M Costs</v>
          </cell>
        </row>
        <row r="946"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 t="str">
            <v>I_WNE_BAT_LIProposed Station Emission Costs</v>
          </cell>
        </row>
        <row r="947"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 t="str">
            <v>I_WNE_BAT_LIProposed Station Dispatch Adder Costs</v>
          </cell>
        </row>
        <row r="948"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 t="str">
            <v>I_WNE_BAT_LIProposed Station Fixed Costs</v>
          </cell>
        </row>
        <row r="949"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 t="str">
            <v>I_WNE_BAT_LIProposed Station Demand Charges</v>
          </cell>
        </row>
        <row r="950"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 t="str">
            <v>I_WNE_BAT_LIProposed Station Capital Costs</v>
          </cell>
        </row>
        <row r="951"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 t="str">
            <v>I_WNE_BAT_LI   Station Total Costs</v>
          </cell>
        </row>
        <row r="952"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 t="str">
            <v>I_WNE_PUMPProposed Station Fuel Costs</v>
          </cell>
        </row>
        <row r="953"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 t="str">
            <v>I_WNE_PUMPProposed Station Variable O&amp;M Costs</v>
          </cell>
        </row>
        <row r="954"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 t="str">
            <v>I_WNE_PUMPProposed Station Emission Costs</v>
          </cell>
        </row>
        <row r="955"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 t="str">
            <v>I_WNE_PUMPProposed Station Dispatch Adder Costs</v>
          </cell>
        </row>
        <row r="956"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 t="str">
            <v>I_WNE_PUMPProposed Station Fixed Costs</v>
          </cell>
        </row>
        <row r="957"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 t="str">
            <v>I_WNE_PUMPProposed Station Demand Charges</v>
          </cell>
        </row>
        <row r="958"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 t="str">
            <v>I_WNE_PUMPProposed Station Capital Costs</v>
          </cell>
        </row>
        <row r="959"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 t="str">
            <v>I_WNE_PUMP   Station Total Costs</v>
          </cell>
        </row>
        <row r="960"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 t="str">
            <v>I_WSW_BAT_LIProposed Station Fuel Costs</v>
          </cell>
        </row>
        <row r="961"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0.28100000000000003</v>
          </cell>
          <cell r="Y961" t="str">
            <v>I_WSW_BAT_LIProposed Station Variable O&amp;M Costs</v>
          </cell>
        </row>
        <row r="962"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I_WSW_BAT_LIProposed Station Emission Costs</v>
          </cell>
        </row>
        <row r="963"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 t="str">
            <v>I_WSW_BAT_LIProposed Station Dispatch Adder Costs</v>
          </cell>
        </row>
        <row r="964"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-0.90700000000000003</v>
          </cell>
          <cell r="Y964" t="str">
            <v>I_WSW_BAT_LIProposed Station Fixed Costs</v>
          </cell>
        </row>
        <row r="965"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 t="str">
            <v>I_WSW_BAT_LIProposed Station Demand Charges</v>
          </cell>
        </row>
        <row r="966"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2.3759999999999999</v>
          </cell>
          <cell r="Y966" t="str">
            <v>I_WSW_BAT_LIProposed Station Capital Costs</v>
          </cell>
        </row>
        <row r="967"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1.7490000000000001</v>
          </cell>
          <cell r="Y967" t="str">
            <v>I_WSW_BAT_LI   Station Total Costs</v>
          </cell>
        </row>
        <row r="968"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 t="str">
            <v>I_WAE_PUMPProposed Station Fuel Costs</v>
          </cell>
        </row>
        <row r="969"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 t="str">
            <v>I_WAE_PUMPProposed Station Variable O&amp;M Costs</v>
          </cell>
        </row>
        <row r="970"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 t="str">
            <v>I_WAE_PUMPProposed Station Emission Costs</v>
          </cell>
        </row>
        <row r="971"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 t="str">
            <v>I_WAE_PUMPProposed Station Dispatch Adder Costs</v>
          </cell>
        </row>
        <row r="972"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 t="str">
            <v>I_WAE_PUMPProposed Station Fixed Costs</v>
          </cell>
        </row>
        <row r="973"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 t="str">
            <v>I_WAE_PUMPProposed Station Demand Charges</v>
          </cell>
        </row>
        <row r="974"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 t="str">
            <v>I_WAE_PUMPProposed Station Capital Costs</v>
          </cell>
        </row>
        <row r="975"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 t="str">
            <v>I_WAE_PUMP   Station Total Costs</v>
          </cell>
        </row>
        <row r="976"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 t="str">
            <v>I_PNC_BAT_LIProposed Station Fuel Costs</v>
          </cell>
        </row>
        <row r="977"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1.05</v>
          </cell>
          <cell r="P977">
            <v>1.167</v>
          </cell>
          <cell r="Q977">
            <v>1.155</v>
          </cell>
          <cell r="R977">
            <v>1.379</v>
          </cell>
          <cell r="S977">
            <v>1.4850000000000001</v>
          </cell>
          <cell r="T977">
            <v>1.492</v>
          </cell>
          <cell r="U977">
            <v>1.5009999999999999</v>
          </cell>
          <cell r="V977">
            <v>1.774</v>
          </cell>
          <cell r="W977">
            <v>2.1859999999999999</v>
          </cell>
          <cell r="X977">
            <v>2.5089999999999999</v>
          </cell>
          <cell r="Y977" t="str">
            <v>I_PNC_BAT_LIProposed Station Variable O&amp;M Costs</v>
          </cell>
        </row>
        <row r="978"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 t="str">
            <v>I_PNC_BAT_LIProposed Station Emission Costs</v>
          </cell>
        </row>
        <row r="979"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 t="str">
            <v>I_PNC_BAT_LIProposed Station Dispatch Adder Costs</v>
          </cell>
        </row>
        <row r="980"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-5.1849999999999996</v>
          </cell>
          <cell r="P980">
            <v>-5.3029999999999999</v>
          </cell>
          <cell r="Q980">
            <v>-5.4240000000000004</v>
          </cell>
          <cell r="R980">
            <v>-5.5469999999999997</v>
          </cell>
          <cell r="S980">
            <v>-5.6740000000000004</v>
          </cell>
          <cell r="T980">
            <v>-5.8029999999999999</v>
          </cell>
          <cell r="U980">
            <v>-5.9349999999999996</v>
          </cell>
          <cell r="V980">
            <v>-6.0709999999999997</v>
          </cell>
          <cell r="W980">
            <v>-6.2089999999999996</v>
          </cell>
          <cell r="X980">
            <v>-6.351</v>
          </cell>
          <cell r="Y980" t="str">
            <v>I_PNC_BAT_LIProposed Station Fixed Costs</v>
          </cell>
        </row>
        <row r="981"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 t="str">
            <v>I_PNC_BAT_LIProposed Station Demand Charges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16.564</v>
          </cell>
          <cell r="P982">
            <v>16.942</v>
          </cell>
          <cell r="Q982">
            <v>17.327999999999999</v>
          </cell>
          <cell r="R982">
            <v>17.722999999999999</v>
          </cell>
          <cell r="S982">
            <v>18.126999999999999</v>
          </cell>
          <cell r="T982">
            <v>18.54</v>
          </cell>
          <cell r="U982">
            <v>18.963000000000001</v>
          </cell>
          <cell r="V982">
            <v>19.395</v>
          </cell>
          <cell r="W982">
            <v>19.838000000000001</v>
          </cell>
          <cell r="X982">
            <v>20.29</v>
          </cell>
          <cell r="Y982" t="str">
            <v>I_PNC_BAT_LIProposed Station Capital Costs</v>
          </cell>
        </row>
        <row r="983"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12.43</v>
          </cell>
          <cell r="P983">
            <v>12.805999999999999</v>
          </cell>
          <cell r="Q983">
            <v>13.058999999999999</v>
          </cell>
          <cell r="R983">
            <v>13.555</v>
          </cell>
          <cell r="S983">
            <v>13.938000000000001</v>
          </cell>
          <cell r="T983">
            <v>14.23</v>
          </cell>
          <cell r="U983">
            <v>14.528</v>
          </cell>
          <cell r="V983">
            <v>15.099</v>
          </cell>
          <cell r="W983">
            <v>15.815</v>
          </cell>
          <cell r="X983">
            <v>16.448</v>
          </cell>
          <cell r="Y983" t="str">
            <v>I_PNC_BAT_LI   Station Total Costs</v>
          </cell>
        </row>
        <row r="984"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 t="str">
            <v>I_WV_BAT_LIProposed Station Fuel Costs</v>
          </cell>
        </row>
        <row r="985"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1.083</v>
          </cell>
          <cell r="O985">
            <v>1.34</v>
          </cell>
          <cell r="P985">
            <v>1.466</v>
          </cell>
          <cell r="Q985">
            <v>1.1990000000000001</v>
          </cell>
          <cell r="R985">
            <v>1.621</v>
          </cell>
          <cell r="S985">
            <v>1.4219999999999999</v>
          </cell>
          <cell r="T985">
            <v>1.4019999999999999</v>
          </cell>
          <cell r="U985">
            <v>2.0310000000000001</v>
          </cell>
          <cell r="V985">
            <v>2.5059999999999998</v>
          </cell>
          <cell r="W985">
            <v>2.7719999999999998</v>
          </cell>
          <cell r="X985">
            <v>2.9540000000000002</v>
          </cell>
          <cell r="Y985" t="str">
            <v>I_WV_BAT_LIProposed Station Variable O&amp;M Costs</v>
          </cell>
        </row>
        <row r="986"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 t="str">
            <v>I_WV_BAT_LIProposed Station Emission Costs</v>
          </cell>
        </row>
        <row r="987"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 t="str">
            <v>I_WV_BAT_LIProposed Station Dispatch Adder Costs</v>
          </cell>
        </row>
        <row r="988"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-3.621</v>
          </cell>
          <cell r="O988">
            <v>-5.9249999999999998</v>
          </cell>
          <cell r="P988">
            <v>-6.06</v>
          </cell>
          <cell r="Q988">
            <v>-6.1980000000000004</v>
          </cell>
          <cell r="R988">
            <v>-6.34</v>
          </cell>
          <cell r="S988">
            <v>-6.484</v>
          </cell>
          <cell r="T988">
            <v>-6.6319999999999997</v>
          </cell>
          <cell r="U988">
            <v>-6.7830000000000004</v>
          </cell>
          <cell r="V988">
            <v>-6.9379999999999997</v>
          </cell>
          <cell r="W988">
            <v>-7.0960000000000001</v>
          </cell>
          <cell r="X988">
            <v>-7.258</v>
          </cell>
          <cell r="Y988" t="str">
            <v>I_WV_BAT_LIProposed Station Fixed Costs</v>
          </cell>
        </row>
        <row r="989"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 t="str">
            <v>I_WV_BAT_LIProposed Station Demand Charges</v>
          </cell>
        </row>
        <row r="990"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11.874000000000001</v>
          </cell>
          <cell r="O990">
            <v>19.244</v>
          </cell>
          <cell r="P990">
            <v>19.683</v>
          </cell>
          <cell r="Q990">
            <v>20.131</v>
          </cell>
          <cell r="R990">
            <v>20.59</v>
          </cell>
          <cell r="S990">
            <v>21.06</v>
          </cell>
          <cell r="T990">
            <v>21.54</v>
          </cell>
          <cell r="U990">
            <v>22.030999999999999</v>
          </cell>
          <cell r="V990">
            <v>22.533000000000001</v>
          </cell>
          <cell r="W990">
            <v>23.047000000000001</v>
          </cell>
          <cell r="X990">
            <v>23.573</v>
          </cell>
          <cell r="Y990" t="str">
            <v>I_WV_BAT_LIProposed Station Capital Costs</v>
          </cell>
        </row>
        <row r="991"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9.3360000000000003</v>
          </cell>
          <cell r="O991">
            <v>14.659000000000001</v>
          </cell>
          <cell r="P991">
            <v>15.087999999999999</v>
          </cell>
          <cell r="Q991">
            <v>15.132</v>
          </cell>
          <cell r="R991">
            <v>15.872</v>
          </cell>
          <cell r="S991">
            <v>15.997</v>
          </cell>
          <cell r="T991">
            <v>16.309999999999999</v>
          </cell>
          <cell r="U991">
            <v>17.279</v>
          </cell>
          <cell r="V991">
            <v>18.100999999999999</v>
          </cell>
          <cell r="W991">
            <v>18.722999999999999</v>
          </cell>
          <cell r="X991">
            <v>19.268000000000001</v>
          </cell>
          <cell r="Y991" t="str">
            <v>I_WV_BAT_LI   Station Total Costs</v>
          </cell>
        </row>
        <row r="992"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 t="str">
            <v>I_SO_BAT_LIProposed Station Fuel Costs</v>
          </cell>
        </row>
        <row r="993"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2.1120000000000001</v>
          </cell>
          <cell r="P993">
            <v>2.605</v>
          </cell>
          <cell r="Q993">
            <v>2.177</v>
          </cell>
          <cell r="R993">
            <v>2.2869999999999999</v>
          </cell>
          <cell r="S993">
            <v>2.1579999999999999</v>
          </cell>
          <cell r="T993">
            <v>2.1030000000000002</v>
          </cell>
          <cell r="U993">
            <v>2.3490000000000002</v>
          </cell>
          <cell r="V993">
            <v>3.476</v>
          </cell>
          <cell r="W993">
            <v>5.3209999999999997</v>
          </cell>
          <cell r="X993">
            <v>9.9770000000000003</v>
          </cell>
          <cell r="Y993" t="str">
            <v>I_SO_BAT_LIProposed Station Variable O&amp;M Costs</v>
          </cell>
        </row>
        <row r="994"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 t="str">
            <v>I_SO_BAT_LIProposed Station Emission Costs</v>
          </cell>
        </row>
        <row r="995"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 t="str">
            <v>I_SO_BAT_LIProposed Station Dispatch Adder Costs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-10.369</v>
          </cell>
          <cell r="P996">
            <v>-10.605</v>
          </cell>
          <cell r="Q996">
            <v>-10.847</v>
          </cell>
          <cell r="R996">
            <v>-14.263999999999999</v>
          </cell>
          <cell r="S996">
            <v>-14.59</v>
          </cell>
          <cell r="T996">
            <v>-14.922000000000001</v>
          </cell>
          <cell r="U996">
            <v>-15.263</v>
          </cell>
          <cell r="V996">
            <v>-15.611000000000001</v>
          </cell>
          <cell r="W996">
            <v>-15.965999999999999</v>
          </cell>
          <cell r="X996">
            <v>-27.218</v>
          </cell>
          <cell r="Y996" t="str">
            <v>I_SO_BAT_LIProposed Station Fixed Costs</v>
          </cell>
        </row>
        <row r="997"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 t="str">
            <v>I_SO_BAT_LIProposed Station Demand Charges</v>
          </cell>
        </row>
        <row r="998"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33.15</v>
          </cell>
          <cell r="P998">
            <v>33.905999999999999</v>
          </cell>
          <cell r="Q998">
            <v>34.679000000000002</v>
          </cell>
          <cell r="R998">
            <v>44.890999999999998</v>
          </cell>
          <cell r="S998">
            <v>45.914000000000001</v>
          </cell>
          <cell r="T998">
            <v>46.960999999999999</v>
          </cell>
          <cell r="U998">
            <v>48.031999999999996</v>
          </cell>
          <cell r="V998">
            <v>49.127000000000002</v>
          </cell>
          <cell r="W998">
            <v>50.247</v>
          </cell>
          <cell r="X998">
            <v>79.769000000000005</v>
          </cell>
          <cell r="Y998" t="str">
            <v>I_SO_BAT_LIProposed Station Capital Costs</v>
          </cell>
        </row>
        <row r="999"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24.893000000000001</v>
          </cell>
          <cell r="P999">
            <v>25.905999999999999</v>
          </cell>
          <cell r="Q999">
            <v>26.007999999999999</v>
          </cell>
          <cell r="R999">
            <v>32.912999999999997</v>
          </cell>
          <cell r="S999">
            <v>33.482999999999997</v>
          </cell>
          <cell r="T999">
            <v>34.142000000000003</v>
          </cell>
          <cell r="U999">
            <v>35.118000000000002</v>
          </cell>
          <cell r="V999">
            <v>36.991999999999997</v>
          </cell>
          <cell r="W999">
            <v>39.601999999999997</v>
          </cell>
          <cell r="X999">
            <v>62.529000000000003</v>
          </cell>
          <cell r="Y999" t="str">
            <v>I_SO_BAT_LI   Station Total Costs</v>
          </cell>
        </row>
        <row r="1000"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 t="str">
            <v>I_SO_PUMPProposed Station Fuel Costs</v>
          </cell>
        </row>
        <row r="1001"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 t="str">
            <v>I_SO_PUMPProposed Station Variable O&amp;M Costs</v>
          </cell>
        </row>
        <row r="1002"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 t="str">
            <v>I_SO_PUMPProposed Station Emission Costs</v>
          </cell>
        </row>
        <row r="1003"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 t="str">
            <v>I_SO_PUMPProposed Station Dispatch Adder Costs</v>
          </cell>
        </row>
        <row r="1004"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 t="str">
            <v>I_SO_PUMPProposed Station Fixed Costs</v>
          </cell>
        </row>
        <row r="1005"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 t="str">
            <v>I_SO_PUMPProposed Station Demand Charges</v>
          </cell>
        </row>
        <row r="1006"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 t="str">
            <v>I_SO_PUMPProposed Station Capital Costs</v>
          </cell>
        </row>
        <row r="1007"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 t="str">
            <v>I_SO_PUMP   Station Total Costs</v>
          </cell>
        </row>
        <row r="1008"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 t="str">
            <v>I_SO_PUMP2Proposed Station Fuel Costs</v>
          </cell>
        </row>
        <row r="1009"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 t="str">
            <v>I_SO_PUMP2Proposed Station Variable O&amp;M Costs</v>
          </cell>
        </row>
        <row r="1010"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 t="str">
            <v>I_SO_PUMP2Proposed Station Emission Costs</v>
          </cell>
        </row>
        <row r="1011"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 t="str">
            <v>I_SO_PUMP2Proposed Station Dispatch Adder Costs</v>
          </cell>
        </row>
        <row r="1012"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 t="str">
            <v>I_SO_PUMP2Proposed Station Fixed Costs</v>
          </cell>
        </row>
        <row r="1013"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 t="str">
            <v>I_SO_PUMP2Proposed Station Demand Charges</v>
          </cell>
        </row>
        <row r="1014"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 t="str">
            <v>I_SO_PUMP2Proposed Station Capital Costs</v>
          </cell>
        </row>
        <row r="1015"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 t="str">
            <v>I_SO_PUMP2   Station Total Costs</v>
          </cell>
        </row>
        <row r="1016"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2.74</v>
          </cell>
          <cell r="O1016">
            <v>9.7200000000000006</v>
          </cell>
          <cell r="P1016">
            <v>7.0549999999999997</v>
          </cell>
          <cell r="Q1016">
            <v>6.492</v>
          </cell>
          <cell r="R1016">
            <v>8.0670000000000002</v>
          </cell>
          <cell r="S1016">
            <v>12.333</v>
          </cell>
          <cell r="T1016">
            <v>13.013</v>
          </cell>
          <cell r="U1016">
            <v>12.749000000000001</v>
          </cell>
          <cell r="V1016">
            <v>13.295999999999999</v>
          </cell>
          <cell r="W1016">
            <v>14.087</v>
          </cell>
          <cell r="X1016">
            <v>14.997999999999999</v>
          </cell>
          <cell r="Y1016" t="str">
            <v>I_FOT_MNAQ3cProposed Station Fuel Costs</v>
          </cell>
        </row>
        <row r="1017"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7.3999999999999996E-2</v>
          </cell>
          <cell r="O1017">
            <v>0.255</v>
          </cell>
          <cell r="P1017">
            <v>0.16900000000000001</v>
          </cell>
          <cell r="Q1017">
            <v>0.14799999999999999</v>
          </cell>
          <cell r="R1017">
            <v>0.17499999999999999</v>
          </cell>
          <cell r="S1017">
            <v>0.253</v>
          </cell>
          <cell r="T1017">
            <v>0.255</v>
          </cell>
          <cell r="U1017">
            <v>0.255</v>
          </cell>
          <cell r="V1017">
            <v>0.255</v>
          </cell>
          <cell r="W1017">
            <v>0.255</v>
          </cell>
          <cell r="X1017">
            <v>0.255</v>
          </cell>
          <cell r="Y1017" t="str">
            <v>I_FOT_MNAQ3cProposed Station Variable O&amp;M Costs</v>
          </cell>
        </row>
        <row r="1018"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 t="str">
            <v>I_FOT_MNAQ3cProposed Station Emission Costs</v>
          </cell>
        </row>
        <row r="1019"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 t="str">
            <v>I_FOT_MNAQ3cProposed Station Dispatch Adder Costs</v>
          </cell>
        </row>
        <row r="1020"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 t="str">
            <v>I_FOT_MNAQ3cProposed Station Fixed Costs</v>
          </cell>
        </row>
        <row r="1021"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 t="str">
            <v>I_FOT_MNAQ3cProposed Station Demand Charges</v>
          </cell>
        </row>
        <row r="1022"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 t="str">
            <v>I_FOT_MNAQ3cProposed Station Capital Costs</v>
          </cell>
        </row>
        <row r="1023"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2.8149999999999999</v>
          </cell>
          <cell r="O1023">
            <v>9.9749999999999996</v>
          </cell>
          <cell r="P1023">
            <v>7.2240000000000002</v>
          </cell>
          <cell r="Q1023">
            <v>6.6390000000000002</v>
          </cell>
          <cell r="R1023">
            <v>8.2420000000000009</v>
          </cell>
          <cell r="S1023">
            <v>12.586</v>
          </cell>
          <cell r="T1023">
            <v>13.268000000000001</v>
          </cell>
          <cell r="U1023">
            <v>13.004</v>
          </cell>
          <cell r="V1023">
            <v>13.551</v>
          </cell>
          <cell r="W1023">
            <v>14.342000000000001</v>
          </cell>
          <cell r="X1023">
            <v>15.253</v>
          </cell>
          <cell r="Y1023" t="str">
            <v>I_FOT_MNAQ3c   Station Total Costs</v>
          </cell>
        </row>
        <row r="1024"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 t="str">
            <v>I_FOT_Mona_WProposed Station Fuel Costs</v>
          </cell>
        </row>
        <row r="1025"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 t="str">
            <v>I_FOT_Mona_WProposed Station Variable O&amp;M Costs</v>
          </cell>
        </row>
        <row r="1026"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 t="str">
            <v>I_FOT_Mona_WProposed Station Emission Costs</v>
          </cell>
        </row>
        <row r="1027"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 t="str">
            <v>I_FOT_Mona_WProposed Station Dispatch Adder Costs</v>
          </cell>
        </row>
        <row r="1028"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 t="str">
            <v>I_FOT_Mona_WProposed Station Fixed Costs</v>
          </cell>
        </row>
        <row r="1029"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 t="str">
            <v>I_FOT_Mona_WProposed Station Demand Charges</v>
          </cell>
        </row>
        <row r="1030"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 t="str">
            <v>I_FOT_Mona_WProposed Station Capital Costs</v>
          </cell>
        </row>
        <row r="1031"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 t="str">
            <v>I_FOT_Mona_W   Station Total Costs</v>
          </cell>
        </row>
        <row r="1032"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10.436999999999999</v>
          </cell>
          <cell r="P1032">
            <v>33.177</v>
          </cell>
          <cell r="Q1032">
            <v>39.423999999999999</v>
          </cell>
          <cell r="R1032">
            <v>82.116</v>
          </cell>
          <cell r="S1032">
            <v>67.763999999999996</v>
          </cell>
          <cell r="T1032">
            <v>77.984999999999999</v>
          </cell>
          <cell r="U1032">
            <v>93.606999999999999</v>
          </cell>
          <cell r="V1032">
            <v>95.686999999999998</v>
          </cell>
          <cell r="W1032">
            <v>102.285</v>
          </cell>
          <cell r="X1032">
            <v>109.91500000000001</v>
          </cell>
          <cell r="Y1032" t="str">
            <v>I_FOT_COBFLProposed Station Fuel Costs</v>
          </cell>
        </row>
        <row r="1033"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0.22700000000000001</v>
          </cell>
          <cell r="P1033">
            <v>0.65200000000000002</v>
          </cell>
          <cell r="Q1033">
            <v>0.73299999999999998</v>
          </cell>
          <cell r="R1033">
            <v>1.4450000000000001</v>
          </cell>
          <cell r="S1033">
            <v>1.129</v>
          </cell>
          <cell r="T1033">
            <v>1.2470000000000001</v>
          </cell>
          <cell r="U1033">
            <v>1.5249999999999999</v>
          </cell>
          <cell r="V1033">
            <v>1.5249999999999999</v>
          </cell>
          <cell r="W1033">
            <v>1.5249999999999999</v>
          </cell>
          <cell r="X1033">
            <v>1.5249999999999999</v>
          </cell>
          <cell r="Y1033" t="str">
            <v>I_FOT_COBFLProposed Station Variable O&amp;M Costs</v>
          </cell>
        </row>
        <row r="1034"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 t="str">
            <v>I_FOT_COBFLProposed Station Emission Costs</v>
          </cell>
        </row>
        <row r="1035"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 t="str">
            <v>I_FOT_COBFLProposed Station Dispatch Adder Costs</v>
          </cell>
        </row>
        <row r="1036"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 t="str">
            <v>I_FOT_COBFLProposed Station Fixed Costs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 t="str">
            <v>I_FOT_COBFLProposed Station Demand Charges</v>
          </cell>
        </row>
        <row r="1038"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 t="str">
            <v>I_FOT_COBFLProposed Station Capital Costs</v>
          </cell>
        </row>
        <row r="1039"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10.664</v>
          </cell>
          <cell r="P1039">
            <v>33.829000000000001</v>
          </cell>
          <cell r="Q1039">
            <v>40.156999999999996</v>
          </cell>
          <cell r="R1039">
            <v>83.561000000000007</v>
          </cell>
          <cell r="S1039">
            <v>68.893000000000001</v>
          </cell>
          <cell r="T1039">
            <v>79.231999999999999</v>
          </cell>
          <cell r="U1039">
            <v>95.132999999999996</v>
          </cell>
          <cell r="V1039">
            <v>97.212000000000003</v>
          </cell>
          <cell r="W1039">
            <v>103.81100000000001</v>
          </cell>
          <cell r="X1039">
            <v>111.44</v>
          </cell>
          <cell r="Y1039" t="str">
            <v>I_FOT_COBFL   Station Total Costs</v>
          </cell>
        </row>
        <row r="1040">
          <cell r="E1040">
            <v>4.5380000000000003</v>
          </cell>
          <cell r="F1040">
            <v>4.03</v>
          </cell>
          <cell r="G1040">
            <v>4.056</v>
          </cell>
          <cell r="H1040">
            <v>3.984</v>
          </cell>
          <cell r="I1040">
            <v>3.9119999999999999</v>
          </cell>
          <cell r="J1040">
            <v>0.66800000000000004</v>
          </cell>
          <cell r="K1040">
            <v>0.77100000000000002</v>
          </cell>
          <cell r="L1040">
            <v>0</v>
          </cell>
          <cell r="M1040">
            <v>0</v>
          </cell>
          <cell r="N1040">
            <v>4.7850000000000001</v>
          </cell>
          <cell r="O1040">
            <v>4.3620000000000001</v>
          </cell>
          <cell r="P1040">
            <v>3.5270000000000001</v>
          </cell>
          <cell r="Q1040">
            <v>3.42</v>
          </cell>
          <cell r="R1040">
            <v>1.0840000000000001</v>
          </cell>
          <cell r="S1040">
            <v>2.3130000000000002</v>
          </cell>
          <cell r="T1040">
            <v>1.9390000000000001</v>
          </cell>
          <cell r="U1040">
            <v>0.83</v>
          </cell>
          <cell r="V1040">
            <v>0.86199999999999999</v>
          </cell>
          <cell r="W1040">
            <v>0.93200000000000005</v>
          </cell>
          <cell r="X1040">
            <v>0.98599999999999999</v>
          </cell>
          <cell r="Y1040" t="str">
            <v>I_FOT_COBQ3Proposed Station Fuel Costs</v>
          </cell>
        </row>
        <row r="1041">
          <cell r="E1041">
            <v>0.106</v>
          </cell>
          <cell r="F1041">
            <v>9.2999999999999999E-2</v>
          </cell>
          <cell r="G1041">
            <v>8.5000000000000006E-2</v>
          </cell>
          <cell r="H1041">
            <v>8.5000000000000006E-2</v>
          </cell>
          <cell r="I1041">
            <v>8.5000000000000006E-2</v>
          </cell>
          <cell r="J1041">
            <v>1.2999999999999999E-2</v>
          </cell>
          <cell r="K1041">
            <v>1.4E-2</v>
          </cell>
          <cell r="L1041">
            <v>0</v>
          </cell>
          <cell r="M1041">
            <v>0</v>
          </cell>
          <cell r="N1041">
            <v>8.5000000000000006E-2</v>
          </cell>
          <cell r="O1041">
            <v>7.3999999999999996E-2</v>
          </cell>
          <cell r="P1041">
            <v>5.2999999999999999E-2</v>
          </cell>
          <cell r="Q1041">
            <v>4.9000000000000002E-2</v>
          </cell>
          <cell r="R1041">
            <v>1.4999999999999999E-2</v>
          </cell>
          <cell r="S1041">
            <v>0.03</v>
          </cell>
          <cell r="T1041">
            <v>2.5000000000000001E-2</v>
          </cell>
          <cell r="U1041">
            <v>1.0999999999999999E-2</v>
          </cell>
          <cell r="V1041">
            <v>1.0999999999999999E-2</v>
          </cell>
          <cell r="W1041">
            <v>1.0999999999999999E-2</v>
          </cell>
          <cell r="X1041">
            <v>1.0999999999999999E-2</v>
          </cell>
          <cell r="Y1041" t="str">
            <v>I_FOT_COBQ3Proposed Station Variable O&amp;M Costs</v>
          </cell>
        </row>
        <row r="1042"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 t="str">
            <v>I_FOT_COBQ3Proposed Station Emission Costs</v>
          </cell>
        </row>
        <row r="1043"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 t="str">
            <v>I_FOT_COBQ3Proposed Station Dispatch Adder Costs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 t="str">
            <v>I_FOT_COBQ3Proposed Station Fixed Costs</v>
          </cell>
        </row>
        <row r="1045"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 t="str">
            <v>I_FOT_COBQ3Proposed Station Demand Charges</v>
          </cell>
        </row>
        <row r="1046"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 t="str">
            <v>I_FOT_COBQ3Proposed Station Capital Costs</v>
          </cell>
        </row>
        <row r="1047">
          <cell r="E1047">
            <v>4.6449999999999996</v>
          </cell>
          <cell r="F1047">
            <v>4.1239999999999997</v>
          </cell>
          <cell r="G1047">
            <v>4.141</v>
          </cell>
          <cell r="H1047">
            <v>4.069</v>
          </cell>
          <cell r="I1047">
            <v>3.9969999999999999</v>
          </cell>
          <cell r="J1047">
            <v>0.68100000000000005</v>
          </cell>
          <cell r="K1047">
            <v>0.78500000000000003</v>
          </cell>
          <cell r="L1047">
            <v>0</v>
          </cell>
          <cell r="M1047">
            <v>0</v>
          </cell>
          <cell r="N1047">
            <v>4.87</v>
          </cell>
          <cell r="O1047">
            <v>4.4359999999999999</v>
          </cell>
          <cell r="P1047">
            <v>3.581</v>
          </cell>
          <cell r="Q1047">
            <v>3.4689999999999999</v>
          </cell>
          <cell r="R1047">
            <v>1.099</v>
          </cell>
          <cell r="S1047">
            <v>2.343</v>
          </cell>
          <cell r="T1047">
            <v>1.9630000000000001</v>
          </cell>
          <cell r="U1047">
            <v>0.84099999999999997</v>
          </cell>
          <cell r="V1047">
            <v>0.873</v>
          </cell>
          <cell r="W1047">
            <v>0.94299999999999995</v>
          </cell>
          <cell r="X1047">
            <v>0.997</v>
          </cell>
          <cell r="Y1047" t="str">
            <v>I_FOT_COBQ3   Station Total Costs</v>
          </cell>
        </row>
        <row r="1048">
          <cell r="E1048">
            <v>0.69299999999999995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0.80200000000000005</v>
          </cell>
          <cell r="K1048">
            <v>0.97399999999999998</v>
          </cell>
          <cell r="L1048">
            <v>1.06</v>
          </cell>
          <cell r="M1048">
            <v>2.0070000000000001</v>
          </cell>
          <cell r="N1048">
            <v>0</v>
          </cell>
          <cell r="O1048">
            <v>0</v>
          </cell>
          <cell r="P1048">
            <v>3.4550000000000001</v>
          </cell>
          <cell r="Q1048">
            <v>4.0759999999999996</v>
          </cell>
          <cell r="R1048">
            <v>2.234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 t="str">
            <v>I_FOT_COB_WProposed Station Fuel Costs</v>
          </cell>
        </row>
        <row r="1049">
          <cell r="E1049">
            <v>0.02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1.9E-2</v>
          </cell>
          <cell r="K1049">
            <v>2.1999999999999999E-2</v>
          </cell>
          <cell r="L1049">
            <v>2.1999999999999999E-2</v>
          </cell>
          <cell r="M1049">
            <v>4.2000000000000003E-2</v>
          </cell>
          <cell r="N1049">
            <v>0</v>
          </cell>
          <cell r="O1049">
            <v>0</v>
          </cell>
          <cell r="P1049">
            <v>5.8999999999999997E-2</v>
          </cell>
          <cell r="Q1049">
            <v>6.6000000000000003E-2</v>
          </cell>
          <cell r="R1049">
            <v>3.4000000000000002E-2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 t="str">
            <v>I_FOT_COB_WProposed Station Variable O&amp;M Costs</v>
          </cell>
        </row>
        <row r="1050"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 t="str">
            <v>I_FOT_COB_WProposed Station Emission Costs</v>
          </cell>
        </row>
        <row r="1051"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 t="str">
            <v>I_FOT_COB_WProposed Station Dispatch Adder Costs</v>
          </cell>
        </row>
        <row r="1052"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 t="str">
            <v>I_FOT_COB_WProposed Station Fixed Costs</v>
          </cell>
        </row>
        <row r="1053"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 t="str">
            <v>I_FOT_COB_WProposed Station Demand Charges</v>
          </cell>
        </row>
        <row r="1054"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 t="str">
            <v>I_FOT_COB_WProposed Station Capital Costs</v>
          </cell>
        </row>
        <row r="1055">
          <cell r="E1055">
            <v>0.71299999999999997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0.82099999999999995</v>
          </cell>
          <cell r="K1055">
            <v>0.995</v>
          </cell>
          <cell r="L1055">
            <v>1.083</v>
          </cell>
          <cell r="M1055">
            <v>2.0489999999999999</v>
          </cell>
          <cell r="N1055">
            <v>0</v>
          </cell>
          <cell r="O1055">
            <v>0</v>
          </cell>
          <cell r="P1055">
            <v>3.5139999999999998</v>
          </cell>
          <cell r="Q1055">
            <v>4.1420000000000003</v>
          </cell>
          <cell r="R1055">
            <v>2.2679999999999998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 t="str">
            <v>I_FOT_COB_W   Station Total Costs</v>
          </cell>
        </row>
        <row r="1056"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36.758000000000003</v>
          </cell>
          <cell r="U1056">
            <v>21.405000000000001</v>
          </cell>
          <cell r="V1056">
            <v>53.262999999999998</v>
          </cell>
          <cell r="W1056">
            <v>99.521000000000001</v>
          </cell>
          <cell r="X1056">
            <v>170.43299999999999</v>
          </cell>
          <cell r="Y1056" t="str">
            <v>I_FOT_MDCFLProposed Station Fuel Costs</v>
          </cell>
        </row>
        <row r="1057"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0.58699999999999997</v>
          </cell>
          <cell r="U1057">
            <v>0.34799999999999998</v>
          </cell>
          <cell r="V1057">
            <v>0.84799999999999998</v>
          </cell>
          <cell r="W1057">
            <v>1.4830000000000001</v>
          </cell>
          <cell r="X1057">
            <v>2.3610000000000002</v>
          </cell>
          <cell r="Y1057" t="str">
            <v>I_FOT_MDCFLProposed Station Variable O&amp;M Costs</v>
          </cell>
        </row>
        <row r="1058"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 t="str">
            <v>I_FOT_MDCFLProposed Station Emission Costs</v>
          </cell>
        </row>
        <row r="1059"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 t="str">
            <v>I_FOT_MDCFLProposed Station Dispatch Adder Costs</v>
          </cell>
        </row>
        <row r="1060"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 t="str">
            <v>I_FOT_MDCFLProposed Station Fixed Costs</v>
          </cell>
        </row>
        <row r="1061"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 t="str">
            <v>I_FOT_MDCFLProposed Station Demand Charges</v>
          </cell>
        </row>
        <row r="1062"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 t="str">
            <v>I_FOT_MDCFLProposed Station Capital Costs</v>
          </cell>
        </row>
        <row r="1063"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37.344999999999999</v>
          </cell>
          <cell r="U1063">
            <v>21.753</v>
          </cell>
          <cell r="V1063">
            <v>54.110999999999997</v>
          </cell>
          <cell r="W1063">
            <v>101.003</v>
          </cell>
          <cell r="X1063">
            <v>172.79300000000001</v>
          </cell>
          <cell r="Y1063" t="str">
            <v>I_FOT_MDCFL   Station Total Costs</v>
          </cell>
        </row>
        <row r="1064">
          <cell r="E1064">
            <v>6.3819999999999997</v>
          </cell>
          <cell r="F1064">
            <v>6.4059999999999997</v>
          </cell>
          <cell r="G1064">
            <v>3.4340000000000002</v>
          </cell>
          <cell r="H1064">
            <v>3.7850000000000001</v>
          </cell>
          <cell r="I1064">
            <v>3.871</v>
          </cell>
          <cell r="J1064">
            <v>0</v>
          </cell>
          <cell r="K1064">
            <v>0</v>
          </cell>
          <cell r="L1064">
            <v>2.2389999999999999</v>
          </cell>
          <cell r="M1064">
            <v>3.9020000000000001</v>
          </cell>
          <cell r="N1064">
            <v>9.5690000000000008</v>
          </cell>
          <cell r="O1064">
            <v>10.021000000000001</v>
          </cell>
          <cell r="P1064">
            <v>11.228999999999999</v>
          </cell>
          <cell r="Q1064">
            <v>11.759</v>
          </cell>
          <cell r="R1064">
            <v>12.334</v>
          </cell>
          <cell r="S1064">
            <v>12.989000000000001</v>
          </cell>
          <cell r="T1064">
            <v>11.18</v>
          </cell>
          <cell r="U1064">
            <v>11.499000000000001</v>
          </cell>
          <cell r="V1064">
            <v>10.052</v>
          </cell>
          <cell r="W1064">
            <v>8.2789999999999999</v>
          </cell>
          <cell r="X1064">
            <v>4.9480000000000004</v>
          </cell>
          <cell r="Y1064" t="str">
            <v>I_FOT_MDCQ3Proposed Station Fuel Costs</v>
          </cell>
        </row>
        <row r="1065">
          <cell r="E1065">
            <v>0.17</v>
          </cell>
          <cell r="F1065">
            <v>0.17</v>
          </cell>
          <cell r="G1065">
            <v>8.2000000000000003E-2</v>
          </cell>
          <cell r="H1065">
            <v>8.5999999999999993E-2</v>
          </cell>
          <cell r="I1065">
            <v>8.4000000000000005E-2</v>
          </cell>
          <cell r="J1065">
            <v>0</v>
          </cell>
          <cell r="K1065">
            <v>0</v>
          </cell>
          <cell r="L1065">
            <v>3.9E-2</v>
          </cell>
          <cell r="M1065">
            <v>7.0000000000000007E-2</v>
          </cell>
          <cell r="N1065">
            <v>0.17</v>
          </cell>
          <cell r="O1065">
            <v>0.17</v>
          </cell>
          <cell r="P1065">
            <v>0.17</v>
          </cell>
          <cell r="Q1065">
            <v>0.17</v>
          </cell>
          <cell r="R1065">
            <v>0.17</v>
          </cell>
          <cell r="S1065">
            <v>0.17</v>
          </cell>
          <cell r="T1065">
            <v>0.14199999999999999</v>
          </cell>
          <cell r="U1065">
            <v>0.153</v>
          </cell>
          <cell r="V1065">
            <v>0.129</v>
          </cell>
          <cell r="W1065">
            <v>9.8000000000000004E-2</v>
          </cell>
          <cell r="X1065">
            <v>5.6000000000000001E-2</v>
          </cell>
          <cell r="Y1065" t="str">
            <v>I_FOT_MDCQ3Proposed Station Variable O&amp;M Costs</v>
          </cell>
        </row>
        <row r="1066"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 t="str">
            <v>I_FOT_MDCQ3Proposed Station Emission Costs</v>
          </cell>
        </row>
        <row r="1067"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 t="str">
            <v>I_FOT_MDCQ3Proposed Station Dispatch Adder Costs</v>
          </cell>
        </row>
        <row r="1068"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 t="str">
            <v>I_FOT_MDCQ3Proposed Station Fixed Costs</v>
          </cell>
        </row>
        <row r="1069"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 t="str">
            <v>I_FOT_MDCQ3Proposed Station Demand Charges</v>
          </cell>
        </row>
        <row r="1070"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 t="str">
            <v>I_FOT_MDCQ3Proposed Station Capital Costs</v>
          </cell>
        </row>
        <row r="1071">
          <cell r="E1071">
            <v>6.5519999999999996</v>
          </cell>
          <cell r="F1071">
            <v>6.5759999999999996</v>
          </cell>
          <cell r="G1071">
            <v>3.516</v>
          </cell>
          <cell r="H1071">
            <v>3.8719999999999999</v>
          </cell>
          <cell r="I1071">
            <v>3.9550000000000001</v>
          </cell>
          <cell r="J1071">
            <v>0</v>
          </cell>
          <cell r="K1071">
            <v>0</v>
          </cell>
          <cell r="L1071">
            <v>2.278</v>
          </cell>
          <cell r="M1071">
            <v>3.972</v>
          </cell>
          <cell r="N1071">
            <v>9.7390000000000008</v>
          </cell>
          <cell r="O1071">
            <v>10.192</v>
          </cell>
          <cell r="P1071">
            <v>11.398999999999999</v>
          </cell>
          <cell r="Q1071">
            <v>11.93</v>
          </cell>
          <cell r="R1071">
            <v>12.504</v>
          </cell>
          <cell r="S1071">
            <v>13.159000000000001</v>
          </cell>
          <cell r="T1071">
            <v>11.321999999999999</v>
          </cell>
          <cell r="U1071">
            <v>11.651999999999999</v>
          </cell>
          <cell r="V1071">
            <v>10.180999999999999</v>
          </cell>
          <cell r="W1071">
            <v>8.3770000000000007</v>
          </cell>
          <cell r="X1071">
            <v>5.0039999999999996</v>
          </cell>
          <cell r="Y1071" t="str">
            <v>I_FOT_MDCQ3   Station Total Costs</v>
          </cell>
        </row>
        <row r="1072">
          <cell r="E1072">
            <v>3.9529999999999998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8.9710000000000001</v>
          </cell>
          <cell r="O1072">
            <v>9.3949999999999996</v>
          </cell>
          <cell r="P1072">
            <v>10.526999999999999</v>
          </cell>
          <cell r="Q1072">
            <v>11.023999999999999</v>
          </cell>
          <cell r="R1072">
            <v>11.563000000000001</v>
          </cell>
          <cell r="S1072">
            <v>12.177</v>
          </cell>
          <cell r="T1072">
            <v>12.59</v>
          </cell>
          <cell r="U1072">
            <v>11.952</v>
          </cell>
          <cell r="V1072">
            <v>9.1679999999999993</v>
          </cell>
          <cell r="W1072">
            <v>13.427</v>
          </cell>
          <cell r="X1072">
            <v>14.199</v>
          </cell>
          <cell r="Y1072" t="str">
            <v>I_FOT_MDCQ3bProposed Station Fuel Costs</v>
          </cell>
        </row>
        <row r="1073">
          <cell r="E1073">
            <v>0.158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0.23899999999999999</v>
          </cell>
          <cell r="O1073">
            <v>0.23899999999999999</v>
          </cell>
          <cell r="P1073">
            <v>0.23899999999999999</v>
          </cell>
          <cell r="Q1073">
            <v>0.23899999999999999</v>
          </cell>
          <cell r="R1073">
            <v>0.23899999999999999</v>
          </cell>
          <cell r="S1073">
            <v>0.23899999999999999</v>
          </cell>
          <cell r="T1073">
            <v>0.23899999999999999</v>
          </cell>
          <cell r="U1073">
            <v>0.23899999999999999</v>
          </cell>
          <cell r="V1073">
            <v>0.17599999999999999</v>
          </cell>
          <cell r="W1073">
            <v>0.23899999999999999</v>
          </cell>
          <cell r="X1073">
            <v>0.23899999999999999</v>
          </cell>
          <cell r="Y1073" t="str">
            <v>I_FOT_MDCQ3bProposed Station Variable O&amp;M Costs</v>
          </cell>
        </row>
        <row r="1074"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 t="str">
            <v>I_FOT_MDCQ3bProposed Station Emission Costs</v>
          </cell>
        </row>
        <row r="1075"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 t="str">
            <v>I_FOT_MDCQ3bProposed Station Dispatch Adder Costs</v>
          </cell>
        </row>
        <row r="1076"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 t="str">
            <v>I_FOT_MDCQ3bProposed Station Fixed Costs</v>
          </cell>
        </row>
        <row r="1077"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 t="str">
            <v>I_FOT_MDCQ3bProposed Station Demand Charges</v>
          </cell>
        </row>
        <row r="1078"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 t="str">
            <v>I_FOT_MDCQ3bProposed Station Capital Costs</v>
          </cell>
        </row>
        <row r="1079">
          <cell r="E1079">
            <v>4.1109999999999998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9.2100000000000009</v>
          </cell>
          <cell r="O1079">
            <v>9.6340000000000003</v>
          </cell>
          <cell r="P1079">
            <v>10.766</v>
          </cell>
          <cell r="Q1079">
            <v>11.263999999999999</v>
          </cell>
          <cell r="R1079">
            <v>11.802</v>
          </cell>
          <cell r="S1079">
            <v>12.416</v>
          </cell>
          <cell r="T1079">
            <v>12.829000000000001</v>
          </cell>
          <cell r="U1079">
            <v>12.19</v>
          </cell>
          <cell r="V1079">
            <v>9.3439999999999994</v>
          </cell>
          <cell r="W1079">
            <v>13.666</v>
          </cell>
          <cell r="X1079">
            <v>14.438000000000001</v>
          </cell>
          <cell r="Y1079" t="str">
            <v>I_FOT_MDCQ3b   Station Total Costs</v>
          </cell>
        </row>
        <row r="1080"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 t="str">
            <v>I_FOT_MDC_WbProposed Station Fuel Costs</v>
          </cell>
        </row>
        <row r="1081"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 t="str">
            <v>I_FOT_MDC_WbProposed Station Variable O&amp;M Costs</v>
          </cell>
        </row>
        <row r="1082"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 t="str">
            <v>I_FOT_MDC_WbProposed Station Emission Costs</v>
          </cell>
        </row>
        <row r="1083"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 t="str">
            <v>I_FOT_MDC_WbProposed Station Dispatch Adder Costs</v>
          </cell>
        </row>
        <row r="1084"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 t="str">
            <v>I_FOT_MDC_WbProposed Station Fixed Costs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 t="str">
            <v>I_FOT_MDC_WbProposed Station Demand Charges</v>
          </cell>
        </row>
        <row r="1086"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 t="str">
            <v>I_FOT_MDC_WbProposed Station Capital Costs</v>
          </cell>
        </row>
        <row r="1087"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 t="str">
            <v>I_FOT_MDC_Wb   Station Total Costs</v>
          </cell>
        </row>
        <row r="1088">
          <cell r="E1088">
            <v>1.3220000000000001</v>
          </cell>
          <cell r="F1088">
            <v>1.26</v>
          </cell>
          <cell r="G1088">
            <v>2.2549999999999999</v>
          </cell>
          <cell r="H1088">
            <v>2.895</v>
          </cell>
          <cell r="I1088">
            <v>5.0910000000000002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4.83</v>
          </cell>
          <cell r="O1088">
            <v>4.9790000000000001</v>
          </cell>
          <cell r="P1088">
            <v>0.873</v>
          </cell>
          <cell r="Q1088">
            <v>0.999</v>
          </cell>
          <cell r="R1088">
            <v>1.3680000000000001</v>
          </cell>
          <cell r="S1088">
            <v>1.879</v>
          </cell>
          <cell r="T1088">
            <v>0</v>
          </cell>
          <cell r="U1088">
            <v>1.0720000000000001</v>
          </cell>
          <cell r="V1088">
            <v>0</v>
          </cell>
          <cell r="W1088">
            <v>0</v>
          </cell>
          <cell r="X1088">
            <v>0</v>
          </cell>
          <cell r="Y1088" t="str">
            <v>I_FOT_MDC_WProposed Station Fuel Costs</v>
          </cell>
        </row>
        <row r="1089">
          <cell r="E1089">
            <v>4.3999999999999997E-2</v>
          </cell>
          <cell r="F1089">
            <v>4.2999999999999997E-2</v>
          </cell>
          <cell r="G1089">
            <v>7.1999999999999995E-2</v>
          </cell>
          <cell r="H1089">
            <v>8.5999999999999993E-2</v>
          </cell>
          <cell r="I1089">
            <v>0.13300000000000001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9.8000000000000004E-2</v>
          </cell>
          <cell r="O1089">
            <v>9.4E-2</v>
          </cell>
          <cell r="P1089">
            <v>1.4999999999999999E-2</v>
          </cell>
          <cell r="Q1089">
            <v>1.6E-2</v>
          </cell>
          <cell r="R1089">
            <v>2.1000000000000001E-2</v>
          </cell>
          <cell r="S1089">
            <v>2.7E-2</v>
          </cell>
          <cell r="T1089">
            <v>0</v>
          </cell>
          <cell r="U1089">
            <v>1.4999999999999999E-2</v>
          </cell>
          <cell r="V1089">
            <v>0</v>
          </cell>
          <cell r="W1089">
            <v>0</v>
          </cell>
          <cell r="X1089">
            <v>0</v>
          </cell>
          <cell r="Y1089" t="str">
            <v>I_FOT_MDC_WProposed Station Variable O&amp;M Costs</v>
          </cell>
        </row>
        <row r="1090"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 t="str">
            <v>I_FOT_MDC_WProposed Station Emission Costs</v>
          </cell>
        </row>
        <row r="1091"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 t="str">
            <v>I_FOT_MDC_WProposed Station Dispatch Adder Costs</v>
          </cell>
        </row>
        <row r="1092"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 t="str">
            <v>I_FOT_MDC_WProposed Station Fixed Costs</v>
          </cell>
        </row>
        <row r="1093"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 t="str">
            <v>I_FOT_MDC_WProposed Station Demand Charges</v>
          </cell>
        </row>
        <row r="1094"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 t="str">
            <v>I_FOT_MDC_WProposed Station Capital Costs</v>
          </cell>
        </row>
        <row r="1095">
          <cell r="E1095">
            <v>1.3660000000000001</v>
          </cell>
          <cell r="F1095">
            <v>1.3029999999999999</v>
          </cell>
          <cell r="G1095">
            <v>2.3260000000000001</v>
          </cell>
          <cell r="H1095">
            <v>2.9809999999999999</v>
          </cell>
          <cell r="I1095">
            <v>5.2249999999999996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4.9279999999999999</v>
          </cell>
          <cell r="O1095">
            <v>5.0739999999999998</v>
          </cell>
          <cell r="P1095">
            <v>0.88800000000000001</v>
          </cell>
          <cell r="Q1095">
            <v>1.0149999999999999</v>
          </cell>
          <cell r="R1095">
            <v>1.389</v>
          </cell>
          <cell r="S1095">
            <v>1.9059999999999999</v>
          </cell>
          <cell r="T1095">
            <v>0</v>
          </cell>
          <cell r="U1095">
            <v>1.087</v>
          </cell>
          <cell r="V1095">
            <v>0</v>
          </cell>
          <cell r="W1095">
            <v>0</v>
          </cell>
          <cell r="X1095">
            <v>0</v>
          </cell>
          <cell r="Y1095" t="str">
            <v>I_FOT_MDC_W   Station Total Costs</v>
          </cell>
        </row>
        <row r="1096"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 t="str">
            <v>I_RP_WD_LJpProposed Station Fuel Costs</v>
          </cell>
        </row>
        <row r="1097">
          <cell r="E1097">
            <v>0</v>
          </cell>
          <cell r="F1097">
            <v>0</v>
          </cell>
          <cell r="G1097">
            <v>-10.481999999999999</v>
          </cell>
          <cell r="H1097">
            <v>-10.481999999999999</v>
          </cell>
          <cell r="I1097">
            <v>-10.885</v>
          </cell>
          <cell r="J1097">
            <v>-10.885</v>
          </cell>
          <cell r="K1097">
            <v>-11.288</v>
          </cell>
          <cell r="L1097">
            <v>-11.288</v>
          </cell>
          <cell r="M1097">
            <v>-11.692</v>
          </cell>
          <cell r="N1097">
            <v>-11.692</v>
          </cell>
          <cell r="O1097">
            <v>-12.095000000000001</v>
          </cell>
          <cell r="P1097">
            <v>-12.497999999999999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 t="str">
            <v>I_RP_WD_LJpProposed Station Variable O&amp;M Costs</v>
          </cell>
        </row>
        <row r="1098"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 t="str">
            <v>I_RP_WD_LJpProposed Station Emission Costs</v>
          </cell>
        </row>
        <row r="1099"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 t="str">
            <v>I_RP_WD_LJpProposed Station Dispatch Adder Costs</v>
          </cell>
        </row>
        <row r="1100">
          <cell r="E1100">
            <v>1.075</v>
          </cell>
          <cell r="F1100">
            <v>6.9409999999999998</v>
          </cell>
          <cell r="G1100">
            <v>7.0949999999999998</v>
          </cell>
          <cell r="H1100">
            <v>7.2519999999999998</v>
          </cell>
          <cell r="I1100">
            <v>7.4139999999999997</v>
          </cell>
          <cell r="J1100">
            <v>7.5780000000000003</v>
          </cell>
          <cell r="K1100">
            <v>7.7469999999999999</v>
          </cell>
          <cell r="L1100">
            <v>7.9180000000000001</v>
          </cell>
          <cell r="M1100">
            <v>8.0939999999999994</v>
          </cell>
          <cell r="N1100">
            <v>8.2739999999999991</v>
          </cell>
          <cell r="O1100">
            <v>8.4570000000000007</v>
          </cell>
          <cell r="P1100">
            <v>8.6449999999999996</v>
          </cell>
          <cell r="Q1100">
            <v>8.8379999999999992</v>
          </cell>
          <cell r="R1100">
            <v>9.0329999999999995</v>
          </cell>
          <cell r="S1100">
            <v>9.234</v>
          </cell>
          <cell r="T1100">
            <v>9.4390000000000001</v>
          </cell>
          <cell r="U1100">
            <v>9.6690000000000005</v>
          </cell>
          <cell r="V1100">
            <v>9.9540000000000006</v>
          </cell>
          <cell r="W1100">
            <v>13.5</v>
          </cell>
          <cell r="X1100">
            <v>13.798999999999999</v>
          </cell>
          <cell r="Y1100" t="str">
            <v>I_RP_WD_LJpProposed Station Fixed Costs</v>
          </cell>
        </row>
        <row r="1101"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 t="str">
            <v>I_RP_WD_LJpProposed Station Demand Charges</v>
          </cell>
        </row>
        <row r="1102"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 t="str">
            <v>I_RP_WD_LJpProposed Station Capital Costs</v>
          </cell>
        </row>
        <row r="1103">
          <cell r="E1103">
            <v>1.075</v>
          </cell>
          <cell r="F1103">
            <v>6.9409999999999998</v>
          </cell>
          <cell r="G1103">
            <v>-3.387</v>
          </cell>
          <cell r="H1103">
            <v>-3.23</v>
          </cell>
          <cell r="I1103">
            <v>-3.472</v>
          </cell>
          <cell r="J1103">
            <v>-3.3069999999999999</v>
          </cell>
          <cell r="K1103">
            <v>-3.5419999999999998</v>
          </cell>
          <cell r="L1103">
            <v>-3.37</v>
          </cell>
          <cell r="M1103">
            <v>-3.597</v>
          </cell>
          <cell r="N1103">
            <v>-3.4169999999999998</v>
          </cell>
          <cell r="O1103">
            <v>-3.637</v>
          </cell>
          <cell r="P1103">
            <v>-3.8530000000000002</v>
          </cell>
          <cell r="Q1103">
            <v>8.8379999999999992</v>
          </cell>
          <cell r="R1103">
            <v>9.0329999999999995</v>
          </cell>
          <cell r="S1103">
            <v>9.234</v>
          </cell>
          <cell r="T1103">
            <v>9.4390000000000001</v>
          </cell>
          <cell r="U1103">
            <v>9.6690000000000005</v>
          </cell>
          <cell r="V1103">
            <v>9.9540000000000006</v>
          </cell>
          <cell r="W1103">
            <v>13.5</v>
          </cell>
          <cell r="X1103">
            <v>13.798999999999999</v>
          </cell>
          <cell r="Y1103" t="str">
            <v>I_RP_WD_LJp   Station Total Costs</v>
          </cell>
        </row>
        <row r="1104"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 t="str">
            <v>I_RP_WD_GdneProposed Station Fuel Costs</v>
          </cell>
        </row>
        <row r="1105">
          <cell r="E1105">
            <v>0</v>
          </cell>
          <cell r="F1105">
            <v>0</v>
          </cell>
          <cell r="G1105">
            <v>-9.7919999999999998</v>
          </cell>
          <cell r="H1105">
            <v>-9.7919999999999998</v>
          </cell>
          <cell r="I1105">
            <v>-10.169</v>
          </cell>
          <cell r="J1105">
            <v>-10.179</v>
          </cell>
          <cell r="K1105">
            <v>-10.545</v>
          </cell>
          <cell r="L1105">
            <v>-10.545</v>
          </cell>
          <cell r="M1105">
            <v>-10.922000000000001</v>
          </cell>
          <cell r="N1105">
            <v>-10.933</v>
          </cell>
          <cell r="O1105">
            <v>-11.298999999999999</v>
          </cell>
          <cell r="P1105">
            <v>-11.675000000000001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I_RP_WD_GdneProposed Station Variable O&amp;M Costs</v>
          </cell>
        </row>
        <row r="1106"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 t="str">
            <v>I_RP_WD_GdneProposed Station Emission Costs</v>
          </cell>
        </row>
        <row r="1107"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 t="str">
            <v>I_RP_WD_GdneProposed Station Dispatch Adder Costs</v>
          </cell>
        </row>
        <row r="1108">
          <cell r="E1108">
            <v>0.66800000000000004</v>
          </cell>
          <cell r="F1108">
            <v>5.1660000000000004</v>
          </cell>
          <cell r="G1108">
            <v>5.2809999999999997</v>
          </cell>
          <cell r="H1108">
            <v>5.3979999999999997</v>
          </cell>
          <cell r="I1108">
            <v>5.5179999999999998</v>
          </cell>
          <cell r="J1108">
            <v>5.64</v>
          </cell>
          <cell r="K1108">
            <v>5.766</v>
          </cell>
          <cell r="L1108">
            <v>5.8929999999999998</v>
          </cell>
          <cell r="M1108">
            <v>6.024</v>
          </cell>
          <cell r="N1108">
            <v>6.1580000000000004</v>
          </cell>
          <cell r="O1108">
            <v>6.2949999999999999</v>
          </cell>
          <cell r="P1108">
            <v>6.4349999999999996</v>
          </cell>
          <cell r="Q1108">
            <v>6.5780000000000003</v>
          </cell>
          <cell r="R1108">
            <v>6.7229999999999999</v>
          </cell>
          <cell r="S1108">
            <v>6.8719999999999999</v>
          </cell>
          <cell r="T1108">
            <v>7.0250000000000004</v>
          </cell>
          <cell r="U1108">
            <v>7.181</v>
          </cell>
          <cell r="V1108">
            <v>7.3410000000000002</v>
          </cell>
          <cell r="W1108">
            <v>7.524</v>
          </cell>
          <cell r="X1108">
            <v>7.7220000000000004</v>
          </cell>
          <cell r="Y1108" t="str">
            <v>I_RP_WD_GdneProposed Station Fixed Costs</v>
          </cell>
        </row>
        <row r="1109"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 t="str">
            <v>I_RP_WD_GdneProposed Station Demand Charges</v>
          </cell>
        </row>
        <row r="1110"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 t="str">
            <v>I_RP_WD_GdneProposed Station Capital Costs</v>
          </cell>
        </row>
        <row r="1111">
          <cell r="E1111">
            <v>0.66800000000000004</v>
          </cell>
          <cell r="F1111">
            <v>5.1660000000000004</v>
          </cell>
          <cell r="G1111">
            <v>-4.5110000000000001</v>
          </cell>
          <cell r="H1111">
            <v>-4.3949999999999996</v>
          </cell>
          <cell r="I1111">
            <v>-4.6509999999999998</v>
          </cell>
          <cell r="J1111">
            <v>-4.5389999999999997</v>
          </cell>
          <cell r="K1111">
            <v>-4.78</v>
          </cell>
          <cell r="L1111">
            <v>-4.6520000000000001</v>
          </cell>
          <cell r="M1111">
            <v>-4.8979999999999997</v>
          </cell>
          <cell r="N1111">
            <v>-4.774</v>
          </cell>
          <cell r="O1111">
            <v>-5.0039999999999996</v>
          </cell>
          <cell r="P1111">
            <v>-5.2409999999999997</v>
          </cell>
          <cell r="Q1111">
            <v>6.5780000000000003</v>
          </cell>
          <cell r="R1111">
            <v>6.7229999999999999</v>
          </cell>
          <cell r="S1111">
            <v>6.8719999999999999</v>
          </cell>
          <cell r="T1111">
            <v>7.0250000000000004</v>
          </cell>
          <cell r="U1111">
            <v>7.181</v>
          </cell>
          <cell r="V1111">
            <v>7.3410000000000002</v>
          </cell>
          <cell r="W1111">
            <v>7.524</v>
          </cell>
          <cell r="X1111">
            <v>7.7220000000000004</v>
          </cell>
          <cell r="Y1111" t="str">
            <v>I_RP_WD_Gdne   Station Total Costs</v>
          </cell>
        </row>
        <row r="1112"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 t="str">
            <v>I_UN_CC_J1Proposed Station Fuel Costs</v>
          </cell>
        </row>
        <row r="1113"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 t="str">
            <v>I_UN_CC_J1Proposed Station Variable O&amp;M Costs</v>
          </cell>
        </row>
        <row r="1114"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 t="str">
            <v>I_UN_CC_J1Proposed Station Emission Costs</v>
          </cell>
        </row>
        <row r="1115"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 t="str">
            <v>I_UN_CC_J1Proposed Station Dispatch Adder Costs</v>
          </cell>
        </row>
        <row r="1116"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 t="str">
            <v>I_UN_CC_J1Proposed Station Fixed Costs</v>
          </cell>
        </row>
        <row r="1117"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 t="str">
            <v>I_UN_CC_J1Proposed Station Demand Charges</v>
          </cell>
        </row>
        <row r="1118"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 t="str">
            <v>I_UN_CC_J1Proposed Station Capital Costs</v>
          </cell>
        </row>
        <row r="1119"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 t="str">
            <v>I_UN_CC_J1   Station Total Costs</v>
          </cell>
        </row>
        <row r="1120"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 t="str">
            <v>I_UN_CC_J1DProposed Station Fuel Costs</v>
          </cell>
        </row>
        <row r="1121"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 t="str">
            <v>I_UN_CC_J1DProposed Station Variable O&amp;M Costs</v>
          </cell>
        </row>
        <row r="1122"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 t="str">
            <v>I_UN_CC_J1DProposed Station Emission Costs</v>
          </cell>
        </row>
        <row r="1123"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 t="str">
            <v>I_UN_CC_J1DProposed Station Dispatch Adder Costs</v>
          </cell>
        </row>
        <row r="1124"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 t="str">
            <v>I_UN_CC_J1DProposed Station Fixed Costs</v>
          </cell>
        </row>
        <row r="1125"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 t="str">
            <v>I_UN_CC_J1DProposed Station Demand Charges</v>
          </cell>
        </row>
        <row r="1126"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 t="str">
            <v>I_UN_CC_J1DProposed Station Capital Costs</v>
          </cell>
        </row>
        <row r="1127"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 t="str">
            <v>I_UN_CC_J1D   Station Total Costs</v>
          </cell>
        </row>
        <row r="1128"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 t="str">
            <v>I_UN_SC_ICAProposed Station Fuel Costs</v>
          </cell>
        </row>
        <row r="1129"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 t="str">
            <v>I_UN_SC_ICAProposed Station Variable O&amp;M Costs</v>
          </cell>
        </row>
        <row r="1130"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 t="str">
            <v>I_UN_SC_ICAProposed Station Emission Costs</v>
          </cell>
        </row>
        <row r="1131"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 t="str">
            <v>I_UN_SC_ICAProposed Station Dispatch Adder Costs</v>
          </cell>
        </row>
        <row r="1132"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 t="str">
            <v>I_UN_SC_ICAProposed Station Fixed Costs</v>
          </cell>
        </row>
        <row r="1133"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 t="str">
            <v>I_UN_SC_ICAProposed Station Demand Charges</v>
          </cell>
        </row>
        <row r="1134"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 t="str">
            <v>I_UN_SC_ICAProposed Station Capital Costs</v>
          </cell>
        </row>
        <row r="1135"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 t="str">
            <v>I_UN_SC_ICA   Station Total Costs</v>
          </cell>
        </row>
        <row r="1136"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 t="str">
            <v>I_UN_SC_REProposed Station Fuel Costs</v>
          </cell>
        </row>
        <row r="1137"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 t="str">
            <v>I_UN_SC_REProposed Station Variable O&amp;M Costs</v>
          </cell>
        </row>
        <row r="1138"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 t="str">
            <v>I_UN_SC_REProposed Station Emission Costs</v>
          </cell>
        </row>
        <row r="1139"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 t="str">
            <v>I_UN_SC_REProposed Station Dispatch Adder Costs</v>
          </cell>
        </row>
        <row r="1140"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 t="str">
            <v>I_UN_SC_REProposed Station Fixed Costs</v>
          </cell>
        </row>
        <row r="1141"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 t="str">
            <v>I_UN_SC_REProposed Station Demand Charges</v>
          </cell>
        </row>
        <row r="1142"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 t="str">
            <v>I_UN_SC_REProposed Station Capital Costs</v>
          </cell>
        </row>
        <row r="1143"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 t="str">
            <v>I_UN_SC_RE   Station Total Costs</v>
          </cell>
        </row>
        <row r="1144"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 t="str">
            <v>I_UN_SC_FRMProposed Station Fuel Costs</v>
          </cell>
        </row>
        <row r="1145"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 t="str">
            <v>I_UN_SC_FRMProposed Station Variable O&amp;M Costs</v>
          </cell>
        </row>
        <row r="1146"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 t="str">
            <v>I_UN_SC_FRMProposed Station Emission Costs</v>
          </cell>
        </row>
        <row r="1147"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 t="str">
            <v>I_UN_SC_FRMProposed Station Dispatch Adder Costs</v>
          </cell>
        </row>
        <row r="1148"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 t="str">
            <v>I_UN_SC_FRMProposed Station Fixed Costs</v>
          </cell>
        </row>
        <row r="1149"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 t="str">
            <v>I_UN_SC_FRMProposed Station Demand Charges</v>
          </cell>
        </row>
        <row r="1150"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 t="str">
            <v>I_UN_SC_FRMProposed Station Capital Costs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 t="str">
            <v>I_UN_SC_FRM   Station Total Costs</v>
          </cell>
        </row>
        <row r="1152"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 t="str">
            <v>I_NTN_CC_J1Proposed Station Fuel Costs</v>
          </cell>
        </row>
        <row r="1153"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 t="str">
            <v>I_NTN_CC_J1Proposed Station Variable O&amp;M Costs</v>
          </cell>
        </row>
        <row r="1154"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 t="str">
            <v>I_NTN_CC_J1Proposed Station Emission Costs</v>
          </cell>
        </row>
        <row r="1155"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 t="str">
            <v>I_NTN_CC_J1Proposed Station Dispatch Adder Costs</v>
          </cell>
        </row>
        <row r="1156"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 t="str">
            <v>I_NTN_CC_J1Proposed Station Fixed Costs</v>
          </cell>
        </row>
        <row r="1157"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 t="str">
            <v>I_NTN_CC_J1Proposed Station Demand Charges</v>
          </cell>
        </row>
        <row r="1158"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 t="str">
            <v>I_NTN_CC_J1Proposed Station Capital Costs</v>
          </cell>
        </row>
        <row r="1159"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 t="str">
            <v>I_NTN_CC_J1   Station Total Costs</v>
          </cell>
        </row>
        <row r="1160"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 t="str">
            <v>I_NTN_CC_J1DProposed Station Fuel Costs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 t="str">
            <v>I_NTN_CC_J1DProposed Station Variable O&amp;M Costs</v>
          </cell>
        </row>
        <row r="1162"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 t="str">
            <v>I_NTN_CC_J1DProposed Station Emission Costs</v>
          </cell>
        </row>
        <row r="1163"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 t="str">
            <v>I_NTN_CC_J1DProposed Station Dispatch Adder Costs</v>
          </cell>
        </row>
        <row r="1164"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 t="str">
            <v>I_NTN_CC_J1DProposed Station Fixed Costs</v>
          </cell>
        </row>
        <row r="1165"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 t="str">
            <v>I_NTN_CC_J1DProposed Station Demand Charges</v>
          </cell>
        </row>
        <row r="1166"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 t="str">
            <v>I_NTN_CC_J1DProposed Station Capital Costs</v>
          </cell>
        </row>
        <row r="1167"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 t="str">
            <v>I_NTN_CC_J1D   Station Total Costs</v>
          </cell>
        </row>
        <row r="1168"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0.18</v>
          </cell>
          <cell r="M1168">
            <v>0</v>
          </cell>
          <cell r="N1168">
            <v>2.093</v>
          </cell>
          <cell r="O1168">
            <v>2.2229999999999999</v>
          </cell>
          <cell r="P1168">
            <v>6.7619999999999996</v>
          </cell>
          <cell r="Q1168">
            <v>7.54</v>
          </cell>
          <cell r="R1168">
            <v>1.524</v>
          </cell>
          <cell r="S1168">
            <v>3.8820000000000001</v>
          </cell>
          <cell r="T1168">
            <v>4.742</v>
          </cell>
          <cell r="U1168">
            <v>4.8680000000000003</v>
          </cell>
          <cell r="V1168">
            <v>8.6720000000000006</v>
          </cell>
          <cell r="W1168">
            <v>3.5840000000000001</v>
          </cell>
          <cell r="X1168">
            <v>0.877</v>
          </cell>
          <cell r="Y1168" t="str">
            <v>I_NTN_SC_FRMProposed Station Fuel Costs</v>
          </cell>
        </row>
        <row r="1169"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4.2000000000000003E-2</v>
          </cell>
          <cell r="M1169">
            <v>0</v>
          </cell>
          <cell r="N1169">
            <v>0.52900000000000003</v>
          </cell>
          <cell r="O1169">
            <v>0.52300000000000002</v>
          </cell>
          <cell r="P1169">
            <v>1.4390000000000001</v>
          </cell>
          <cell r="Q1169">
            <v>1.556</v>
          </cell>
          <cell r="R1169">
            <v>0.3</v>
          </cell>
          <cell r="S1169">
            <v>0.73299999999999998</v>
          </cell>
          <cell r="T1169">
            <v>0.86399999999999999</v>
          </cell>
          <cell r="U1169">
            <v>0.95799999999999996</v>
          </cell>
          <cell r="V1169">
            <v>1.681</v>
          </cell>
          <cell r="W1169">
            <v>0.66600000000000004</v>
          </cell>
          <cell r="X1169">
            <v>0.154</v>
          </cell>
          <cell r="Y1169" t="str">
            <v>I_NTN_SC_FRMProposed Station Variable O&amp;M Costs</v>
          </cell>
        </row>
        <row r="1170"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2.8000000000000001E-2</v>
          </cell>
          <cell r="M1170">
            <v>0</v>
          </cell>
          <cell r="N1170">
            <v>0.42399999999999999</v>
          </cell>
          <cell r="O1170">
            <v>0.46100000000000002</v>
          </cell>
          <cell r="P1170">
            <v>1.3959999999999999</v>
          </cell>
          <cell r="Q1170">
            <v>1.66</v>
          </cell>
          <cell r="R1170">
            <v>0.35199999999999998</v>
          </cell>
          <cell r="S1170">
            <v>0.94599999999999995</v>
          </cell>
          <cell r="T1170">
            <v>1.228</v>
          </cell>
          <cell r="U1170">
            <v>1.496</v>
          </cell>
          <cell r="V1170">
            <v>2.8849999999999998</v>
          </cell>
          <cell r="W1170">
            <v>1.2569999999999999</v>
          </cell>
          <cell r="X1170">
            <v>0.32</v>
          </cell>
          <cell r="Y1170" t="str">
            <v>I_NTN_SC_FRMProposed Station Emission Costs</v>
          </cell>
        </row>
        <row r="1171"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 t="str">
            <v>I_NTN_SC_FRMProposed Station Dispatch Adder Costs</v>
          </cell>
        </row>
        <row r="1172"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-4.0449999999999999</v>
          </cell>
          <cell r="M1172">
            <v>-4.1369999999999996</v>
          </cell>
          <cell r="N1172">
            <v>-4.2309999999999999</v>
          </cell>
          <cell r="O1172">
            <v>-4.3280000000000003</v>
          </cell>
          <cell r="P1172">
            <v>-13.28</v>
          </cell>
          <cell r="Q1172">
            <v>-13.583</v>
          </cell>
          <cell r="R1172">
            <v>-13.891999999999999</v>
          </cell>
          <cell r="S1172">
            <v>-14.209</v>
          </cell>
          <cell r="T1172">
            <v>-14.532999999999999</v>
          </cell>
          <cell r="U1172">
            <v>-14.864000000000001</v>
          </cell>
          <cell r="V1172">
            <v>-15.202999999999999</v>
          </cell>
          <cell r="W1172">
            <v>-15.55</v>
          </cell>
          <cell r="X1172">
            <v>-15.904</v>
          </cell>
          <cell r="Y1172" t="str">
            <v>I_NTN_SC_FRMProposed Station Fixed Costs</v>
          </cell>
        </row>
        <row r="1173"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 t="str">
            <v>I_NTN_SC_FRMProposed Station Demand Charges</v>
          </cell>
        </row>
        <row r="1174"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9.2469999999999999</v>
          </cell>
          <cell r="M1174">
            <v>9.4580000000000002</v>
          </cell>
          <cell r="N1174">
            <v>9.6739999999999995</v>
          </cell>
          <cell r="O1174">
            <v>9.8940000000000001</v>
          </cell>
          <cell r="P1174">
            <v>28.614000000000001</v>
          </cell>
          <cell r="Q1174">
            <v>29.266999999999999</v>
          </cell>
          <cell r="R1174">
            <v>29.934000000000001</v>
          </cell>
          <cell r="S1174">
            <v>30.616</v>
          </cell>
          <cell r="T1174">
            <v>31.315000000000001</v>
          </cell>
          <cell r="U1174">
            <v>32.027999999999999</v>
          </cell>
          <cell r="V1174">
            <v>32.759</v>
          </cell>
          <cell r="W1174">
            <v>33.506</v>
          </cell>
          <cell r="X1174">
            <v>34.270000000000003</v>
          </cell>
          <cell r="Y1174" t="str">
            <v>I_NTN_SC_FRMProposed Station Capital Costs</v>
          </cell>
        </row>
        <row r="1175"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5.4530000000000003</v>
          </cell>
          <cell r="M1175">
            <v>5.3209999999999997</v>
          </cell>
          <cell r="N1175">
            <v>8.4879999999999995</v>
          </cell>
          <cell r="O1175">
            <v>8.7739999999999991</v>
          </cell>
          <cell r="P1175">
            <v>24.931000000000001</v>
          </cell>
          <cell r="Q1175">
            <v>26.440999999999999</v>
          </cell>
          <cell r="R1175">
            <v>18.216999999999999</v>
          </cell>
          <cell r="S1175">
            <v>21.968</v>
          </cell>
          <cell r="T1175">
            <v>23.616</v>
          </cell>
          <cell r="U1175">
            <v>24.486999999999998</v>
          </cell>
          <cell r="V1175">
            <v>30.794</v>
          </cell>
          <cell r="W1175">
            <v>23.463000000000001</v>
          </cell>
          <cell r="X1175">
            <v>19.716000000000001</v>
          </cell>
          <cell r="Y1175" t="str">
            <v>I_NTN_SC_FRM   Station Total Costs</v>
          </cell>
        </row>
        <row r="1176"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 t="str">
            <v>H_.UN_PVS_CPProposed Station Fuel Costs</v>
          </cell>
        </row>
        <row r="1177"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 t="str">
            <v>H_.UN_PVS_CPProposed Station Variable O&amp;M Costs</v>
          </cell>
        </row>
        <row r="1178"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 t="str">
            <v>H_.UN_PVS_CPProposed Station Emission Costs</v>
          </cell>
        </row>
        <row r="1179"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 t="str">
            <v>H_.UN_PVS_CPProposed Station Dispatch Adder Costs</v>
          </cell>
        </row>
        <row r="1180"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 t="str">
            <v>H_.UN_PVS_CPProposed Station Fixed Costs</v>
          </cell>
        </row>
        <row r="1181"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 t="str">
            <v>H_.UN_PVS_CPProposed Station Demand Charges</v>
          </cell>
        </row>
        <row r="1182"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 t="str">
            <v>H_.UN_PVS_CPProposed Station Capital Costs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 t="str">
            <v>H_.UN_PVS_CP   Station Total Costs</v>
          </cell>
        </row>
        <row r="1184"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 t="str">
            <v>H1.UN_PVS_CPProposed Station Fuel Costs</v>
          </cell>
        </row>
        <row r="1185">
          <cell r="E1185">
            <v>0</v>
          </cell>
          <cell r="F1185">
            <v>0</v>
          </cell>
          <cell r="G1185">
            <v>0.373</v>
          </cell>
          <cell r="H1185">
            <v>0.53400000000000003</v>
          </cell>
          <cell r="I1185">
            <v>0.55400000000000005</v>
          </cell>
          <cell r="J1185">
            <v>0.752</v>
          </cell>
          <cell r="K1185">
            <v>0.76800000000000002</v>
          </cell>
          <cell r="L1185">
            <v>0.78600000000000003</v>
          </cell>
          <cell r="M1185">
            <v>0.80400000000000005</v>
          </cell>
          <cell r="N1185">
            <v>0.82299999999999995</v>
          </cell>
          <cell r="O1185">
            <v>0.84099999999999997</v>
          </cell>
          <cell r="P1185">
            <v>0.86</v>
          </cell>
          <cell r="Q1185">
            <v>0.88</v>
          </cell>
          <cell r="R1185">
            <v>0.9</v>
          </cell>
          <cell r="S1185">
            <v>0.92</v>
          </cell>
          <cell r="T1185">
            <v>0.94099999999999995</v>
          </cell>
          <cell r="U1185">
            <v>0.96299999999999997</v>
          </cell>
          <cell r="V1185">
            <v>0.98499999999999999</v>
          </cell>
          <cell r="W1185">
            <v>1.0069999999999999</v>
          </cell>
          <cell r="X1185">
            <v>1.03</v>
          </cell>
          <cell r="Y1185" t="str">
            <v>H1.UN_PVS_CPProposed Station Variable O&amp;M Costs</v>
          </cell>
        </row>
        <row r="1186"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 t="str">
            <v>H1.UN_PVS_CPProposed Station Emission Costs</v>
          </cell>
        </row>
        <row r="1187"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 t="str">
            <v>H1.UN_PVS_CPProposed Station Dispatch Adder Costs</v>
          </cell>
        </row>
        <row r="1188">
          <cell r="E1188">
            <v>0</v>
          </cell>
          <cell r="F1188">
            <v>0</v>
          </cell>
          <cell r="G1188">
            <v>4.6989999999999998</v>
          </cell>
          <cell r="H1188">
            <v>6.5819999999999999</v>
          </cell>
          <cell r="I1188">
            <v>6.6820000000000004</v>
          </cell>
          <cell r="J1188">
            <v>8.8550000000000004</v>
          </cell>
          <cell r="K1188">
            <v>8.8550000000000004</v>
          </cell>
          <cell r="L1188">
            <v>8.8550000000000004</v>
          </cell>
          <cell r="M1188">
            <v>8.8550000000000004</v>
          </cell>
          <cell r="N1188">
            <v>8.8550000000000004</v>
          </cell>
          <cell r="O1188">
            <v>8.8550000000000004</v>
          </cell>
          <cell r="P1188">
            <v>8.8550000000000004</v>
          </cell>
          <cell r="Q1188">
            <v>8.8550000000000004</v>
          </cell>
          <cell r="R1188">
            <v>8.8550000000000004</v>
          </cell>
          <cell r="S1188">
            <v>8.8550000000000004</v>
          </cell>
          <cell r="T1188">
            <v>8.8550000000000004</v>
          </cell>
          <cell r="U1188">
            <v>8.8550000000000004</v>
          </cell>
          <cell r="V1188">
            <v>8.8550000000000004</v>
          </cell>
          <cell r="W1188">
            <v>8.8550000000000004</v>
          </cell>
          <cell r="X1188">
            <v>8.8550000000000004</v>
          </cell>
          <cell r="Y1188" t="str">
            <v>H1.UN_PVS_CPProposed Station Fixed Costs</v>
          </cell>
        </row>
        <row r="1189"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 t="str">
            <v>H1.UN_PVS_CPProposed Station Demand Charges</v>
          </cell>
        </row>
        <row r="1190">
          <cell r="E1190">
            <v>0</v>
          </cell>
          <cell r="F1190">
            <v>0</v>
          </cell>
          <cell r="G1190">
            <v>10.079000000000001</v>
          </cell>
          <cell r="H1190">
            <v>14.332000000000001</v>
          </cell>
          <cell r="I1190">
            <v>14.872</v>
          </cell>
          <cell r="J1190">
            <v>19.815000000000001</v>
          </cell>
          <cell r="K1190">
            <v>20.265999999999998</v>
          </cell>
          <cell r="L1190">
            <v>20.728999999999999</v>
          </cell>
          <cell r="M1190">
            <v>21.201000000000001</v>
          </cell>
          <cell r="N1190">
            <v>21.684999999999999</v>
          </cell>
          <cell r="O1190">
            <v>22.178999999999998</v>
          </cell>
          <cell r="P1190">
            <v>22.684999999999999</v>
          </cell>
          <cell r="Q1190">
            <v>23.202000000000002</v>
          </cell>
          <cell r="R1190">
            <v>23.731000000000002</v>
          </cell>
          <cell r="S1190">
            <v>24.271999999999998</v>
          </cell>
          <cell r="T1190">
            <v>24.824999999999999</v>
          </cell>
          <cell r="U1190">
            <v>25.390999999999998</v>
          </cell>
          <cell r="V1190">
            <v>25.97</v>
          </cell>
          <cell r="W1190">
            <v>26.562000000000001</v>
          </cell>
          <cell r="X1190">
            <v>27.167999999999999</v>
          </cell>
          <cell r="Y1190" t="str">
            <v>H1.UN_PVS_CPProposed Station Capital Costs</v>
          </cell>
        </row>
        <row r="1191">
          <cell r="E1191">
            <v>0</v>
          </cell>
          <cell r="F1191">
            <v>0</v>
          </cell>
          <cell r="G1191">
            <v>15.15</v>
          </cell>
          <cell r="H1191">
            <v>21.448</v>
          </cell>
          <cell r="I1191">
            <v>22.109000000000002</v>
          </cell>
          <cell r="J1191">
            <v>29.420999999999999</v>
          </cell>
          <cell r="K1191">
            <v>29.888999999999999</v>
          </cell>
          <cell r="L1191">
            <v>30.369</v>
          </cell>
          <cell r="M1191">
            <v>30.86</v>
          </cell>
          <cell r="N1191">
            <v>31.361999999999998</v>
          </cell>
          <cell r="O1191">
            <v>31.873999999999999</v>
          </cell>
          <cell r="P1191">
            <v>32.399000000000001</v>
          </cell>
          <cell r="Q1191">
            <v>32.936</v>
          </cell>
          <cell r="R1191">
            <v>33.484999999999999</v>
          </cell>
          <cell r="S1191">
            <v>34.046999999999997</v>
          </cell>
          <cell r="T1191">
            <v>34.621000000000002</v>
          </cell>
          <cell r="U1191">
            <v>35.209000000000003</v>
          </cell>
          <cell r="V1191">
            <v>35.81</v>
          </cell>
          <cell r="W1191">
            <v>36.423999999999999</v>
          </cell>
          <cell r="X1191">
            <v>37.052999999999997</v>
          </cell>
          <cell r="Y1191" t="str">
            <v>H1.UN_PVS_CP   Station Total Costs</v>
          </cell>
        </row>
        <row r="1192">
          <cell r="E1192">
            <v>0</v>
          </cell>
          <cell r="F1192">
            <v>8.4689999999999994</v>
          </cell>
          <cell r="G1192">
            <v>11.561</v>
          </cell>
          <cell r="H1192">
            <v>2.0590000000000002</v>
          </cell>
          <cell r="I1192">
            <v>2.5070000000000001</v>
          </cell>
          <cell r="J1192">
            <v>0</v>
          </cell>
          <cell r="K1192">
            <v>0</v>
          </cell>
          <cell r="L1192">
            <v>0.29399999999999998</v>
          </cell>
          <cell r="M1192">
            <v>0.02</v>
          </cell>
          <cell r="N1192">
            <v>3.827</v>
          </cell>
          <cell r="O1192">
            <v>4.157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 t="str">
            <v>CL_Naughton3_I_NTN3_GCProposed Station Fuel Costs</v>
          </cell>
        </row>
        <row r="1193"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 t="str">
            <v>CL_Naughton3_I_NTN3_GCProposed Station Variable O&amp;M Costs</v>
          </cell>
        </row>
        <row r="1194"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4.5999999999999999E-2</v>
          </cell>
          <cell r="M1194">
            <v>4.0000000000000001E-3</v>
          </cell>
          <cell r="N1194">
            <v>0.78800000000000003</v>
          </cell>
          <cell r="O1194">
            <v>0.876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 t="str">
            <v>CL_Naughton3_I_NTN3_GCProposed Station Emission Costs</v>
          </cell>
        </row>
        <row r="1195"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 t="str">
            <v>CL_Naughton3_I_NTN3_GCProposed Station Dispatch Adder Costs</v>
          </cell>
        </row>
        <row r="1196">
          <cell r="E1196">
            <v>0</v>
          </cell>
          <cell r="F1196">
            <v>15.682</v>
          </cell>
          <cell r="G1196">
            <v>11.513</v>
          </cell>
          <cell r="H1196">
            <v>4.5369999999999999</v>
          </cell>
          <cell r="I1196">
            <v>4.6829999999999998</v>
          </cell>
          <cell r="J1196">
            <v>5.5179999999999998</v>
          </cell>
          <cell r="K1196">
            <v>5.367</v>
          </cell>
          <cell r="L1196">
            <v>6.9039999999999999</v>
          </cell>
          <cell r="M1196">
            <v>7.2590000000000003</v>
          </cell>
          <cell r="N1196">
            <v>7.7309999999999999</v>
          </cell>
          <cell r="O1196">
            <v>7.8639999999999999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 t="str">
            <v>CL_Naughton3_I_NTN3_GCProposed Station Fixed Costs</v>
          </cell>
        </row>
        <row r="1197"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 t="str">
            <v>CL_Naughton3_I_NTN3_GCProposed Station Demand Charges</v>
          </cell>
        </row>
        <row r="1198">
          <cell r="E1198">
            <v>0</v>
          </cell>
          <cell r="F1198">
            <v>0.48899999999999999</v>
          </cell>
          <cell r="G1198">
            <v>0.5</v>
          </cell>
          <cell r="H1198">
            <v>0.51100000000000001</v>
          </cell>
          <cell r="I1198">
            <v>0.52300000000000002</v>
          </cell>
          <cell r="J1198">
            <v>0.53500000000000003</v>
          </cell>
          <cell r="K1198">
            <v>0.54700000000000004</v>
          </cell>
          <cell r="L1198">
            <v>0.56000000000000005</v>
          </cell>
          <cell r="M1198">
            <v>0.57199999999999995</v>
          </cell>
          <cell r="N1198">
            <v>0.58499999999999996</v>
          </cell>
          <cell r="O1198">
            <v>0.59899999999999998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 t="str">
            <v>CL_Naughton3_I_NTN3_GCProposed Station Capital Costs</v>
          </cell>
        </row>
        <row r="1199">
          <cell r="E1199">
            <v>0</v>
          </cell>
          <cell r="F1199">
            <v>24.64</v>
          </cell>
          <cell r="G1199">
            <v>23.573</v>
          </cell>
          <cell r="H1199">
            <v>7.1070000000000002</v>
          </cell>
          <cell r="I1199">
            <v>7.7130000000000001</v>
          </cell>
          <cell r="J1199">
            <v>6.0529999999999999</v>
          </cell>
          <cell r="K1199">
            <v>5.9139999999999997</v>
          </cell>
          <cell r="L1199">
            <v>7.8040000000000003</v>
          </cell>
          <cell r="M1199">
            <v>7.8550000000000004</v>
          </cell>
          <cell r="N1199">
            <v>12.930999999999999</v>
          </cell>
          <cell r="O1199">
            <v>13.496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 t="str">
            <v>CL_Naughton3_I_NTN3_GC   Station Total Costs</v>
          </cell>
        </row>
        <row r="1200"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 t="str">
            <v>I_GO_SC_FRMProposed Station Fuel Costs</v>
          </cell>
        </row>
        <row r="1201"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 t="str">
            <v>I_GO_SC_FRMProposed Station Variable O&amp;M Costs</v>
          </cell>
        </row>
        <row r="1202"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 t="str">
            <v>I_GO_SC_FRMProposed Station Emission Costs</v>
          </cell>
        </row>
        <row r="1203"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>I_GO_SC_FRMProposed Station Dispatch Adder Costs</v>
          </cell>
        </row>
        <row r="1204"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 t="str">
            <v>I_GO_SC_FRMProposed Station Fixed Costs</v>
          </cell>
        </row>
        <row r="1205"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 t="str">
            <v>I_GO_SC_FRMProposed Station Demand Charges</v>
          </cell>
        </row>
        <row r="1206"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 t="str">
            <v>I_GO_SC_FRMProposed Station Capital Costs</v>
          </cell>
        </row>
        <row r="1207"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 t="str">
            <v>I_GO_SC_FRM   Station Total Costs</v>
          </cell>
        </row>
        <row r="1208"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 t="str">
            <v>H_.GO1_WDProposed Station Fuel Costs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>H_.GO1_WDProposed Station Variable O&amp;M Costs</v>
          </cell>
        </row>
        <row r="1210"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 t="str">
            <v>H_.GO1_WDProposed Station Emission Costs</v>
          </cell>
        </row>
        <row r="1211"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 t="str">
            <v>H_.GO1_WDProposed Station Dispatch Adder Costs</v>
          </cell>
        </row>
        <row r="1212"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 t="str">
            <v>H_.GO1_WDProposed Station Fixed Costs</v>
          </cell>
        </row>
        <row r="1213"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 t="str">
            <v>H_.GO1_WDProposed Station Demand Charges</v>
          </cell>
        </row>
        <row r="1214"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 t="str">
            <v>H_.GO1_WDProposed Station Capital Costs</v>
          </cell>
        </row>
        <row r="1215"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 t="str">
            <v>H_.GO1_WD   Station Total Costs</v>
          </cell>
        </row>
        <row r="1216"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 t="str">
            <v>I_GO_CC_J1Proposed Station Fuel Costs</v>
          </cell>
        </row>
        <row r="1217"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 t="str">
            <v>I_GO_CC_J1Proposed Station Variable O&amp;M Costs</v>
          </cell>
        </row>
        <row r="1218"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 t="str">
            <v>I_GO_CC_J1Proposed Station Emission Costs</v>
          </cell>
        </row>
        <row r="1219"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 t="str">
            <v>I_GO_CC_J1Proposed Station Dispatch Adder Costs</v>
          </cell>
        </row>
        <row r="1220"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 t="str">
            <v>I_GO_CC_J1Proposed Station Fixed Costs</v>
          </cell>
        </row>
        <row r="1221"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 t="str">
            <v>I_GO_CC_J1Proposed Station Demand Charges</v>
          </cell>
        </row>
        <row r="1222"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 t="str">
            <v>I_GO_CC_J1Proposed Station Capital Costs</v>
          </cell>
        </row>
        <row r="1223"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 t="str">
            <v>I_GO_CC_J1   Station Total Costs</v>
          </cell>
        </row>
        <row r="1224"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 t="str">
            <v>I_GO_CC_J1DProposed Station Fuel Costs</v>
          </cell>
        </row>
        <row r="1225"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 t="str">
            <v>I_GO_CC_J1DProposed Station Variable O&amp;M Costs</v>
          </cell>
        </row>
        <row r="1226"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 t="str">
            <v>I_GO_CC_J1DProposed Station Emission Costs</v>
          </cell>
        </row>
        <row r="1227"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 t="str">
            <v>I_GO_CC_J1DProposed Station Dispatch Adder Costs</v>
          </cell>
        </row>
        <row r="1228"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 t="str">
            <v>I_GO_CC_J1DProposed Station Fixed Costs</v>
          </cell>
        </row>
        <row r="1229"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 t="str">
            <v>I_GO_CC_J1DProposed Station Demand Charges</v>
          </cell>
        </row>
        <row r="1230"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 t="str">
            <v>I_GO_CC_J1DProposed Station Capital Costs</v>
          </cell>
        </row>
        <row r="1231"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 t="str">
            <v>I_GO_CC_J1D   Station Total Costs</v>
          </cell>
        </row>
        <row r="1232"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 t="str">
            <v>I_GO_CC_G2Proposed Station Fuel Costs</v>
          </cell>
        </row>
        <row r="1233"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 t="str">
            <v>I_GO_CC_G2Proposed Station Variable O&amp;M Costs</v>
          </cell>
        </row>
        <row r="1234"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 t="str">
            <v>I_GO_CC_G2Proposed Station Emission Costs</v>
          </cell>
        </row>
        <row r="1235"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 t="str">
            <v>I_GO_CC_G2Proposed Station Dispatch Adder Costs</v>
          </cell>
        </row>
        <row r="1236"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 t="str">
            <v>I_GO_CC_G2Proposed Station Fixed Costs</v>
          </cell>
        </row>
        <row r="1237"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str">
            <v>I_GO_CC_G2Proposed Station Demand Charges</v>
          </cell>
        </row>
        <row r="1238"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 t="str">
            <v>I_GO_CC_G2Proposed Station Capital Costs</v>
          </cell>
        </row>
        <row r="1239"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 t="str">
            <v>I_GO_CC_G2   Station Total Costs</v>
          </cell>
        </row>
        <row r="1240"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 t="str">
            <v>I_GO_CC_G2DProposed Station Fuel Costs</v>
          </cell>
        </row>
        <row r="1241"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 t="str">
            <v>I_GO_CC_G2DProposed Station Variable O&amp;M Costs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 t="str">
            <v>I_GO_CC_G2DProposed Station Emission Costs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 t="str">
            <v>I_GO_CC_G2DProposed Station Dispatch Adder Costs</v>
          </cell>
        </row>
        <row r="1244"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 t="str">
            <v>I_GO_CC_G2DProposed Station Fixed Costs</v>
          </cell>
        </row>
        <row r="1245"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 t="str">
            <v>I_GO_CC_G2DProposed Station Demand Charges</v>
          </cell>
        </row>
        <row r="1246"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 t="str">
            <v>I_GO_CC_G2DProposed Station Capital Costs</v>
          </cell>
        </row>
        <row r="1247"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 t="str">
            <v>I_GO_CC_G2D   Station Total Costs</v>
          </cell>
        </row>
        <row r="1248"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 t="str">
            <v>H_.GO1_WDSProposed Station Fuel Costs</v>
          </cell>
        </row>
        <row r="1249"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 t="str">
            <v>H_.GO1_WDSProposed Station Variable O&amp;M Costs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 t="str">
            <v>H_.GO1_WDSProposed Station Emission Costs</v>
          </cell>
        </row>
        <row r="1251"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 t="str">
            <v>H_.GO1_WDSProposed Station Dispatch Adder Costs</v>
          </cell>
        </row>
        <row r="1252"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 t="str">
            <v>H_.GO1_WDSProposed Station Fixed Costs</v>
          </cell>
        </row>
        <row r="1253"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 t="str">
            <v>H_.GO1_WDSProposed Station Demand Charges</v>
          </cell>
        </row>
        <row r="1254"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 t="str">
            <v>H_.GO1_WDSProposed Station Capital Costs</v>
          </cell>
        </row>
        <row r="1255"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 t="str">
            <v>H_.GO1_WDS   Station Total Costs</v>
          </cell>
        </row>
        <row r="1256"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 t="str">
            <v>H_.GO1_PVSProposed Station Fuel Costs</v>
          </cell>
        </row>
        <row r="1257"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 t="str">
            <v>H_.GO1_PVSProposed Station Variable O&amp;M Costs</v>
          </cell>
        </row>
        <row r="1258"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 t="str">
            <v>H_.GO1_PVSProposed Station Emission Costs</v>
          </cell>
        </row>
        <row r="1259"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 t="str">
            <v>H_.GO1_PVSProposed Station Dispatch Adder Costs</v>
          </cell>
        </row>
        <row r="1260"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 t="str">
            <v>H_.GO1_PVSProposed Station Fixed Costs</v>
          </cell>
        </row>
        <row r="1261"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 t="str">
            <v>H_.GO1_PVSProposed Station Demand Charges</v>
          </cell>
        </row>
        <row r="1262"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 t="str">
            <v>H_.GO1_PVSProposed Station Capital Costs</v>
          </cell>
        </row>
        <row r="1263"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 t="str">
            <v>H_.GO1_PVS   Station Total Costs</v>
          </cell>
        </row>
        <row r="1264"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 t="str">
            <v>L_.GO1_WDProposed Station Fuel Costs</v>
          </cell>
        </row>
        <row r="1265"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 t="str">
            <v>L_.GO1_WDProposed Station Variable O&amp;M Costs</v>
          </cell>
        </row>
        <row r="1266"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 t="str">
            <v>L_.GO1_WDProposed Station Emission Costs</v>
          </cell>
        </row>
        <row r="1267"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 t="str">
            <v>L_.GO1_WDProposed Station Dispatch Adder Costs</v>
          </cell>
        </row>
        <row r="1268"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 t="str">
            <v>L_.GO1_WDProposed Station Fixed Costs</v>
          </cell>
        </row>
        <row r="1269"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 t="str">
            <v>L_.GO1_WDProposed Station Demand Charges</v>
          </cell>
        </row>
        <row r="1270"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 t="str">
            <v>L_.GO1_WDProposed Station Capital Costs</v>
          </cell>
        </row>
        <row r="1271"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 t="str">
            <v>L_.GO1_WD   Station Total Costs</v>
          </cell>
        </row>
        <row r="1272"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 t="str">
            <v>L_.GO1_PVSProposed Station Fuel Costs</v>
          </cell>
        </row>
        <row r="1273"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 t="str">
            <v>L_.GO1_PVSProposed Station Variable O&amp;M Costs</v>
          </cell>
        </row>
        <row r="1274"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 t="str">
            <v>L_.GO1_PVSProposed Station Emission Costs</v>
          </cell>
        </row>
        <row r="1275"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 t="str">
            <v>L_.GO1_PVSProposed Station Dispatch Adder Costs</v>
          </cell>
        </row>
        <row r="1276"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 t="str">
            <v>L_.GO1_PVSProposed Station Fixed Costs</v>
          </cell>
        </row>
        <row r="1277"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 t="str">
            <v>L_.GO1_PVSProposed Station Demand Charges</v>
          </cell>
        </row>
        <row r="1278"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 t="str">
            <v>L_.GO1_PVSProposed Station Capital Costs</v>
          </cell>
        </row>
        <row r="1279"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L_.GO1_PVS   Station Total Costs</v>
          </cell>
        </row>
        <row r="1280"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 t="str">
            <v>L1.GO1_PVSProposed Station Fuel Costs</v>
          </cell>
        </row>
        <row r="1281"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 t="str">
            <v>L1.GO1_PVSProposed Station Variable O&amp;M Costs</v>
          </cell>
        </row>
        <row r="1282"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 t="str">
            <v>L1.GO1_PVSProposed Station Emission Costs</v>
          </cell>
        </row>
        <row r="1283"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 t="str">
            <v>L1.GO1_PVSProposed Station Dispatch Adder Costs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 t="str">
            <v>L1.GO1_PVSProposed Station Fixed Costs</v>
          </cell>
        </row>
        <row r="1285"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 t="str">
            <v>L1.GO1_PVSProposed Station Demand Charges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 t="str">
            <v>L1.GO1_PVSProposed Station Capital Costs</v>
          </cell>
        </row>
        <row r="1287"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 t="str">
            <v>L1.GO1_PVS   Station Total Costs</v>
          </cell>
        </row>
        <row r="1288"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 t="str">
            <v>H1.GO1_PVSProposed Station Fuel Costs</v>
          </cell>
        </row>
        <row r="1289"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 t="str">
            <v>H1.GO1_PVSProposed Station Variable O&amp;M Costs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 t="str">
            <v>H1.GO1_PVSProposed Station Emission Costs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 t="str">
            <v>H1.GO1_PVSProposed Station Dispatch Adder Costs</v>
          </cell>
        </row>
        <row r="1292"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 t="str">
            <v>H1.GO1_PVSProposed Station Fixed Costs</v>
          </cell>
        </row>
        <row r="1293"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H1.GO1_PVSProposed Station Demand Charges</v>
          </cell>
        </row>
        <row r="1294"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H1.GO1_PVSProposed Station Capital Costs</v>
          </cell>
        </row>
        <row r="1295"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H1.GO1_PVS   Station Total Costs</v>
          </cell>
        </row>
        <row r="1296"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H3.GO1_WDProposed Station Fuel Costs</v>
          </cell>
        </row>
        <row r="1297"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 t="str">
            <v>H3.GO1_WDProposed Station Variable O&amp;M Costs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 t="str">
            <v>H3.GO1_WDProposed Station Emission Costs</v>
          </cell>
        </row>
        <row r="1299"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 t="str">
            <v>H3.GO1_WDProposed Station Dispatch Adder Costs</v>
          </cell>
        </row>
        <row r="1300"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 t="str">
            <v>H3.GO1_WDProposed Station Fixed Costs</v>
          </cell>
        </row>
        <row r="1301"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 t="str">
            <v>H3.GO1_WDProposed Station Demand Charges</v>
          </cell>
        </row>
        <row r="1302"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 t="str">
            <v>H3.GO1_WDProposed Station Capital Costs</v>
          </cell>
        </row>
        <row r="1303"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 t="str">
            <v>H3.GO1_WD   Station Total Costs</v>
          </cell>
        </row>
        <row r="1304"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 t="str">
            <v>L3.GO1_WDProposed Station Fuel Costs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>L3.GO1_WDProposed Station Variable O&amp;M Costs</v>
          </cell>
        </row>
        <row r="1306"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 t="str">
            <v>L3.GO1_WDProposed Station Emission Costs</v>
          </cell>
        </row>
        <row r="1307"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 t="str">
            <v>L3.GO1_WDProposed Station Dispatch Adder Costs</v>
          </cell>
        </row>
        <row r="1308"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 t="str">
            <v>L3.GO1_WDProposed Station Fixed Costs</v>
          </cell>
        </row>
        <row r="1309"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 t="str">
            <v>L3.GO1_WDProposed Station Demand Charges</v>
          </cell>
        </row>
        <row r="1310"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 t="str">
            <v>L3.GO1_WDProposed Station Capital Costs</v>
          </cell>
        </row>
        <row r="1311"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 t="str">
            <v>L3.GO1_WD   Station Total Costs</v>
          </cell>
        </row>
        <row r="1312"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 t="str">
            <v>L4.GO1_WDProposed Station Fuel Costs</v>
          </cell>
        </row>
        <row r="1313"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 t="str">
            <v>L4.GO1_WDProposed Station Variable O&amp;M Costs</v>
          </cell>
        </row>
        <row r="1314"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 t="str">
            <v>L4.GO1_WDProposed Station Emission Costs</v>
          </cell>
        </row>
        <row r="1315"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 t="str">
            <v>L4.GO1_WDProposed Station Dispatch Adder Costs</v>
          </cell>
        </row>
        <row r="1316"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 t="str">
            <v>L4.GO1_WDProposed Station Fixed Costs</v>
          </cell>
        </row>
        <row r="1317"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 t="str">
            <v>L4.GO1_WDProposed Station Demand Charges</v>
          </cell>
        </row>
        <row r="1318"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 t="str">
            <v>L4.GO1_WDProposed Station Capital Costs</v>
          </cell>
        </row>
        <row r="1319"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 t="str">
            <v>L4.GO1_WD   Station Total Costs</v>
          </cell>
        </row>
        <row r="1320"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 t="str">
            <v>H4.GO1_WDProposed Station Fuel Costs</v>
          </cell>
        </row>
        <row r="1321"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 t="str">
            <v>H4.GO1_WDProposed Station Variable O&amp;M Costs</v>
          </cell>
        </row>
        <row r="1322"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 t="str">
            <v>H4.GO1_WDProposed Station Emission Costs</v>
          </cell>
        </row>
        <row r="1323"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 t="str">
            <v>H4.GO1_WDProposed Station Dispatch Adder Costs</v>
          </cell>
        </row>
        <row r="1324"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 t="str">
            <v>H4.GO1_WDProposed Station Fixed Costs</v>
          </cell>
        </row>
        <row r="1325"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 t="str">
            <v>H4.GO1_WDProposed Station Demand Charges</v>
          </cell>
        </row>
        <row r="1326"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 t="str">
            <v>H4.GO1_WDProposed Station Capital Costs</v>
          </cell>
        </row>
        <row r="1327"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 t="str">
            <v>H4.GO1_WD   Station Total Costs</v>
          </cell>
        </row>
        <row r="1328"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 t="str">
            <v>FB_S_HunterProposed Station Fuel Costs</v>
          </cell>
        </row>
        <row r="1329">
          <cell r="E1329">
            <v>0</v>
          </cell>
          <cell r="F1329">
            <v>0</v>
          </cell>
          <cell r="G1329">
            <v>-1.0249999999999999</v>
          </cell>
          <cell r="H1329">
            <v>-1.02</v>
          </cell>
          <cell r="I1329">
            <v>-1.0149999999999999</v>
          </cell>
          <cell r="J1329">
            <v>-1.01</v>
          </cell>
          <cell r="K1329">
            <v>-1.0049999999999999</v>
          </cell>
          <cell r="L1329">
            <v>-1</v>
          </cell>
          <cell r="M1329">
            <v>-0.995</v>
          </cell>
          <cell r="N1329">
            <v>-0.99</v>
          </cell>
          <cell r="O1329">
            <v>-0.98499999999999999</v>
          </cell>
          <cell r="P1329">
            <v>-0.98</v>
          </cell>
          <cell r="Q1329">
            <v>-0.97499999999999998</v>
          </cell>
          <cell r="R1329">
            <v>-0.97</v>
          </cell>
          <cell r="S1329">
            <v>-0.96499999999999997</v>
          </cell>
          <cell r="T1329">
            <v>-0.96</v>
          </cell>
          <cell r="U1329">
            <v>-0.95499999999999996</v>
          </cell>
          <cell r="V1329">
            <v>-0.95099999999999996</v>
          </cell>
          <cell r="W1329">
            <v>-0.94599999999999995</v>
          </cell>
          <cell r="X1329">
            <v>-0.94099999999999995</v>
          </cell>
          <cell r="Y1329" t="str">
            <v>FB_S_HunterProposed Station Variable O&amp;M Costs</v>
          </cell>
        </row>
        <row r="1330"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 t="str">
            <v>FB_S_HunterProposed Station Emission Costs</v>
          </cell>
        </row>
        <row r="1331"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 t="str">
            <v>FB_S_HunterProposed Station Dispatch Adder Costs</v>
          </cell>
        </row>
        <row r="1332"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 t="str">
            <v>FB_S_HunterProposed Station Fixed Costs</v>
          </cell>
        </row>
        <row r="1333"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 t="str">
            <v>FB_S_HunterProposed Station Demand Charges</v>
          </cell>
        </row>
        <row r="1334"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 t="str">
            <v>FB_S_HunterProposed Station Capital Costs</v>
          </cell>
        </row>
        <row r="1335">
          <cell r="E1335">
            <v>0</v>
          </cell>
          <cell r="F1335">
            <v>0</v>
          </cell>
          <cell r="G1335">
            <v>-1.0249999999999999</v>
          </cell>
          <cell r="H1335">
            <v>-1.02</v>
          </cell>
          <cell r="I1335">
            <v>-1.0149999999999999</v>
          </cell>
          <cell r="J1335">
            <v>-1.01</v>
          </cell>
          <cell r="K1335">
            <v>-1.0049999999999999</v>
          </cell>
          <cell r="L1335">
            <v>-1</v>
          </cell>
          <cell r="M1335">
            <v>-0.995</v>
          </cell>
          <cell r="N1335">
            <v>-0.99</v>
          </cell>
          <cell r="O1335">
            <v>-0.98499999999999999</v>
          </cell>
          <cell r="P1335">
            <v>-0.98</v>
          </cell>
          <cell r="Q1335">
            <v>-0.97499999999999998</v>
          </cell>
          <cell r="R1335">
            <v>-0.97</v>
          </cell>
          <cell r="S1335">
            <v>-0.96499999999999997</v>
          </cell>
          <cell r="T1335">
            <v>-0.96</v>
          </cell>
          <cell r="U1335">
            <v>-0.95499999999999996</v>
          </cell>
          <cell r="V1335">
            <v>-0.95099999999999996</v>
          </cell>
          <cell r="W1335">
            <v>-0.94599999999999995</v>
          </cell>
          <cell r="X1335">
            <v>-0.94099999999999995</v>
          </cell>
          <cell r="Y1335" t="str">
            <v>FB_S_Hunter   Station Total Costs</v>
          </cell>
        </row>
        <row r="1336"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 t="str">
            <v>FB_S_SigurdProposed Station Fuel Costs</v>
          </cell>
        </row>
        <row r="1337">
          <cell r="E1337">
            <v>0</v>
          </cell>
          <cell r="F1337">
            <v>0</v>
          </cell>
          <cell r="G1337">
            <v>-0.94399999999999995</v>
          </cell>
          <cell r="H1337">
            <v>-0.93899999999999995</v>
          </cell>
          <cell r="I1337">
            <v>-0.93500000000000005</v>
          </cell>
          <cell r="J1337">
            <v>-0.93</v>
          </cell>
          <cell r="K1337">
            <v>-0.92500000000000004</v>
          </cell>
          <cell r="L1337">
            <v>-0.92100000000000004</v>
          </cell>
          <cell r="M1337">
            <v>-0.91600000000000004</v>
          </cell>
          <cell r="N1337">
            <v>-0.91200000000000003</v>
          </cell>
          <cell r="O1337">
            <v>-0.90700000000000003</v>
          </cell>
          <cell r="P1337">
            <v>-0.90200000000000002</v>
          </cell>
          <cell r="Q1337">
            <v>-0.89800000000000002</v>
          </cell>
          <cell r="R1337">
            <v>-0.89400000000000002</v>
          </cell>
          <cell r="S1337">
            <v>-0.88900000000000001</v>
          </cell>
          <cell r="T1337">
            <v>-0.88500000000000001</v>
          </cell>
          <cell r="U1337">
            <v>-0.88</v>
          </cell>
          <cell r="V1337">
            <v>-0.876</v>
          </cell>
          <cell r="W1337">
            <v>-0.871</v>
          </cell>
          <cell r="X1337">
            <v>-0.86699999999999999</v>
          </cell>
          <cell r="Y1337" t="str">
            <v>FB_S_SigurdProposed Station Variable O&amp;M Costs</v>
          </cell>
        </row>
        <row r="1338"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 t="str">
            <v>FB_S_SigurdProposed Station Emission Costs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 t="str">
            <v>FB_S_SigurdProposed Station Dispatch Adder Costs</v>
          </cell>
        </row>
        <row r="1340"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 t="str">
            <v>FB_S_SigurdProposed Station Fixed Costs</v>
          </cell>
        </row>
        <row r="1341"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 t="str">
            <v>FB_S_SigurdProposed Station Demand Charges</v>
          </cell>
        </row>
        <row r="1342"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 t="str">
            <v>FB_S_SigurdProposed Station Capital Costs</v>
          </cell>
        </row>
        <row r="1343">
          <cell r="E1343">
            <v>0</v>
          </cell>
          <cell r="F1343">
            <v>0</v>
          </cell>
          <cell r="G1343">
            <v>-0.94399999999999995</v>
          </cell>
          <cell r="H1343">
            <v>-0.93899999999999995</v>
          </cell>
          <cell r="I1343">
            <v>-0.93500000000000005</v>
          </cell>
          <cell r="J1343">
            <v>-0.93</v>
          </cell>
          <cell r="K1343">
            <v>-0.92500000000000004</v>
          </cell>
          <cell r="L1343">
            <v>-0.92100000000000004</v>
          </cell>
          <cell r="M1343">
            <v>-0.91600000000000004</v>
          </cell>
          <cell r="N1343">
            <v>-0.91200000000000003</v>
          </cell>
          <cell r="O1343">
            <v>-0.90700000000000003</v>
          </cell>
          <cell r="P1343">
            <v>-0.90200000000000002</v>
          </cell>
          <cell r="Q1343">
            <v>-0.89800000000000002</v>
          </cell>
          <cell r="R1343">
            <v>-0.89400000000000002</v>
          </cell>
          <cell r="S1343">
            <v>-0.88900000000000001</v>
          </cell>
          <cell r="T1343">
            <v>-0.88500000000000001</v>
          </cell>
          <cell r="U1343">
            <v>-0.88</v>
          </cell>
          <cell r="V1343">
            <v>-0.876</v>
          </cell>
          <cell r="W1343">
            <v>-0.871</v>
          </cell>
          <cell r="X1343">
            <v>-0.86699999999999999</v>
          </cell>
          <cell r="Y1343" t="str">
            <v>FB_S_Sigurd   Station Total Costs</v>
          </cell>
        </row>
        <row r="1344"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 t="str">
            <v>FB_S_MilfrdProposed Station Fuel Costs</v>
          </cell>
        </row>
        <row r="1345">
          <cell r="E1345">
            <v>0</v>
          </cell>
          <cell r="F1345">
            <v>-4.7E-2</v>
          </cell>
          <cell r="G1345">
            <v>-1.07</v>
          </cell>
          <cell r="H1345">
            <v>-1.0609999999999999</v>
          </cell>
          <cell r="I1345">
            <v>-1.054</v>
          </cell>
          <cell r="J1345">
            <v>-1.046</v>
          </cell>
          <cell r="K1345">
            <v>-1.038</v>
          </cell>
          <cell r="L1345">
            <v>-1.03</v>
          </cell>
          <cell r="M1345">
            <v>-1.022</v>
          </cell>
          <cell r="N1345">
            <v>-1.0149999999999999</v>
          </cell>
          <cell r="O1345">
            <v>-1.0069999999999999</v>
          </cell>
          <cell r="P1345">
            <v>-0.999</v>
          </cell>
          <cell r="Q1345">
            <v>-0.99199999999999999</v>
          </cell>
          <cell r="R1345">
            <v>-0.98499999999999999</v>
          </cell>
          <cell r="S1345">
            <v>-0.97699999999999998</v>
          </cell>
          <cell r="T1345">
            <v>-0.97</v>
          </cell>
          <cell r="U1345">
            <v>-0.96299999999999997</v>
          </cell>
          <cell r="V1345">
            <v>-0.95499999999999996</v>
          </cell>
          <cell r="W1345">
            <v>-0.94799999999999995</v>
          </cell>
          <cell r="X1345">
            <v>-0.94099999999999995</v>
          </cell>
          <cell r="Y1345" t="str">
            <v>FB_S_MilfrdProposed Station Variable O&amp;M Costs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 t="str">
            <v>FB_S_MilfrdProposed Station Emission Costs</v>
          </cell>
        </row>
        <row r="1347"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 t="str">
            <v>FB_S_MilfrdProposed Station Dispatch Adder Costs</v>
          </cell>
        </row>
        <row r="1348"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 t="str">
            <v>FB_S_MilfrdProposed Station Fixed Costs</v>
          </cell>
        </row>
        <row r="1349"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 t="str">
            <v>FB_S_MilfrdProposed Station Demand Charges</v>
          </cell>
        </row>
        <row r="1350"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 t="str">
            <v>FB_S_MilfrdProposed Station Capital Costs</v>
          </cell>
        </row>
        <row r="1351">
          <cell r="E1351">
            <v>0</v>
          </cell>
          <cell r="F1351">
            <v>-4.7E-2</v>
          </cell>
          <cell r="G1351">
            <v>-1.07</v>
          </cell>
          <cell r="H1351">
            <v>-1.0609999999999999</v>
          </cell>
          <cell r="I1351">
            <v>-1.054</v>
          </cell>
          <cell r="J1351">
            <v>-1.046</v>
          </cell>
          <cell r="K1351">
            <v>-1.038</v>
          </cell>
          <cell r="L1351">
            <v>-1.03</v>
          </cell>
          <cell r="M1351">
            <v>-1.022</v>
          </cell>
          <cell r="N1351">
            <v>-1.0149999999999999</v>
          </cell>
          <cell r="O1351">
            <v>-1.0069999999999999</v>
          </cell>
          <cell r="P1351">
            <v>-0.999</v>
          </cell>
          <cell r="Q1351">
            <v>-0.99199999999999999</v>
          </cell>
          <cell r="R1351">
            <v>-0.98499999999999999</v>
          </cell>
          <cell r="S1351">
            <v>-0.97699999999999998</v>
          </cell>
          <cell r="T1351">
            <v>-0.97</v>
          </cell>
          <cell r="U1351">
            <v>-0.96299999999999997</v>
          </cell>
          <cell r="V1351">
            <v>-0.95499999999999996</v>
          </cell>
          <cell r="W1351">
            <v>-0.94799999999999995</v>
          </cell>
          <cell r="X1351">
            <v>-0.94099999999999995</v>
          </cell>
          <cell r="Y1351" t="str">
            <v>FB_S_Milfrd   Station Total Costs</v>
          </cell>
        </row>
        <row r="1352"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 t="str">
            <v>FB_S_CovMtnProposed Station Fuel Costs</v>
          </cell>
        </row>
        <row r="1353">
          <cell r="E1353">
            <v>0</v>
          </cell>
          <cell r="F1353">
            <v>0</v>
          </cell>
          <cell r="G1353">
            <v>-0.879</v>
          </cell>
          <cell r="H1353">
            <v>-0.876</v>
          </cell>
          <cell r="I1353">
            <v>-0.872</v>
          </cell>
          <cell r="J1353">
            <v>-0.86799999999999999</v>
          </cell>
          <cell r="K1353">
            <v>-0.86499999999999999</v>
          </cell>
          <cell r="L1353">
            <v>-0.86199999999999999</v>
          </cell>
          <cell r="M1353">
            <v>-0.85799999999999998</v>
          </cell>
          <cell r="N1353">
            <v>-0.85499999999999998</v>
          </cell>
          <cell r="O1353">
            <v>-0.85099999999999998</v>
          </cell>
          <cell r="P1353">
            <v>-0.84799999999999998</v>
          </cell>
          <cell r="Q1353">
            <v>-0.84499999999999997</v>
          </cell>
          <cell r="R1353">
            <v>-0.84099999999999997</v>
          </cell>
          <cell r="S1353">
            <v>-0.83799999999999997</v>
          </cell>
          <cell r="T1353">
            <v>-0.83399999999999996</v>
          </cell>
          <cell r="U1353">
            <v>-0.83099999999999996</v>
          </cell>
          <cell r="V1353">
            <v>-0.82799999999999996</v>
          </cell>
          <cell r="W1353">
            <v>-0.82399999999999995</v>
          </cell>
          <cell r="X1353">
            <v>-0.82099999999999995</v>
          </cell>
          <cell r="Y1353" t="str">
            <v>FB_S_CovMtnProposed Station Variable O&amp;M Costs</v>
          </cell>
        </row>
        <row r="1354"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 t="str">
            <v>FB_S_CovMtnProposed Station Emission Costs</v>
          </cell>
        </row>
        <row r="1355"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 t="str">
            <v>FB_S_CovMtnProposed Station Dispatch Adder Costs</v>
          </cell>
        </row>
        <row r="1356"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 t="str">
            <v>FB_S_CovMtnProposed Station Fixed Costs</v>
          </cell>
        </row>
        <row r="1357"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 t="str">
            <v>FB_S_CovMtnProposed Station Demand Charges</v>
          </cell>
        </row>
        <row r="1358"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 t="str">
            <v>FB_S_CovMtnProposed Station Capital Costs</v>
          </cell>
        </row>
        <row r="1359">
          <cell r="E1359">
            <v>0</v>
          </cell>
          <cell r="F1359">
            <v>0</v>
          </cell>
          <cell r="G1359">
            <v>-0.879</v>
          </cell>
          <cell r="H1359">
            <v>-0.876</v>
          </cell>
          <cell r="I1359">
            <v>-0.872</v>
          </cell>
          <cell r="J1359">
            <v>-0.86799999999999999</v>
          </cell>
          <cell r="K1359">
            <v>-0.86499999999999999</v>
          </cell>
          <cell r="L1359">
            <v>-0.86199999999999999</v>
          </cell>
          <cell r="M1359">
            <v>-0.85799999999999998</v>
          </cell>
          <cell r="N1359">
            <v>-0.85499999999999998</v>
          </cell>
          <cell r="O1359">
            <v>-0.85099999999999998</v>
          </cell>
          <cell r="P1359">
            <v>-0.84799999999999998</v>
          </cell>
          <cell r="Q1359">
            <v>-0.84499999999999997</v>
          </cell>
          <cell r="R1359">
            <v>-0.84099999999999997</v>
          </cell>
          <cell r="S1359">
            <v>-0.83799999999999997</v>
          </cell>
          <cell r="T1359">
            <v>-0.83399999999999996</v>
          </cell>
          <cell r="U1359">
            <v>-0.83099999999999996</v>
          </cell>
          <cell r="V1359">
            <v>-0.82799999999999996</v>
          </cell>
          <cell r="W1359">
            <v>-0.82399999999999995</v>
          </cell>
          <cell r="X1359">
            <v>-0.82099999999999995</v>
          </cell>
          <cell r="Y1359" t="str">
            <v>FB_S_CovMtn   Station Total Costs</v>
          </cell>
        </row>
        <row r="1360"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 t="str">
            <v>I_RP_WD_Mg1Proposed Station Fuel Costs</v>
          </cell>
        </row>
        <row r="1361">
          <cell r="E1361">
            <v>0</v>
          </cell>
          <cell r="F1361">
            <v>0</v>
          </cell>
          <cell r="G1361">
            <v>-18.584</v>
          </cell>
          <cell r="H1361">
            <v>-18.584</v>
          </cell>
          <cell r="I1361">
            <v>-19.298999999999999</v>
          </cell>
          <cell r="J1361">
            <v>-19.312999999999999</v>
          </cell>
          <cell r="K1361">
            <v>-20.013999999999999</v>
          </cell>
          <cell r="L1361">
            <v>-20.013999999999999</v>
          </cell>
          <cell r="M1361">
            <v>-20.728999999999999</v>
          </cell>
          <cell r="N1361">
            <v>-20.742999999999999</v>
          </cell>
          <cell r="O1361">
            <v>-21.443000000000001</v>
          </cell>
          <cell r="P1361">
            <v>-22.158000000000001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 t="str">
            <v>I_RP_WD_Mg1Proposed Station Variable O&amp;M Costs</v>
          </cell>
        </row>
        <row r="1362"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 t="str">
            <v>I_RP_WD_Mg1Proposed Station Emission Costs</v>
          </cell>
        </row>
        <row r="1363"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 t="str">
            <v>I_RP_WD_Mg1Proposed Station Dispatch Adder Costs</v>
          </cell>
        </row>
        <row r="1364">
          <cell r="E1364">
            <v>0.97399999999999998</v>
          </cell>
          <cell r="F1364">
            <v>8.7919999999999998</v>
          </cell>
          <cell r="G1364">
            <v>8.9870000000000001</v>
          </cell>
          <cell r="H1364">
            <v>9.1859999999999999</v>
          </cell>
          <cell r="I1364">
            <v>9.391</v>
          </cell>
          <cell r="J1364">
            <v>9.5990000000000002</v>
          </cell>
          <cell r="K1364">
            <v>9.8119999999999994</v>
          </cell>
          <cell r="L1364">
            <v>10.029</v>
          </cell>
          <cell r="M1364">
            <v>10.253</v>
          </cell>
          <cell r="N1364">
            <v>10.481</v>
          </cell>
          <cell r="O1364">
            <v>10.712999999999999</v>
          </cell>
          <cell r="P1364">
            <v>10.951000000000001</v>
          </cell>
          <cell r="Q1364">
            <v>11.194000000000001</v>
          </cell>
          <cell r="R1364">
            <v>11.442</v>
          </cell>
          <cell r="S1364">
            <v>11.696</v>
          </cell>
          <cell r="T1364">
            <v>11.956</v>
          </cell>
          <cell r="U1364">
            <v>12.222</v>
          </cell>
          <cell r="V1364">
            <v>12.525</v>
          </cell>
          <cell r="W1364">
            <v>12.914</v>
          </cell>
          <cell r="X1364">
            <v>17.440999999999999</v>
          </cell>
          <cell r="Y1364" t="str">
            <v>I_RP_WD_Mg1Proposed Station Fixed Costs</v>
          </cell>
        </row>
        <row r="1365"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 t="str">
            <v>I_RP_WD_Mg1Proposed Station Demand Charges</v>
          </cell>
        </row>
        <row r="1366"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 t="str">
            <v>I_RP_WD_Mg1Proposed Station Capital Costs</v>
          </cell>
        </row>
        <row r="1367">
          <cell r="E1367">
            <v>0.97399999999999998</v>
          </cell>
          <cell r="F1367">
            <v>8.7919999999999998</v>
          </cell>
          <cell r="G1367">
            <v>-9.5969999999999995</v>
          </cell>
          <cell r="H1367">
            <v>-9.3979999999999997</v>
          </cell>
          <cell r="I1367">
            <v>-9.9079999999999995</v>
          </cell>
          <cell r="J1367">
            <v>-9.7140000000000004</v>
          </cell>
          <cell r="K1367">
            <v>-10.201000000000001</v>
          </cell>
          <cell r="L1367">
            <v>-9.984</v>
          </cell>
          <cell r="M1367">
            <v>-10.476000000000001</v>
          </cell>
          <cell r="N1367">
            <v>-10.263</v>
          </cell>
          <cell r="O1367">
            <v>-10.731</v>
          </cell>
          <cell r="P1367">
            <v>-11.207000000000001</v>
          </cell>
          <cell r="Q1367">
            <v>11.194000000000001</v>
          </cell>
          <cell r="R1367">
            <v>11.442</v>
          </cell>
          <cell r="S1367">
            <v>11.696</v>
          </cell>
          <cell r="T1367">
            <v>11.956</v>
          </cell>
          <cell r="U1367">
            <v>12.222</v>
          </cell>
          <cell r="V1367">
            <v>12.525</v>
          </cell>
          <cell r="W1367">
            <v>12.914</v>
          </cell>
          <cell r="X1367">
            <v>17.440999999999999</v>
          </cell>
          <cell r="Y1367" t="str">
            <v>I_RP_WD_Mg1   Station Total Costs</v>
          </cell>
        </row>
        <row r="1368"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 t="str">
            <v>I_RP_WD_Mg2Proposed Station Fuel Costs</v>
          </cell>
        </row>
        <row r="1369">
          <cell r="E1369">
            <v>0</v>
          </cell>
          <cell r="F1369">
            <v>0</v>
          </cell>
          <cell r="G1369">
            <v>-8.7720000000000002</v>
          </cell>
          <cell r="H1369">
            <v>-8.7720000000000002</v>
          </cell>
          <cell r="I1369">
            <v>-9.109</v>
          </cell>
          <cell r="J1369">
            <v>-9.1159999999999997</v>
          </cell>
          <cell r="K1369">
            <v>-9.4459999999999997</v>
          </cell>
          <cell r="L1369">
            <v>-9.4459999999999997</v>
          </cell>
          <cell r="M1369">
            <v>-9.7840000000000007</v>
          </cell>
          <cell r="N1369">
            <v>-9.7910000000000004</v>
          </cell>
          <cell r="O1369">
            <v>-10.121</v>
          </cell>
          <cell r="P1369">
            <v>-10.459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 t="str">
            <v>I_RP_WD_Mg2Proposed Station Variable O&amp;M Costs</v>
          </cell>
        </row>
        <row r="1370"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 t="str">
            <v>I_RP_WD_Mg2Proposed Station Emission Costs</v>
          </cell>
        </row>
        <row r="1371"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 t="str">
            <v>I_RP_WD_Mg2Proposed Station Dispatch Adder Costs</v>
          </cell>
        </row>
        <row r="1372">
          <cell r="E1372">
            <v>0.498</v>
          </cell>
          <cell r="F1372">
            <v>4.4000000000000004</v>
          </cell>
          <cell r="G1372">
            <v>4.4969999999999999</v>
          </cell>
          <cell r="H1372">
            <v>4.5970000000000004</v>
          </cell>
          <cell r="I1372">
            <v>4.6989999999999998</v>
          </cell>
          <cell r="J1372">
            <v>4.8029999999999999</v>
          </cell>
          <cell r="K1372">
            <v>4.91</v>
          </cell>
          <cell r="L1372">
            <v>5.0190000000000001</v>
          </cell>
          <cell r="M1372">
            <v>5.1310000000000002</v>
          </cell>
          <cell r="N1372">
            <v>5.2450000000000001</v>
          </cell>
          <cell r="O1372">
            <v>5.3609999999999998</v>
          </cell>
          <cell r="P1372">
            <v>5.48</v>
          </cell>
          <cell r="Q1372">
            <v>5.6020000000000003</v>
          </cell>
          <cell r="R1372">
            <v>5.726</v>
          </cell>
          <cell r="S1372">
            <v>5.8529999999999998</v>
          </cell>
          <cell r="T1372">
            <v>5.9829999999999997</v>
          </cell>
          <cell r="U1372">
            <v>6.1159999999999997</v>
          </cell>
          <cell r="V1372">
            <v>6.2519999999999998</v>
          </cell>
          <cell r="W1372">
            <v>6.4059999999999997</v>
          </cell>
          <cell r="X1372">
            <v>6.5709999999999997</v>
          </cell>
          <cell r="Y1372" t="str">
            <v>I_RP_WD_Mg2Proposed Station Fixed Costs</v>
          </cell>
        </row>
        <row r="1373"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 t="str">
            <v>I_RP_WD_Mg2Proposed Station Demand Charges</v>
          </cell>
        </row>
        <row r="1374"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 t="str">
            <v>I_RP_WD_Mg2Proposed Station Capital Costs</v>
          </cell>
        </row>
        <row r="1375">
          <cell r="E1375">
            <v>0.498</v>
          </cell>
          <cell r="F1375">
            <v>4.4000000000000004</v>
          </cell>
          <cell r="G1375">
            <v>-4.274</v>
          </cell>
          <cell r="H1375">
            <v>-4.1749999999999998</v>
          </cell>
          <cell r="I1375">
            <v>-4.41</v>
          </cell>
          <cell r="J1375">
            <v>-4.3129999999999997</v>
          </cell>
          <cell r="K1375">
            <v>-4.5359999999999996</v>
          </cell>
          <cell r="L1375">
            <v>-4.4279999999999999</v>
          </cell>
          <cell r="M1375">
            <v>-4.6529999999999996</v>
          </cell>
          <cell r="N1375">
            <v>-4.5469999999999997</v>
          </cell>
          <cell r="O1375">
            <v>-4.76</v>
          </cell>
          <cell r="P1375">
            <v>-4.9790000000000001</v>
          </cell>
          <cell r="Q1375">
            <v>5.6020000000000003</v>
          </cell>
          <cell r="R1375">
            <v>5.726</v>
          </cell>
          <cell r="S1375">
            <v>5.8529999999999998</v>
          </cell>
          <cell r="T1375">
            <v>5.9829999999999997</v>
          </cell>
          <cell r="U1375">
            <v>6.1159999999999997</v>
          </cell>
          <cell r="V1375">
            <v>6.2519999999999998</v>
          </cell>
          <cell r="W1375">
            <v>6.4059999999999997</v>
          </cell>
          <cell r="X1375">
            <v>6.5709999999999997</v>
          </cell>
          <cell r="Y1375" t="str">
            <v>I_RP_WD_Mg2   Station Total Costs</v>
          </cell>
        </row>
        <row r="1376"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 t="str">
            <v>I_DJ_SC_FRMProposed Station Fuel Costs</v>
          </cell>
        </row>
        <row r="1377"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 t="str">
            <v>I_DJ_SC_FRMProposed Station Variable O&amp;M Costs</v>
          </cell>
        </row>
        <row r="1378"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 t="str">
            <v>I_DJ_SC_FRMProposed Station Emission Costs</v>
          </cell>
        </row>
        <row r="1379"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 t="str">
            <v>I_DJ_SC_FRMProposed Station Dispatch Adder Costs</v>
          </cell>
        </row>
        <row r="1380"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 t="str">
            <v>I_DJ_SC_FRMProposed Station Fixed Costs</v>
          </cell>
        </row>
        <row r="1381"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 t="str">
            <v>I_DJ_SC_FRMProposed Station Demand Charges</v>
          </cell>
        </row>
        <row r="1382"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 t="str">
            <v>I_DJ_SC_FRMProposed Station Capital Costs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 t="str">
            <v>I_DJ_SC_FRM   Station Total Costs</v>
          </cell>
        </row>
        <row r="1384"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135.09899999999999</v>
          </cell>
          <cell r="X1384">
            <v>136.79400000000001</v>
          </cell>
          <cell r="Y1384" t="str">
            <v>I_DJ_CC_J1Proposed Station Fuel Costs</v>
          </cell>
        </row>
        <row r="1385"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11.061999999999999</v>
          </cell>
          <cell r="X1385">
            <v>10.666</v>
          </cell>
          <cell r="Y1385" t="str">
            <v>I_DJ_CC_J1Proposed Station Variable O&amp;M Costs</v>
          </cell>
        </row>
        <row r="1386"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48.094999999999999</v>
          </cell>
          <cell r="X1386">
            <v>51.021999999999998</v>
          </cell>
          <cell r="Y1386" t="str">
            <v>I_DJ_CC_J1Proposed Station Emission Costs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 t="str">
            <v>I_DJ_CC_J1Proposed Station Dispatch Adder Costs</v>
          </cell>
        </row>
        <row r="1388"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27.84</v>
          </cell>
          <cell r="X1388">
            <v>28.475000000000001</v>
          </cell>
          <cell r="Y1388" t="str">
            <v>I_DJ_CC_J1Proposed Station Fixed Costs</v>
          </cell>
        </row>
        <row r="1389"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 t="str">
            <v>I_DJ_CC_J1Proposed Station Demand Charges</v>
          </cell>
        </row>
        <row r="1390"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32.116</v>
          </cell>
          <cell r="X1390">
            <v>32.848999999999997</v>
          </cell>
          <cell r="Y1390" t="str">
            <v>I_DJ_CC_J1Proposed Station Capital Costs</v>
          </cell>
        </row>
        <row r="1391"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254.21299999999999</v>
          </cell>
          <cell r="X1391">
            <v>259.80500000000001</v>
          </cell>
          <cell r="Y1391" t="str">
            <v>I_DJ_CC_J1   Station Total Costs</v>
          </cell>
        </row>
        <row r="1392"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3.508</v>
          </cell>
          <cell r="X1392">
            <v>5.1120000000000001</v>
          </cell>
          <cell r="Y1392" t="str">
            <v>I_DJ_CC_J1DProposed Station Fuel Costs</v>
          </cell>
        </row>
        <row r="1393"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1.4E-2</v>
          </cell>
          <cell r="X1393">
            <v>1.9E-2</v>
          </cell>
          <cell r="Y1393" t="str">
            <v>I_DJ_CC_J1DProposed Station Variable O&amp;M Costs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1.242</v>
          </cell>
          <cell r="X1394">
            <v>1.889</v>
          </cell>
          <cell r="Y1394" t="str">
            <v>I_DJ_CC_J1DProposed Station Emission Costs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 t="str">
            <v>I_DJ_CC_J1DProposed Station Dispatch Adder Costs</v>
          </cell>
        </row>
        <row r="1396"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2.8940000000000001</v>
          </cell>
          <cell r="X1396">
            <v>2.96</v>
          </cell>
          <cell r="Y1396" t="str">
            <v>I_DJ_CC_J1DProposed Station Fixed Costs</v>
          </cell>
        </row>
        <row r="1397"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 t="str">
            <v>I_DJ_CC_J1DProposed Station Demand Charges</v>
          </cell>
        </row>
        <row r="1398"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1.7430000000000001</v>
          </cell>
          <cell r="X1398">
            <v>1.7829999999999999</v>
          </cell>
          <cell r="Y1398" t="str">
            <v>I_DJ_CC_J1DProposed Station Capital Costs</v>
          </cell>
        </row>
        <row r="1399"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9.4009999999999998</v>
          </cell>
          <cell r="X1399">
            <v>11.763</v>
          </cell>
          <cell r="Y1399" t="str">
            <v>I_DJ_CC_J1D   Station Total Costs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 t="str">
            <v>I_RP_WD_GlnrProposed Station Fuel Costs</v>
          </cell>
        </row>
        <row r="1401">
          <cell r="E1401">
            <v>0</v>
          </cell>
          <cell r="F1401">
            <v>0</v>
          </cell>
          <cell r="G1401">
            <v>-12.034000000000001</v>
          </cell>
          <cell r="H1401">
            <v>-12.034000000000001</v>
          </cell>
          <cell r="I1401">
            <v>-12.497</v>
          </cell>
          <cell r="J1401">
            <v>-12.522</v>
          </cell>
          <cell r="K1401">
            <v>-12.96</v>
          </cell>
          <cell r="L1401">
            <v>-12.96</v>
          </cell>
          <cell r="M1401">
            <v>-13.423</v>
          </cell>
          <cell r="N1401">
            <v>-13.449</v>
          </cell>
          <cell r="O1401">
            <v>-13.885999999999999</v>
          </cell>
          <cell r="P1401">
            <v>-14.348000000000001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 t="str">
            <v>I_RP_WD_GlnrProposed Station Variable O&amp;M Costs</v>
          </cell>
        </row>
        <row r="1402"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 t="str">
            <v>I_RP_WD_GlnrProposed Station Emission Costs</v>
          </cell>
        </row>
        <row r="1403"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 t="str">
            <v>I_RP_WD_GlnrProposed Station Dispatch Adder Costs</v>
          </cell>
        </row>
        <row r="1404">
          <cell r="E1404">
            <v>0.61399999999999999</v>
          </cell>
          <cell r="F1404">
            <v>5.4649999999999999</v>
          </cell>
          <cell r="G1404">
            <v>5.5839999999999996</v>
          </cell>
          <cell r="H1404">
            <v>5.7060000000000004</v>
          </cell>
          <cell r="I1404">
            <v>5.8319999999999999</v>
          </cell>
          <cell r="J1404">
            <v>5.96</v>
          </cell>
          <cell r="K1404">
            <v>6.0910000000000002</v>
          </cell>
          <cell r="L1404">
            <v>6.2240000000000002</v>
          </cell>
          <cell r="M1404">
            <v>6.3609999999999998</v>
          </cell>
          <cell r="N1404">
            <v>6.5010000000000003</v>
          </cell>
          <cell r="O1404">
            <v>6.6440000000000001</v>
          </cell>
          <cell r="P1404">
            <v>6.79</v>
          </cell>
          <cell r="Q1404">
            <v>6.9390000000000001</v>
          </cell>
          <cell r="R1404">
            <v>7.0910000000000002</v>
          </cell>
          <cell r="S1404">
            <v>7.2469999999999999</v>
          </cell>
          <cell r="T1404">
            <v>7.407</v>
          </cell>
          <cell r="U1404">
            <v>7.57</v>
          </cell>
          <cell r="V1404">
            <v>7.7370000000000001</v>
          </cell>
          <cell r="W1404">
            <v>7.9589999999999996</v>
          </cell>
          <cell r="X1404">
            <v>8.2129999999999992</v>
          </cell>
          <cell r="Y1404" t="str">
            <v>I_RP_WD_GlnrProposed Station Fixed Costs</v>
          </cell>
        </row>
        <row r="1405"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 t="str">
            <v>I_RP_WD_GlnrProposed Station Demand Charges</v>
          </cell>
        </row>
        <row r="1406"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 t="str">
            <v>I_RP_WD_GlnrProposed Station Capital Costs</v>
          </cell>
        </row>
        <row r="1407">
          <cell r="E1407">
            <v>0.61399999999999999</v>
          </cell>
          <cell r="F1407">
            <v>5.4649999999999999</v>
          </cell>
          <cell r="G1407">
            <v>-6.45</v>
          </cell>
          <cell r="H1407">
            <v>-6.3280000000000003</v>
          </cell>
          <cell r="I1407">
            <v>-6.665</v>
          </cell>
          <cell r="J1407">
            <v>-6.5620000000000003</v>
          </cell>
          <cell r="K1407">
            <v>-6.8689999999999998</v>
          </cell>
          <cell r="L1407">
            <v>-6.7359999999999998</v>
          </cell>
          <cell r="M1407">
            <v>-7.0609999999999999</v>
          </cell>
          <cell r="N1407">
            <v>-6.9480000000000004</v>
          </cell>
          <cell r="O1407">
            <v>-7.242</v>
          </cell>
          <cell r="P1407">
            <v>-7.5579999999999998</v>
          </cell>
          <cell r="Q1407">
            <v>6.9390000000000001</v>
          </cell>
          <cell r="R1407">
            <v>7.0910000000000002</v>
          </cell>
          <cell r="S1407">
            <v>7.2469999999999999</v>
          </cell>
          <cell r="T1407">
            <v>7.407</v>
          </cell>
          <cell r="U1407">
            <v>7.57</v>
          </cell>
          <cell r="V1407">
            <v>7.7370000000000001</v>
          </cell>
          <cell r="W1407">
            <v>7.9589999999999996</v>
          </cell>
          <cell r="X1407">
            <v>8.2129999999999992</v>
          </cell>
          <cell r="Y1407" t="str">
            <v>I_RP_WD_Glnr   Station Total Costs</v>
          </cell>
        </row>
        <row r="1408"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 t="str">
            <v>I_RP_WD_Gln3Proposed Station Fuel Costs</v>
          </cell>
        </row>
        <row r="1409">
          <cell r="E1409">
            <v>0</v>
          </cell>
          <cell r="F1409">
            <v>0</v>
          </cell>
          <cell r="G1409">
            <v>-4.7409999999999997</v>
          </cell>
          <cell r="H1409">
            <v>-4.7409999999999997</v>
          </cell>
          <cell r="I1409">
            <v>-4.923</v>
          </cell>
          <cell r="J1409">
            <v>-4.9329999999999998</v>
          </cell>
          <cell r="K1409">
            <v>-5.1050000000000004</v>
          </cell>
          <cell r="L1409">
            <v>-5.1050000000000004</v>
          </cell>
          <cell r="M1409">
            <v>-5.2880000000000003</v>
          </cell>
          <cell r="N1409">
            <v>-5.298</v>
          </cell>
          <cell r="O1409">
            <v>-5.47</v>
          </cell>
          <cell r="P1409">
            <v>-5.6520000000000001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 t="str">
            <v>I_RP_WD_Gln3Proposed Station Variable O&amp;M Costs</v>
          </cell>
        </row>
        <row r="1410"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 t="str">
            <v>I_RP_WD_Gln3Proposed Station Emission Costs</v>
          </cell>
        </row>
        <row r="1411"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 t="str">
            <v>I_RP_WD_Gln3Proposed Station Dispatch Adder Costs</v>
          </cell>
        </row>
        <row r="1412">
          <cell r="E1412">
            <v>0.224</v>
          </cell>
          <cell r="F1412">
            <v>1.871</v>
          </cell>
          <cell r="G1412">
            <v>1.9119999999999999</v>
          </cell>
          <cell r="H1412">
            <v>1.954</v>
          </cell>
          <cell r="I1412">
            <v>1.996</v>
          </cell>
          <cell r="J1412">
            <v>2.04</v>
          </cell>
          <cell r="K1412">
            <v>2.085</v>
          </cell>
          <cell r="L1412">
            <v>2.1309999999999998</v>
          </cell>
          <cell r="M1412">
            <v>2.1779999999999999</v>
          </cell>
          <cell r="N1412">
            <v>2.2250000000000001</v>
          </cell>
          <cell r="O1412">
            <v>2.274</v>
          </cell>
          <cell r="P1412">
            <v>2.3239999999999998</v>
          </cell>
          <cell r="Q1412">
            <v>2.375</v>
          </cell>
          <cell r="R1412">
            <v>2.427</v>
          </cell>
          <cell r="S1412">
            <v>2.4809999999999999</v>
          </cell>
          <cell r="T1412">
            <v>2.5350000000000001</v>
          </cell>
          <cell r="U1412">
            <v>2.5910000000000002</v>
          </cell>
          <cell r="V1412">
            <v>2.6480000000000001</v>
          </cell>
          <cell r="W1412">
            <v>2.7240000000000002</v>
          </cell>
          <cell r="X1412">
            <v>2.81</v>
          </cell>
          <cell r="Y1412" t="str">
            <v>I_RP_WD_Gln3Proposed Station Fixed Costs</v>
          </cell>
        </row>
        <row r="1413"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 t="str">
            <v>I_RP_WD_Gln3Proposed Station Demand Charges</v>
          </cell>
        </row>
        <row r="1414"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 t="str">
            <v>I_RP_WD_Gln3Proposed Station Capital Costs</v>
          </cell>
        </row>
        <row r="1415">
          <cell r="E1415">
            <v>0.224</v>
          </cell>
          <cell r="F1415">
            <v>1.871</v>
          </cell>
          <cell r="G1415">
            <v>-2.8290000000000002</v>
          </cell>
          <cell r="H1415">
            <v>-2.7869999999999999</v>
          </cell>
          <cell r="I1415">
            <v>-2.927</v>
          </cell>
          <cell r="J1415">
            <v>-2.8929999999999998</v>
          </cell>
          <cell r="K1415">
            <v>-3.02</v>
          </cell>
          <cell r="L1415">
            <v>-2.9750000000000001</v>
          </cell>
          <cell r="M1415">
            <v>-3.11</v>
          </cell>
          <cell r="N1415">
            <v>-3.073</v>
          </cell>
          <cell r="O1415">
            <v>-3.1960000000000002</v>
          </cell>
          <cell r="P1415">
            <v>-3.3279999999999998</v>
          </cell>
          <cell r="Q1415">
            <v>2.375</v>
          </cell>
          <cell r="R1415">
            <v>2.427</v>
          </cell>
          <cell r="S1415">
            <v>2.4809999999999999</v>
          </cell>
          <cell r="T1415">
            <v>2.5350000000000001</v>
          </cell>
          <cell r="U1415">
            <v>2.5910000000000002</v>
          </cell>
          <cell r="V1415">
            <v>2.6480000000000001</v>
          </cell>
          <cell r="W1415">
            <v>2.7240000000000002</v>
          </cell>
          <cell r="X1415">
            <v>2.81</v>
          </cell>
          <cell r="Y1415" t="str">
            <v>I_RP_WD_Gln3   Station Total Costs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 t="str">
            <v>I_RP_WD_7MilProposed Station Fuel Costs</v>
          </cell>
        </row>
        <row r="1417">
          <cell r="E1417">
            <v>0</v>
          </cell>
          <cell r="F1417">
            <v>0</v>
          </cell>
          <cell r="G1417">
            <v>-14.398</v>
          </cell>
          <cell r="H1417">
            <v>-14.398</v>
          </cell>
          <cell r="I1417">
            <v>-14.951000000000001</v>
          </cell>
          <cell r="J1417">
            <v>-14.994</v>
          </cell>
          <cell r="K1417">
            <v>-15.505000000000001</v>
          </cell>
          <cell r="L1417">
            <v>-15.505000000000001</v>
          </cell>
          <cell r="M1417">
            <v>-16.059000000000001</v>
          </cell>
          <cell r="N1417">
            <v>-16.103999999999999</v>
          </cell>
          <cell r="O1417">
            <v>-16.613</v>
          </cell>
          <cell r="P1417">
            <v>-17.166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 t="str">
            <v>I_RP_WD_7MilProposed Station Variable O&amp;M Costs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 t="str">
            <v>I_RP_WD_7MilProposed Station Emission Costs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 t="str">
            <v>I_RP_WD_7MilProposed Station Dispatch Adder Costs</v>
          </cell>
        </row>
        <row r="1420">
          <cell r="E1420">
            <v>-0.27400000000000002</v>
          </cell>
          <cell r="F1420">
            <v>6.5990000000000002</v>
          </cell>
          <cell r="G1420">
            <v>6.7439999999999998</v>
          </cell>
          <cell r="H1420">
            <v>6.891</v>
          </cell>
          <cell r="I1420">
            <v>7.0430000000000001</v>
          </cell>
          <cell r="J1420">
            <v>7.1970000000000001</v>
          </cell>
          <cell r="K1420">
            <v>7.3559999999999999</v>
          </cell>
          <cell r="L1420">
            <v>7.5170000000000003</v>
          </cell>
          <cell r="M1420">
            <v>7.6820000000000004</v>
          </cell>
          <cell r="N1420">
            <v>7.851</v>
          </cell>
          <cell r="O1420">
            <v>8.0229999999999997</v>
          </cell>
          <cell r="P1420">
            <v>8.1999999999999993</v>
          </cell>
          <cell r="Q1420">
            <v>8.3800000000000008</v>
          </cell>
          <cell r="R1420">
            <v>8.5640000000000001</v>
          </cell>
          <cell r="S1420">
            <v>8.7530000000000001</v>
          </cell>
          <cell r="T1420">
            <v>8.9450000000000003</v>
          </cell>
          <cell r="U1420">
            <v>9.1419999999999995</v>
          </cell>
          <cell r="V1420">
            <v>9.3439999999999994</v>
          </cell>
          <cell r="W1420">
            <v>9.6140000000000008</v>
          </cell>
          <cell r="X1420">
            <v>9.923</v>
          </cell>
          <cell r="Y1420" t="str">
            <v>I_RP_WD_7MilProposed Station Fixed Costs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 t="str">
            <v>I_RP_WD_7MilProposed Station Demand Charges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 t="str">
            <v>I_RP_WD_7MilProposed Station Capital Costs</v>
          </cell>
        </row>
        <row r="1423">
          <cell r="E1423">
            <v>-0.27400000000000002</v>
          </cell>
          <cell r="F1423">
            <v>6.5990000000000002</v>
          </cell>
          <cell r="G1423">
            <v>-7.6539999999999999</v>
          </cell>
          <cell r="H1423">
            <v>-7.5060000000000002</v>
          </cell>
          <cell r="I1423">
            <v>-7.9089999999999998</v>
          </cell>
          <cell r="J1423">
            <v>-7.7969999999999997</v>
          </cell>
          <cell r="K1423">
            <v>-8.15</v>
          </cell>
          <cell r="L1423">
            <v>-7.9880000000000004</v>
          </cell>
          <cell r="M1423">
            <v>-8.3770000000000007</v>
          </cell>
          <cell r="N1423">
            <v>-8.2530000000000001</v>
          </cell>
          <cell r="O1423">
            <v>-8.5890000000000004</v>
          </cell>
          <cell r="P1423">
            <v>-8.9659999999999993</v>
          </cell>
          <cell r="Q1423">
            <v>8.3800000000000008</v>
          </cell>
          <cell r="R1423">
            <v>8.5640000000000001</v>
          </cell>
          <cell r="S1423">
            <v>8.7530000000000001</v>
          </cell>
          <cell r="T1423">
            <v>8.9450000000000003</v>
          </cell>
          <cell r="U1423">
            <v>9.1419999999999995</v>
          </cell>
          <cell r="V1423">
            <v>9.3439999999999994</v>
          </cell>
          <cell r="W1423">
            <v>9.6140000000000008</v>
          </cell>
          <cell r="X1423">
            <v>9.923</v>
          </cell>
          <cell r="Y1423" t="str">
            <v>I_RP_WD_7Mil   Station Total Costs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 t="str">
            <v>I_RP_WD_7Mi2Proposed Station Fuel Costs</v>
          </cell>
        </row>
        <row r="1425">
          <cell r="E1425">
            <v>0</v>
          </cell>
          <cell r="F1425">
            <v>0</v>
          </cell>
          <cell r="G1425">
            <v>-3.0190000000000001</v>
          </cell>
          <cell r="H1425">
            <v>-3.0190000000000001</v>
          </cell>
          <cell r="I1425">
            <v>-3.1349999999999998</v>
          </cell>
          <cell r="J1425">
            <v>-3.1419999999999999</v>
          </cell>
          <cell r="K1425">
            <v>-3.2509999999999999</v>
          </cell>
          <cell r="L1425">
            <v>-3.2509999999999999</v>
          </cell>
          <cell r="M1425">
            <v>-3.367</v>
          </cell>
          <cell r="N1425">
            <v>-3.375</v>
          </cell>
          <cell r="O1425">
            <v>-3.4830000000000001</v>
          </cell>
          <cell r="P1425">
            <v>-3.5990000000000002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 t="str">
            <v>I_RP_WD_7Mi2Proposed Station Variable O&amp;M Costs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 t="str">
            <v>I_RP_WD_7Mi2Proposed Station Emission Costs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 t="str">
            <v>I_RP_WD_7Mi2Proposed Station Dispatch Adder Costs</v>
          </cell>
        </row>
        <row r="1428">
          <cell r="E1428">
            <v>-7.6999999999999999E-2</v>
          </cell>
          <cell r="F1428">
            <v>1.3440000000000001</v>
          </cell>
          <cell r="G1428">
            <v>1.3740000000000001</v>
          </cell>
          <cell r="H1428">
            <v>1.4039999999999999</v>
          </cell>
          <cell r="I1428">
            <v>1.4350000000000001</v>
          </cell>
          <cell r="J1428">
            <v>1.466</v>
          </cell>
          <cell r="K1428">
            <v>1.498</v>
          </cell>
          <cell r="L1428">
            <v>1.5309999999999999</v>
          </cell>
          <cell r="M1428">
            <v>1.5649999999999999</v>
          </cell>
          <cell r="N1428">
            <v>1.599</v>
          </cell>
          <cell r="O1428">
            <v>1.6339999999999999</v>
          </cell>
          <cell r="P1428">
            <v>1.67</v>
          </cell>
          <cell r="Q1428">
            <v>1.7070000000000001</v>
          </cell>
          <cell r="R1428">
            <v>1.744</v>
          </cell>
          <cell r="S1428">
            <v>1.7829999999999999</v>
          </cell>
          <cell r="T1428">
            <v>1.8220000000000001</v>
          </cell>
          <cell r="U1428">
            <v>1.8620000000000001</v>
          </cell>
          <cell r="V1428">
            <v>1.903</v>
          </cell>
          <cell r="W1428">
            <v>1.9590000000000001</v>
          </cell>
          <cell r="X1428">
            <v>2.0219999999999998</v>
          </cell>
          <cell r="Y1428" t="str">
            <v>I_RP_WD_7Mi2Proposed Station Fixed Costs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 t="str">
            <v>I_RP_WD_7Mi2Proposed Station Demand Charges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 t="str">
            <v>I_RP_WD_7Mi2Proposed Station Capital Costs</v>
          </cell>
        </row>
        <row r="1431">
          <cell r="E1431">
            <v>-7.6999999999999999E-2</v>
          </cell>
          <cell r="F1431">
            <v>1.3440000000000001</v>
          </cell>
          <cell r="G1431">
            <v>-1.645</v>
          </cell>
          <cell r="H1431">
            <v>-1.615</v>
          </cell>
          <cell r="I1431">
            <v>-1.7</v>
          </cell>
          <cell r="J1431">
            <v>-1.6759999999999999</v>
          </cell>
          <cell r="K1431">
            <v>-1.7529999999999999</v>
          </cell>
          <cell r="L1431">
            <v>-1.72</v>
          </cell>
          <cell r="M1431">
            <v>-1.802</v>
          </cell>
          <cell r="N1431">
            <v>-1.776</v>
          </cell>
          <cell r="O1431">
            <v>-1.849</v>
          </cell>
          <cell r="P1431">
            <v>-1.929</v>
          </cell>
          <cell r="Q1431">
            <v>1.7070000000000001</v>
          </cell>
          <cell r="R1431">
            <v>1.744</v>
          </cell>
          <cell r="S1431">
            <v>1.7829999999999999</v>
          </cell>
          <cell r="T1431">
            <v>1.8220000000000001</v>
          </cell>
          <cell r="U1431">
            <v>1.8620000000000001</v>
          </cell>
          <cell r="V1431">
            <v>1.903</v>
          </cell>
          <cell r="W1431">
            <v>1.9590000000000001</v>
          </cell>
          <cell r="X1431">
            <v>2.0219999999999998</v>
          </cell>
          <cell r="Y1431" t="str">
            <v>I_RP_WD_7Mi2   Station Total Costs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 t="str">
            <v>I_RP_WD_HiPProposed Station Fuel Costs</v>
          </cell>
        </row>
        <row r="1433">
          <cell r="E1433">
            <v>0</v>
          </cell>
          <cell r="F1433">
            <v>0</v>
          </cell>
          <cell r="G1433">
            <v>-13.196999999999999</v>
          </cell>
          <cell r="H1433">
            <v>-13.196999999999999</v>
          </cell>
          <cell r="I1433">
            <v>-13.704000000000001</v>
          </cell>
          <cell r="J1433">
            <v>-13.738</v>
          </cell>
          <cell r="K1433">
            <v>-14.212</v>
          </cell>
          <cell r="L1433">
            <v>-14.212</v>
          </cell>
          <cell r="M1433">
            <v>-14.718999999999999</v>
          </cell>
          <cell r="N1433">
            <v>-14.756</v>
          </cell>
          <cell r="O1433">
            <v>-15.227</v>
          </cell>
          <cell r="P1433">
            <v>-15.734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 t="str">
            <v>I_RP_WD_HiPProposed Station Variable O&amp;M Costs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 t="str">
            <v>I_RP_WD_HiPProposed Station Emission Costs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 t="str">
            <v>I_RP_WD_HiPProposed Station Dispatch Adder Costs</v>
          </cell>
        </row>
        <row r="1436">
          <cell r="E1436">
            <v>0.97899999999999998</v>
          </cell>
          <cell r="F1436">
            <v>7.0650000000000004</v>
          </cell>
          <cell r="G1436">
            <v>7.22</v>
          </cell>
          <cell r="H1436">
            <v>7.3780000000000001</v>
          </cell>
          <cell r="I1436">
            <v>7.5410000000000004</v>
          </cell>
          <cell r="J1436">
            <v>7.7060000000000004</v>
          </cell>
          <cell r="K1436">
            <v>7.8760000000000003</v>
          </cell>
          <cell r="L1436">
            <v>8.048</v>
          </cell>
          <cell r="M1436">
            <v>8.2260000000000009</v>
          </cell>
          <cell r="N1436">
            <v>8.407</v>
          </cell>
          <cell r="O1436">
            <v>8.5909999999999993</v>
          </cell>
          <cell r="P1436">
            <v>8.7810000000000006</v>
          </cell>
          <cell r="Q1436">
            <v>8.9740000000000002</v>
          </cell>
          <cell r="R1436">
            <v>9.1709999999999994</v>
          </cell>
          <cell r="S1436">
            <v>9.3729999999999993</v>
          </cell>
          <cell r="T1436">
            <v>9.5790000000000006</v>
          </cell>
          <cell r="U1436">
            <v>9.7910000000000004</v>
          </cell>
          <cell r="V1436">
            <v>10.006</v>
          </cell>
          <cell r="W1436">
            <v>10.285</v>
          </cell>
          <cell r="X1436">
            <v>10.6</v>
          </cell>
          <cell r="Y1436" t="str">
            <v>I_RP_WD_HiPProposed Station Fixed Costs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 t="str">
            <v>I_RP_WD_HiPProposed Station Demand Charges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 t="str">
            <v>I_RP_WD_HiPProposed Station Capital Costs</v>
          </cell>
        </row>
        <row r="1439">
          <cell r="E1439">
            <v>0.97899999999999998</v>
          </cell>
          <cell r="F1439">
            <v>7.0650000000000004</v>
          </cell>
          <cell r="G1439">
            <v>-5.9770000000000003</v>
          </cell>
          <cell r="H1439">
            <v>-5.819</v>
          </cell>
          <cell r="I1439">
            <v>-6.1639999999999997</v>
          </cell>
          <cell r="J1439">
            <v>-6.032</v>
          </cell>
          <cell r="K1439">
            <v>-6.3360000000000003</v>
          </cell>
          <cell r="L1439">
            <v>-6.1639999999999997</v>
          </cell>
          <cell r="M1439">
            <v>-6.4939999999999998</v>
          </cell>
          <cell r="N1439">
            <v>-6.3490000000000002</v>
          </cell>
          <cell r="O1439">
            <v>-6.6360000000000001</v>
          </cell>
          <cell r="P1439">
            <v>-6.9539999999999997</v>
          </cell>
          <cell r="Q1439">
            <v>8.9740000000000002</v>
          </cell>
          <cell r="R1439">
            <v>9.1709999999999994</v>
          </cell>
          <cell r="S1439">
            <v>9.3729999999999993</v>
          </cell>
          <cell r="T1439">
            <v>9.5790000000000006</v>
          </cell>
          <cell r="U1439">
            <v>9.7910000000000004</v>
          </cell>
          <cell r="V1439">
            <v>10.006</v>
          </cell>
          <cell r="W1439">
            <v>10.285</v>
          </cell>
          <cell r="X1439">
            <v>10.6</v>
          </cell>
          <cell r="Y1439" t="str">
            <v>I_RP_WD_HiP   Station Total Costs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 t="str">
            <v>I_RP_WD_McFProposed Station Fuel Costs</v>
          </cell>
        </row>
        <row r="1441">
          <cell r="E1441">
            <v>0</v>
          </cell>
          <cell r="F1441">
            <v>0</v>
          </cell>
          <cell r="G1441">
            <v>-4.0250000000000004</v>
          </cell>
          <cell r="H1441">
            <v>-4.0250000000000004</v>
          </cell>
          <cell r="I1441">
            <v>-4.18</v>
          </cell>
          <cell r="J1441">
            <v>-4.1890000000000001</v>
          </cell>
          <cell r="K1441">
            <v>-4.335</v>
          </cell>
          <cell r="L1441">
            <v>-4.335</v>
          </cell>
          <cell r="M1441">
            <v>-4.49</v>
          </cell>
          <cell r="N1441">
            <v>-4.5</v>
          </cell>
          <cell r="O1441">
            <v>-4.6449999999999996</v>
          </cell>
          <cell r="P1441">
            <v>-4.7990000000000004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 t="str">
            <v>I_RP_WD_McFProposed Station Variable O&amp;M Costs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 t="str">
            <v>I_RP_WD_McFProposed Station Emission Costs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 t="str">
            <v>I_RP_WD_McFProposed Station Dispatch Adder Costs</v>
          </cell>
        </row>
        <row r="1444">
          <cell r="E1444">
            <v>0.30099999999999999</v>
          </cell>
          <cell r="F1444">
            <v>2.153</v>
          </cell>
          <cell r="G1444">
            <v>2.2000000000000002</v>
          </cell>
          <cell r="H1444">
            <v>2.2480000000000002</v>
          </cell>
          <cell r="I1444">
            <v>2.2970000000000002</v>
          </cell>
          <cell r="J1444">
            <v>2.3479999999999999</v>
          </cell>
          <cell r="K1444">
            <v>2.4</v>
          </cell>
          <cell r="L1444">
            <v>2.452</v>
          </cell>
          <cell r="M1444">
            <v>2.5059999999999998</v>
          </cell>
          <cell r="N1444">
            <v>2.5609999999999999</v>
          </cell>
          <cell r="O1444">
            <v>2.6179999999999999</v>
          </cell>
          <cell r="P1444">
            <v>2.6749999999999998</v>
          </cell>
          <cell r="Q1444">
            <v>2.734</v>
          </cell>
          <cell r="R1444">
            <v>2.794</v>
          </cell>
          <cell r="S1444">
            <v>2.8559999999999999</v>
          </cell>
          <cell r="T1444">
            <v>2.919</v>
          </cell>
          <cell r="U1444">
            <v>2.9830000000000001</v>
          </cell>
          <cell r="V1444">
            <v>3.0489999999999999</v>
          </cell>
          <cell r="W1444">
            <v>3.1339999999999999</v>
          </cell>
          <cell r="X1444">
            <v>3.2290000000000001</v>
          </cell>
          <cell r="Y1444" t="str">
            <v>I_RP_WD_McFProposed Station Fixed Costs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 t="str">
            <v>I_RP_WD_McFProposed Station Demand Charges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 t="str">
            <v>I_RP_WD_McFProposed Station Capital Costs</v>
          </cell>
        </row>
        <row r="1447">
          <cell r="E1447">
            <v>0.30099999999999999</v>
          </cell>
          <cell r="F1447">
            <v>2.153</v>
          </cell>
          <cell r="G1447">
            <v>-1.8260000000000001</v>
          </cell>
          <cell r="H1447">
            <v>-1.7769999999999999</v>
          </cell>
          <cell r="I1447">
            <v>-1.883</v>
          </cell>
          <cell r="J1447">
            <v>-1.8420000000000001</v>
          </cell>
          <cell r="K1447">
            <v>-1.9350000000000001</v>
          </cell>
          <cell r="L1447">
            <v>-1.883</v>
          </cell>
          <cell r="M1447">
            <v>-1.984</v>
          </cell>
          <cell r="N1447">
            <v>-1.9379999999999999</v>
          </cell>
          <cell r="O1447">
            <v>-2.0270000000000001</v>
          </cell>
          <cell r="P1447">
            <v>-2.1240000000000001</v>
          </cell>
          <cell r="Q1447">
            <v>2.734</v>
          </cell>
          <cell r="R1447">
            <v>2.794</v>
          </cell>
          <cell r="S1447">
            <v>2.8559999999999999</v>
          </cell>
          <cell r="T1447">
            <v>2.919</v>
          </cell>
          <cell r="U1447">
            <v>2.9830000000000001</v>
          </cell>
          <cell r="V1447">
            <v>3.0489999999999999</v>
          </cell>
          <cell r="W1447">
            <v>3.1339999999999999</v>
          </cell>
          <cell r="X1447">
            <v>3.2290000000000001</v>
          </cell>
          <cell r="Y1447" t="str">
            <v>I_RP_WD_McF   Station Total Costs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 t="str">
            <v>I_RP_WD_DlpProposed Station Fuel Costs</v>
          </cell>
        </row>
        <row r="1449">
          <cell r="E1449">
            <v>0</v>
          </cell>
          <cell r="F1449">
            <v>0</v>
          </cell>
          <cell r="G1449">
            <v>-16.452999999999999</v>
          </cell>
          <cell r="H1449">
            <v>-16.452999999999999</v>
          </cell>
          <cell r="I1449">
            <v>-17.085999999999999</v>
          </cell>
          <cell r="J1449">
            <v>-17.117000000000001</v>
          </cell>
          <cell r="K1449">
            <v>-17.718</v>
          </cell>
          <cell r="L1449">
            <v>-17.718</v>
          </cell>
          <cell r="M1449">
            <v>-18.350999999999999</v>
          </cell>
          <cell r="N1449">
            <v>-18.385000000000002</v>
          </cell>
          <cell r="O1449">
            <v>-18.984000000000002</v>
          </cell>
          <cell r="P1449">
            <v>-19.617000000000001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 t="str">
            <v>I_RP_WD_DlpProposed Station Variable O&amp;M Costs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 t="str">
            <v>I_RP_WD_DlpProposed Station Emission Costs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 t="str">
            <v>I_RP_WD_DlpProposed Station Dispatch Adder Costs</v>
          </cell>
        </row>
        <row r="1452">
          <cell r="E1452">
            <v>0</v>
          </cell>
          <cell r="F1452">
            <v>0.58099999999999996</v>
          </cell>
          <cell r="G1452">
            <v>7.5419999999999998</v>
          </cell>
          <cell r="H1452">
            <v>7.7069999999999999</v>
          </cell>
          <cell r="I1452">
            <v>7.8760000000000003</v>
          </cell>
          <cell r="J1452">
            <v>8.0489999999999995</v>
          </cell>
          <cell r="K1452">
            <v>8.2260000000000009</v>
          </cell>
          <cell r="L1452">
            <v>8.4060000000000006</v>
          </cell>
          <cell r="M1452">
            <v>8.5909999999999993</v>
          </cell>
          <cell r="N1452">
            <v>8.7799999999999994</v>
          </cell>
          <cell r="O1452">
            <v>8.9730000000000008</v>
          </cell>
          <cell r="P1452">
            <v>9.17</v>
          </cell>
          <cell r="Q1452">
            <v>9.3719999999999999</v>
          </cell>
          <cell r="R1452">
            <v>9.5779999999999994</v>
          </cell>
          <cell r="S1452">
            <v>9.7889999999999997</v>
          </cell>
          <cell r="T1452">
            <v>10.004</v>
          </cell>
          <cell r="U1452">
            <v>10.224</v>
          </cell>
          <cell r="V1452">
            <v>10.449</v>
          </cell>
          <cell r="W1452">
            <v>10.679</v>
          </cell>
          <cell r="X1452">
            <v>10.914999999999999</v>
          </cell>
          <cell r="Y1452" t="str">
            <v>I_RP_WD_DlpProposed Station Fixed Costs</v>
          </cell>
        </row>
        <row r="1453"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 t="str">
            <v>I_RP_WD_DlpProposed Station Demand Charges</v>
          </cell>
        </row>
        <row r="1454"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 t="str">
            <v>I_RP_WD_DlpProposed Station Capital Costs</v>
          </cell>
        </row>
        <row r="1455">
          <cell r="E1455">
            <v>0</v>
          </cell>
          <cell r="F1455">
            <v>0.58099999999999996</v>
          </cell>
          <cell r="G1455">
            <v>-8.9109999999999996</v>
          </cell>
          <cell r="H1455">
            <v>-8.7460000000000004</v>
          </cell>
          <cell r="I1455">
            <v>-9.2089999999999996</v>
          </cell>
          <cell r="J1455">
            <v>-9.0679999999999996</v>
          </cell>
          <cell r="K1455">
            <v>-9.4920000000000009</v>
          </cell>
          <cell r="L1455">
            <v>-9.3119999999999994</v>
          </cell>
          <cell r="M1455">
            <v>-9.76</v>
          </cell>
          <cell r="N1455">
            <v>-9.6039999999999992</v>
          </cell>
          <cell r="O1455">
            <v>-10.010999999999999</v>
          </cell>
          <cell r="P1455">
            <v>-10.446</v>
          </cell>
          <cell r="Q1455">
            <v>9.3719999999999999</v>
          </cell>
          <cell r="R1455">
            <v>9.5779999999999994</v>
          </cell>
          <cell r="S1455">
            <v>9.7889999999999997</v>
          </cell>
          <cell r="T1455">
            <v>10.004</v>
          </cell>
          <cell r="U1455">
            <v>10.224</v>
          </cell>
          <cell r="V1455">
            <v>10.449</v>
          </cell>
          <cell r="W1455">
            <v>10.679</v>
          </cell>
          <cell r="X1455">
            <v>10.914999999999999</v>
          </cell>
          <cell r="Y1455" t="str">
            <v>I_RP_WD_Dlp   Station Total Costs</v>
          </cell>
        </row>
        <row r="1456"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 t="str">
            <v>I_RP_WD_RHsProposed Station Fuel Costs</v>
          </cell>
        </row>
        <row r="1457">
          <cell r="E1457">
            <v>0</v>
          </cell>
          <cell r="F1457">
            <v>0</v>
          </cell>
          <cell r="G1457">
            <v>-11.035</v>
          </cell>
          <cell r="H1457">
            <v>-11.035</v>
          </cell>
          <cell r="I1457">
            <v>-11.46</v>
          </cell>
          <cell r="J1457">
            <v>-11.484999999999999</v>
          </cell>
          <cell r="K1457">
            <v>-11.884</v>
          </cell>
          <cell r="L1457">
            <v>-11.884</v>
          </cell>
          <cell r="M1457">
            <v>-12.308</v>
          </cell>
          <cell r="N1457">
            <v>-12.335000000000001</v>
          </cell>
          <cell r="O1457">
            <v>-12.733000000000001</v>
          </cell>
          <cell r="P1457">
            <v>-13.157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 t="str">
            <v>I_RP_WD_RHsProposed Station Variable O&amp;M Costs</v>
          </cell>
        </row>
        <row r="1458"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 t="str">
            <v>I_RP_WD_RHsProposed Station Emission Costs</v>
          </cell>
        </row>
        <row r="1459"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 t="str">
            <v>I_RP_WD_RHsProposed Station Dispatch Adder Costs</v>
          </cell>
        </row>
        <row r="1460">
          <cell r="E1460">
            <v>0.58799999999999997</v>
          </cell>
          <cell r="F1460">
            <v>4.4580000000000002</v>
          </cell>
          <cell r="G1460">
            <v>4.5549999999999997</v>
          </cell>
          <cell r="H1460">
            <v>4.6550000000000002</v>
          </cell>
          <cell r="I1460">
            <v>4.758</v>
          </cell>
          <cell r="J1460">
            <v>4.8620000000000001</v>
          </cell>
          <cell r="K1460">
            <v>4.9690000000000003</v>
          </cell>
          <cell r="L1460">
            <v>5.0780000000000003</v>
          </cell>
          <cell r="M1460">
            <v>5.19</v>
          </cell>
          <cell r="N1460">
            <v>5.3040000000000003</v>
          </cell>
          <cell r="O1460">
            <v>5.4210000000000003</v>
          </cell>
          <cell r="P1460">
            <v>5.54</v>
          </cell>
          <cell r="Q1460">
            <v>5.6619999999999999</v>
          </cell>
          <cell r="R1460">
            <v>5.7869999999999999</v>
          </cell>
          <cell r="S1460">
            <v>5.9139999999999997</v>
          </cell>
          <cell r="T1460">
            <v>6.0439999999999996</v>
          </cell>
          <cell r="U1460">
            <v>6.1779999999999999</v>
          </cell>
          <cell r="V1460">
            <v>6.3140000000000001</v>
          </cell>
          <cell r="W1460">
            <v>6.49</v>
          </cell>
          <cell r="X1460">
            <v>6.69</v>
          </cell>
          <cell r="Y1460" t="str">
            <v>I_RP_WD_RHsProposed Station Fixed Costs</v>
          </cell>
        </row>
        <row r="1461"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 t="str">
            <v>I_RP_WD_RHsProposed Station Demand Charges</v>
          </cell>
        </row>
        <row r="1462"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 t="str">
            <v>I_RP_WD_RHsProposed Station Capital Costs</v>
          </cell>
        </row>
        <row r="1463">
          <cell r="E1463">
            <v>0.58799999999999997</v>
          </cell>
          <cell r="F1463">
            <v>4.4580000000000002</v>
          </cell>
          <cell r="G1463">
            <v>-6.48</v>
          </cell>
          <cell r="H1463">
            <v>-6.38</v>
          </cell>
          <cell r="I1463">
            <v>-6.702</v>
          </cell>
          <cell r="J1463">
            <v>-6.6219999999999999</v>
          </cell>
          <cell r="K1463">
            <v>-6.915</v>
          </cell>
          <cell r="L1463">
            <v>-6.806</v>
          </cell>
          <cell r="M1463">
            <v>-7.1180000000000003</v>
          </cell>
          <cell r="N1463">
            <v>-7.0309999999999997</v>
          </cell>
          <cell r="O1463">
            <v>-7.3120000000000003</v>
          </cell>
          <cell r="P1463">
            <v>-7.617</v>
          </cell>
          <cell r="Q1463">
            <v>5.6619999999999999</v>
          </cell>
          <cell r="R1463">
            <v>5.7869999999999999</v>
          </cell>
          <cell r="S1463">
            <v>5.9139999999999997</v>
          </cell>
          <cell r="T1463">
            <v>6.0439999999999996</v>
          </cell>
          <cell r="U1463">
            <v>6.1779999999999999</v>
          </cell>
          <cell r="V1463">
            <v>6.3140000000000001</v>
          </cell>
          <cell r="W1463">
            <v>6.49</v>
          </cell>
          <cell r="X1463">
            <v>6.69</v>
          </cell>
          <cell r="Y1463" t="str">
            <v>I_RP_WD_RHs   Station Total Costs</v>
          </cell>
        </row>
        <row r="1464"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 t="str">
            <v>R_WD_CDR2_cProposed Station Fuel Costs</v>
          </cell>
        </row>
        <row r="1465">
          <cell r="E1465">
            <v>0</v>
          </cell>
          <cell r="F1465">
            <v>0</v>
          </cell>
          <cell r="G1465">
            <v>-54.439</v>
          </cell>
          <cell r="H1465">
            <v>-54.418999999999997</v>
          </cell>
          <cell r="I1465">
            <v>-56.524999999999999</v>
          </cell>
          <cell r="J1465">
            <v>-55.786000000000001</v>
          </cell>
          <cell r="K1465">
            <v>-57.808</v>
          </cell>
          <cell r="L1465">
            <v>-57.783999999999999</v>
          </cell>
          <cell r="M1465">
            <v>-59.892000000000003</v>
          </cell>
          <cell r="N1465">
            <v>-59.959000000000003</v>
          </cell>
          <cell r="O1465">
            <v>-61.972999999999999</v>
          </cell>
          <cell r="P1465">
            <v>-64.08</v>
          </cell>
          <cell r="Q1465">
            <v>2.0499999999999998</v>
          </cell>
          <cell r="R1465">
            <v>2.081</v>
          </cell>
          <cell r="S1465">
            <v>2.1070000000000002</v>
          </cell>
          <cell r="T1465">
            <v>2.1360000000000001</v>
          </cell>
          <cell r="U1465">
            <v>2.1640000000000001</v>
          </cell>
          <cell r="V1465">
            <v>2.198</v>
          </cell>
          <cell r="W1465">
            <v>2.226</v>
          </cell>
          <cell r="X1465">
            <v>2.258</v>
          </cell>
          <cell r="Y1465" t="str">
            <v>R_WD_CDR2_cProposed Station Variable O&amp;M Costs</v>
          </cell>
        </row>
        <row r="1466"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 t="str">
            <v>R_WD_CDR2_cProposed Station Emission Costs</v>
          </cell>
        </row>
        <row r="1467"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 t="str">
            <v>R_WD_CDR2_cProposed Station Dispatch Adder Costs</v>
          </cell>
        </row>
        <row r="1468">
          <cell r="E1468">
            <v>0</v>
          </cell>
          <cell r="F1468">
            <v>0</v>
          </cell>
          <cell r="G1468">
            <v>63.424999999999997</v>
          </cell>
          <cell r="H1468">
            <v>64.260999999999996</v>
          </cell>
          <cell r="I1468">
            <v>66.106999999999999</v>
          </cell>
          <cell r="J1468">
            <v>68.064999999999998</v>
          </cell>
          <cell r="K1468">
            <v>68.864000000000004</v>
          </cell>
          <cell r="L1468">
            <v>70.768000000000001</v>
          </cell>
          <cell r="M1468">
            <v>71.7</v>
          </cell>
          <cell r="N1468">
            <v>73.745000000000005</v>
          </cell>
          <cell r="O1468">
            <v>74.619</v>
          </cell>
          <cell r="P1468">
            <v>76.494</v>
          </cell>
          <cell r="Q1468">
            <v>46.853999999999999</v>
          </cell>
          <cell r="R1468">
            <v>47.893999999999998</v>
          </cell>
          <cell r="S1468">
            <v>48.957999999999998</v>
          </cell>
          <cell r="T1468">
            <v>50.045000000000002</v>
          </cell>
          <cell r="U1468">
            <v>51.155999999999999</v>
          </cell>
          <cell r="V1468">
            <v>52.290999999999997</v>
          </cell>
          <cell r="W1468">
            <v>53.451999999999998</v>
          </cell>
          <cell r="X1468">
            <v>54.639000000000003</v>
          </cell>
          <cell r="Y1468" t="str">
            <v>R_WD_CDR2_cProposed Station Fixed Costs</v>
          </cell>
        </row>
        <row r="1469"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 t="str">
            <v>R_WD_CDR2_cProposed Station Demand Charges</v>
          </cell>
        </row>
        <row r="1470"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 t="str">
            <v>R_WD_CDR2_cProposed Station Capital Costs</v>
          </cell>
        </row>
        <row r="1471">
          <cell r="E1471">
            <v>0</v>
          </cell>
          <cell r="F1471">
            <v>0</v>
          </cell>
          <cell r="G1471">
            <v>8.9860000000000007</v>
          </cell>
          <cell r="H1471">
            <v>9.8420000000000005</v>
          </cell>
          <cell r="I1471">
            <v>9.5820000000000007</v>
          </cell>
          <cell r="J1471">
            <v>12.278</v>
          </cell>
          <cell r="K1471">
            <v>11.055999999999999</v>
          </cell>
          <cell r="L1471">
            <v>12.984</v>
          </cell>
          <cell r="M1471">
            <v>11.808</v>
          </cell>
          <cell r="N1471">
            <v>13.786</v>
          </cell>
          <cell r="O1471">
            <v>12.646000000000001</v>
          </cell>
          <cell r="P1471">
            <v>12.414</v>
          </cell>
          <cell r="Q1471">
            <v>48.904000000000003</v>
          </cell>
          <cell r="R1471">
            <v>49.975000000000001</v>
          </cell>
          <cell r="S1471">
            <v>51.064</v>
          </cell>
          <cell r="T1471">
            <v>52.18</v>
          </cell>
          <cell r="U1471">
            <v>53.32</v>
          </cell>
          <cell r="V1471">
            <v>54.488999999999997</v>
          </cell>
          <cell r="W1471">
            <v>55.677</v>
          </cell>
          <cell r="X1471">
            <v>56.896999999999998</v>
          </cell>
          <cell r="Y1471" t="str">
            <v>R_WD_CDR2_c   Station Total Costs</v>
          </cell>
        </row>
        <row r="1472"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 t="str">
            <v>R_WD_TBF3_bProposed Station Fuel Costs</v>
          </cell>
        </row>
        <row r="1473">
          <cell r="E1473">
            <v>0</v>
          </cell>
          <cell r="F1473">
            <v>0.255</v>
          </cell>
          <cell r="G1473">
            <v>-57.054000000000002</v>
          </cell>
          <cell r="H1473">
            <v>-57.031999999999996</v>
          </cell>
          <cell r="I1473">
            <v>-58.835999999999999</v>
          </cell>
          <cell r="J1473">
            <v>-57.698</v>
          </cell>
          <cell r="K1473">
            <v>-59.741999999999997</v>
          </cell>
          <cell r="L1473">
            <v>-59.716999999999999</v>
          </cell>
          <cell r="M1473">
            <v>-61.927</v>
          </cell>
          <cell r="N1473">
            <v>-62.076999999999998</v>
          </cell>
          <cell r="O1473">
            <v>-64.106999999999999</v>
          </cell>
          <cell r="P1473">
            <v>-66.314999999999998</v>
          </cell>
          <cell r="Q1473">
            <v>2.9910000000000001</v>
          </cell>
          <cell r="R1473">
            <v>2.9940000000000002</v>
          </cell>
          <cell r="S1473">
            <v>3.0009999999999999</v>
          </cell>
          <cell r="T1473">
            <v>3.081</v>
          </cell>
          <cell r="U1473">
            <v>3.1110000000000002</v>
          </cell>
          <cell r="V1473">
            <v>3.1520000000000001</v>
          </cell>
          <cell r="W1473">
            <v>3.1749999999999998</v>
          </cell>
          <cell r="X1473">
            <v>3.1920000000000002</v>
          </cell>
          <cell r="Y1473" t="str">
            <v>R_WD_TBF3_bProposed Station Variable O&amp;M Costs</v>
          </cell>
        </row>
        <row r="1474"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 t="str">
            <v>R_WD_TBF3_bProposed Station Emission Costs</v>
          </cell>
        </row>
        <row r="1475"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 t="str">
            <v>R_WD_TBF3_bProposed Station Dispatch Adder Costs</v>
          </cell>
        </row>
        <row r="1476">
          <cell r="E1476">
            <v>0</v>
          </cell>
          <cell r="F1476">
            <v>9.5879999999999992</v>
          </cell>
          <cell r="G1476">
            <v>58.805</v>
          </cell>
          <cell r="H1476">
            <v>60.110999999999997</v>
          </cell>
          <cell r="I1476">
            <v>61.445</v>
          </cell>
          <cell r="J1476">
            <v>62.808999999999997</v>
          </cell>
          <cell r="K1476">
            <v>64.203000000000003</v>
          </cell>
          <cell r="L1476">
            <v>65.628</v>
          </cell>
          <cell r="M1476">
            <v>67.085999999999999</v>
          </cell>
          <cell r="N1476">
            <v>68.575000000000003</v>
          </cell>
          <cell r="O1476">
            <v>70.097999999999999</v>
          </cell>
          <cell r="P1476">
            <v>71.653000000000006</v>
          </cell>
          <cell r="Q1476">
            <v>73.244</v>
          </cell>
          <cell r="R1476">
            <v>74.87</v>
          </cell>
          <cell r="S1476">
            <v>76.533000000000001</v>
          </cell>
          <cell r="T1476">
            <v>78.230999999999995</v>
          </cell>
          <cell r="U1476">
            <v>79.968000000000004</v>
          </cell>
          <cell r="V1476">
            <v>81.744</v>
          </cell>
          <cell r="W1476">
            <v>83.558000000000007</v>
          </cell>
          <cell r="X1476">
            <v>85.412999999999997</v>
          </cell>
          <cell r="Y1476" t="str">
            <v>R_WD_TBF3_bProposed Station Fixed Costs</v>
          </cell>
        </row>
        <row r="1477"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 t="str">
            <v>R_WD_TBF3_bProposed Station Demand Charges</v>
          </cell>
        </row>
        <row r="1478"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 t="str">
            <v>R_WD_TBF3_bProposed Station Capital Costs</v>
          </cell>
        </row>
        <row r="1479">
          <cell r="E1479">
            <v>0</v>
          </cell>
          <cell r="F1479">
            <v>9.843</v>
          </cell>
          <cell r="G1479">
            <v>1.7509999999999999</v>
          </cell>
          <cell r="H1479">
            <v>3.0779999999999998</v>
          </cell>
          <cell r="I1479">
            <v>2.609</v>
          </cell>
          <cell r="J1479">
            <v>5.1109999999999998</v>
          </cell>
          <cell r="K1479">
            <v>4.4610000000000003</v>
          </cell>
          <cell r="L1479">
            <v>5.9109999999999996</v>
          </cell>
          <cell r="M1479">
            <v>5.1589999999999998</v>
          </cell>
          <cell r="N1479">
            <v>6.4980000000000002</v>
          </cell>
          <cell r="O1479">
            <v>5.99</v>
          </cell>
          <cell r="P1479">
            <v>5.3380000000000001</v>
          </cell>
          <cell r="Q1479">
            <v>76.234999999999999</v>
          </cell>
          <cell r="R1479">
            <v>77.864000000000004</v>
          </cell>
          <cell r="S1479">
            <v>79.534000000000006</v>
          </cell>
          <cell r="T1479">
            <v>81.311999999999998</v>
          </cell>
          <cell r="U1479">
            <v>83.078999999999994</v>
          </cell>
          <cell r="V1479">
            <v>84.896000000000001</v>
          </cell>
          <cell r="W1479">
            <v>86.733000000000004</v>
          </cell>
          <cell r="X1479">
            <v>88.605000000000004</v>
          </cell>
          <cell r="Y1479" t="str">
            <v>R_WD_TBF3_b   Station Total Costs</v>
          </cell>
        </row>
        <row r="1480"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 t="str">
            <v>R_WD_EKF1_bProposed Station Fuel Costs</v>
          </cell>
        </row>
        <row r="1481">
          <cell r="E1481">
            <v>0</v>
          </cell>
          <cell r="F1481">
            <v>0.11600000000000001</v>
          </cell>
          <cell r="G1481">
            <v>-27.195</v>
          </cell>
          <cell r="H1481">
            <v>-27.184999999999999</v>
          </cell>
          <cell r="I1481">
            <v>-28.052</v>
          </cell>
          <cell r="J1481">
            <v>-27.509</v>
          </cell>
          <cell r="K1481">
            <v>-28.475999999999999</v>
          </cell>
          <cell r="L1481">
            <v>-28.463999999999999</v>
          </cell>
          <cell r="M1481">
            <v>-29.516999999999999</v>
          </cell>
          <cell r="N1481">
            <v>-29.597000000000001</v>
          </cell>
          <cell r="O1481">
            <v>-30.556999999999999</v>
          </cell>
          <cell r="P1481">
            <v>-31.609000000000002</v>
          </cell>
          <cell r="Q1481">
            <v>1.4259999999999999</v>
          </cell>
          <cell r="R1481">
            <v>1.4239999999999999</v>
          </cell>
          <cell r="S1481">
            <v>1.4359999999999999</v>
          </cell>
          <cell r="T1481">
            <v>1.468</v>
          </cell>
          <cell r="U1481">
            <v>1.4830000000000001</v>
          </cell>
          <cell r="V1481">
            <v>1.5029999999999999</v>
          </cell>
          <cell r="W1481">
            <v>1.5129999999999999</v>
          </cell>
          <cell r="X1481">
            <v>1.5269999999999999</v>
          </cell>
          <cell r="Y1481" t="str">
            <v>R_WD_EKF1_bProposed Station Variable O&amp;M Costs</v>
          </cell>
        </row>
        <row r="1482"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 t="str">
            <v>R_WD_EKF1_bProposed Station Emission Costs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 t="str">
            <v>R_WD_EKF1_bProposed Station Dispatch Adder Costs</v>
          </cell>
        </row>
        <row r="1484">
          <cell r="E1484">
            <v>0</v>
          </cell>
          <cell r="F1484">
            <v>4.8460000000000001</v>
          </cell>
          <cell r="G1484">
            <v>29.724</v>
          </cell>
          <cell r="H1484">
            <v>30.384</v>
          </cell>
          <cell r="I1484">
            <v>31.058</v>
          </cell>
          <cell r="J1484">
            <v>31.748000000000001</v>
          </cell>
          <cell r="K1484">
            <v>32.453000000000003</v>
          </cell>
          <cell r="L1484">
            <v>33.173000000000002</v>
          </cell>
          <cell r="M1484">
            <v>33.909999999999997</v>
          </cell>
          <cell r="N1484">
            <v>34.661999999999999</v>
          </cell>
          <cell r="O1484">
            <v>35.432000000000002</v>
          </cell>
          <cell r="P1484">
            <v>36.219000000000001</v>
          </cell>
          <cell r="Q1484">
            <v>37.023000000000003</v>
          </cell>
          <cell r="R1484">
            <v>37.844000000000001</v>
          </cell>
          <cell r="S1484">
            <v>38.685000000000002</v>
          </cell>
          <cell r="T1484">
            <v>39.542999999999999</v>
          </cell>
          <cell r="U1484">
            <v>40.420999999999999</v>
          </cell>
          <cell r="V1484">
            <v>41.319000000000003</v>
          </cell>
          <cell r="W1484">
            <v>42.235999999999997</v>
          </cell>
          <cell r="X1484">
            <v>43.173000000000002</v>
          </cell>
          <cell r="Y1484" t="str">
            <v>R_WD_EKF1_bProposed Station Fixed Costs</v>
          </cell>
        </row>
        <row r="1485"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 t="str">
            <v>R_WD_EKF1_bProposed Station Demand Charges</v>
          </cell>
        </row>
        <row r="1486"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 t="str">
            <v>R_WD_EKF1_bProposed Station Capital Costs</v>
          </cell>
        </row>
        <row r="1487">
          <cell r="E1487">
            <v>0</v>
          </cell>
          <cell r="F1487">
            <v>4.9619999999999997</v>
          </cell>
          <cell r="G1487">
            <v>2.5289999999999999</v>
          </cell>
          <cell r="H1487">
            <v>3.1989999999999998</v>
          </cell>
          <cell r="I1487">
            <v>3.0059999999999998</v>
          </cell>
          <cell r="J1487">
            <v>4.2389999999999999</v>
          </cell>
          <cell r="K1487">
            <v>3.9769999999999999</v>
          </cell>
          <cell r="L1487">
            <v>4.7089999999999996</v>
          </cell>
          <cell r="M1487">
            <v>4.3920000000000003</v>
          </cell>
          <cell r="N1487">
            <v>5.0650000000000004</v>
          </cell>
          <cell r="O1487">
            <v>4.875</v>
          </cell>
          <cell r="P1487">
            <v>4.609</v>
          </cell>
          <cell r="Q1487">
            <v>38.448</v>
          </cell>
          <cell r="R1487">
            <v>39.268999999999998</v>
          </cell>
          <cell r="S1487">
            <v>40.121000000000002</v>
          </cell>
          <cell r="T1487">
            <v>41.012</v>
          </cell>
          <cell r="U1487">
            <v>41.904000000000003</v>
          </cell>
          <cell r="V1487">
            <v>42.822000000000003</v>
          </cell>
          <cell r="W1487">
            <v>43.749000000000002</v>
          </cell>
          <cell r="X1487">
            <v>44.7</v>
          </cell>
          <cell r="Y1487" t="str">
            <v>R_WD_EKF1_b   Station Total Costs</v>
          </cell>
        </row>
        <row r="1488"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 t="str">
            <v>I_CedarSpI_WDProposed Station Fuel Costs</v>
          </cell>
        </row>
        <row r="1489">
          <cell r="E1489">
            <v>0</v>
          </cell>
          <cell r="F1489">
            <v>0</v>
          </cell>
          <cell r="G1489">
            <v>-16.352</v>
          </cell>
          <cell r="H1489">
            <v>-16.346</v>
          </cell>
          <cell r="I1489">
            <v>-16.978999999999999</v>
          </cell>
          <cell r="J1489">
            <v>-16.757000000000001</v>
          </cell>
          <cell r="K1489">
            <v>-17.364000000000001</v>
          </cell>
          <cell r="L1489">
            <v>-17.356999999999999</v>
          </cell>
          <cell r="M1489">
            <v>-17.989999999999998</v>
          </cell>
          <cell r="N1489">
            <v>-18.010000000000002</v>
          </cell>
          <cell r="O1489">
            <v>-18.614999999999998</v>
          </cell>
          <cell r="P1489">
            <v>-19.248000000000001</v>
          </cell>
          <cell r="Q1489">
            <v>0.61599999999999999</v>
          </cell>
          <cell r="R1489">
            <v>0.625</v>
          </cell>
          <cell r="S1489">
            <v>0.63300000000000001</v>
          </cell>
          <cell r="T1489">
            <v>0.64100000000000001</v>
          </cell>
          <cell r="U1489">
            <v>0.65</v>
          </cell>
          <cell r="V1489">
            <v>0.66</v>
          </cell>
          <cell r="W1489">
            <v>0.66900000000000004</v>
          </cell>
          <cell r="X1489">
            <v>0.67800000000000005</v>
          </cell>
          <cell r="Y1489" t="str">
            <v>I_CedarSpI_WDProposed Station Variable O&amp;M Costs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 t="str">
            <v>I_CedarSpI_WDProposed Station Emission Costs</v>
          </cell>
        </row>
        <row r="1491"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 t="str">
            <v>I_CedarSpI_WDProposed Station Dispatch Adder Costs</v>
          </cell>
        </row>
        <row r="1492"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 t="str">
            <v>I_CedarSpI_WDProposed Station Fixed Costs</v>
          </cell>
        </row>
        <row r="1493"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 t="str">
            <v>I_CedarSpI_WDProposed Station Demand Charges</v>
          </cell>
        </row>
        <row r="1494"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 t="str">
            <v>I_CedarSpI_WDProposed Station Capital Costs</v>
          </cell>
        </row>
        <row r="1495">
          <cell r="E1495">
            <v>0</v>
          </cell>
          <cell r="F1495">
            <v>0</v>
          </cell>
          <cell r="G1495">
            <v>-16.352</v>
          </cell>
          <cell r="H1495">
            <v>-16.346</v>
          </cell>
          <cell r="I1495">
            <v>-16.978999999999999</v>
          </cell>
          <cell r="J1495">
            <v>-16.757000000000001</v>
          </cell>
          <cell r="K1495">
            <v>-17.364000000000001</v>
          </cell>
          <cell r="L1495">
            <v>-17.356999999999999</v>
          </cell>
          <cell r="M1495">
            <v>-17.989999999999998</v>
          </cell>
          <cell r="N1495">
            <v>-18.010000000000002</v>
          </cell>
          <cell r="O1495">
            <v>-18.614999999999998</v>
          </cell>
          <cell r="P1495">
            <v>-19.248000000000001</v>
          </cell>
          <cell r="Q1495">
            <v>0.61599999999999999</v>
          </cell>
          <cell r="R1495">
            <v>0.625</v>
          </cell>
          <cell r="S1495">
            <v>0.63300000000000001</v>
          </cell>
          <cell r="T1495">
            <v>0.64100000000000001</v>
          </cell>
          <cell r="U1495">
            <v>0.65</v>
          </cell>
          <cell r="V1495">
            <v>0.66</v>
          </cell>
          <cell r="W1495">
            <v>0.66900000000000004</v>
          </cell>
          <cell r="X1495">
            <v>0.67800000000000005</v>
          </cell>
          <cell r="Y1495" t="str">
            <v>I_CedarSpI_WD   Station Total Costs</v>
          </cell>
        </row>
        <row r="1496"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 t="str">
            <v>I_SO_SC_FRMProposed Station Fuel Costs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 t="str">
            <v>I_SO_SC_FRMProposed Station Variable O&amp;M Costs</v>
          </cell>
        </row>
        <row r="1498"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 t="str">
            <v>I_SO_SC_FRMProposed Station Emission Costs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 t="str">
            <v>I_SO_SC_FRMProposed Station Dispatch Adder Costs</v>
          </cell>
        </row>
        <row r="1500"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 t="str">
            <v>I_SO_SC_FRMProposed Station Fixed Costs</v>
          </cell>
        </row>
        <row r="1501"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 t="str">
            <v>I_SO_SC_FRMProposed Station Demand Charges</v>
          </cell>
        </row>
        <row r="1502"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 t="str">
            <v>I_SO_SC_FRMProposed Station Capital Costs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 t="str">
            <v>I_SO_SC_FRM   Station Total Costs</v>
          </cell>
        </row>
        <row r="1504"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 t="str">
            <v>I_SO_CC_J1Proposed Station Fuel Costs</v>
          </cell>
        </row>
        <row r="1505"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 t="str">
            <v>I_SO_CC_J1Proposed Station Variable O&amp;M Costs</v>
          </cell>
        </row>
        <row r="1506"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 t="str">
            <v>I_SO_CC_J1Proposed Station Emission Costs</v>
          </cell>
        </row>
        <row r="1507"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 t="str">
            <v>I_SO_CC_J1Proposed Station Dispatch Adder Costs</v>
          </cell>
        </row>
        <row r="1508"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 t="str">
            <v>I_SO_CC_J1Proposed Station Fixed Costs</v>
          </cell>
        </row>
        <row r="1509"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 t="str">
            <v>I_SO_CC_J1Proposed Station Demand Charges</v>
          </cell>
        </row>
        <row r="1510"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 t="str">
            <v>I_SO_CC_J1Proposed Station Capital Costs</v>
          </cell>
        </row>
        <row r="1511"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 t="str">
            <v>I_SO_CC_J1   Station Total Costs</v>
          </cell>
        </row>
        <row r="1512"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 t="str">
            <v>I_SO_CC_J1DProposed Station Fuel Costs</v>
          </cell>
        </row>
        <row r="1513"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 t="str">
            <v>I_SO_CC_J1DProposed Station Variable O&amp;M Costs</v>
          </cell>
        </row>
        <row r="1514"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 t="str">
            <v>I_SO_CC_J1DProposed Station Emission Costs</v>
          </cell>
        </row>
        <row r="1515"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 t="str">
            <v>I_SO_CC_J1DProposed Station Dispatch Adder Costs</v>
          </cell>
        </row>
        <row r="1516"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 t="str">
            <v>I_SO_CC_J1DProposed Station Fixed Costs</v>
          </cell>
        </row>
        <row r="1517"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 t="str">
            <v>I_SO_CC_J1DProposed Station Demand Charges</v>
          </cell>
        </row>
        <row r="1518"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 t="str">
            <v>I_SO_CC_J1DProposed Station Capital Costs</v>
          </cell>
        </row>
        <row r="1519"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 t="str">
            <v>I_SO_CC_J1D   Station Total Costs</v>
          </cell>
        </row>
        <row r="1520"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 t="str">
            <v>I_SO_GEO_PPAProposed Station Fuel Costs</v>
          </cell>
        </row>
        <row r="1521"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 t="str">
            <v>I_SO_GEO_PPAProposed Station Variable O&amp;M Costs</v>
          </cell>
        </row>
        <row r="1522"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 t="str">
            <v>I_SO_GEO_PPAProposed Station Emission Costs</v>
          </cell>
        </row>
        <row r="1523"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 t="str">
            <v>I_SO_GEO_PPAProposed Station Dispatch Adder Costs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 t="str">
            <v>I_SO_GEO_PPAProposed Station Fixed Costs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 t="str">
            <v>I_SO_GEO_PPAProposed Station Demand Charges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 t="str">
            <v>I_SO_GEO_PPAProposed Station Capital Costs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 t="str">
            <v>I_SO_GEO_PPA   Station Total Costs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 t="str">
            <v>H_.SO1_WDProposed Station Fuel Costs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 t="str">
            <v>H_.SO1_WDProposed Station Variable O&amp;M Costs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 t="str">
            <v>H_.SO1_WDProposed Station Emission Costs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 t="str">
            <v>H_.SO1_WDProposed Station Dispatch Adder Costs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 t="str">
            <v>H_.SO1_WDProposed Station Fixed Costs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 t="str">
            <v>H_.SO1_WDProposed Station Demand Charges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 t="str">
            <v>H_.SO1_WDProposed Station Capital Costs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 t="str">
            <v>H_.SO1_WD   Station Total Costs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 t="str">
            <v>H_.SO1_PVSProposed Station Fuel Costs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 t="str">
            <v>H_.SO1_PVSProposed Station Variable O&amp;M Costs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 t="str">
            <v>H_.SO1_PVSProposed Station Emission Costs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 t="str">
            <v>H_.SO1_PVSProposed Station Dispatch Adder Costs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 t="str">
            <v>H_.SO1_PVSProposed Station Fixed Costs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 t="str">
            <v>H_.SO1_PVSProposed Station Demand Charges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 t="str">
            <v>H_.SO1_PVSProposed Station Capital Costs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 t="str">
            <v>H_.SO1_PVS   Station Total Costs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 t="str">
            <v>L_.SO1_WDProposed Station Fuel Costs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 t="str">
            <v>L_.SO1_WDProposed Station Variable O&amp;M Costs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 t="str">
            <v>L_.SO1_WDProposed Station Emission Costs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 t="str">
            <v>L_.SO1_WDProposed Station Dispatch Adder Costs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 t="str">
            <v>L_.SO1_WDProposed Station Fixed Costs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 t="str">
            <v>L_.SO1_WDProposed Station Demand Charges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 t="str">
            <v>L_.SO1_WDProposed Station Capital Costs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 t="str">
            <v>L_.SO1_WD   Station Total Costs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 t="str">
            <v>H1.SO1_PVSProposed Station Fuel Costs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1.1040000000000001</v>
          </cell>
          <cell r="K1553">
            <v>1.129</v>
          </cell>
          <cell r="L1553">
            <v>1.1559999999999999</v>
          </cell>
          <cell r="M1553">
            <v>1.1819999999999999</v>
          </cell>
          <cell r="N1553">
            <v>1.2090000000000001</v>
          </cell>
          <cell r="O1553">
            <v>1.236</v>
          </cell>
          <cell r="P1553">
            <v>1.264</v>
          </cell>
          <cell r="Q1553">
            <v>1.2929999999999999</v>
          </cell>
          <cell r="R1553">
            <v>1.3220000000000001</v>
          </cell>
          <cell r="S1553">
            <v>1.353</v>
          </cell>
          <cell r="T1553">
            <v>1.3839999999999999</v>
          </cell>
          <cell r="U1553">
            <v>1.415</v>
          </cell>
          <cell r="V1553">
            <v>1.4470000000000001</v>
          </cell>
          <cell r="W1553">
            <v>1.48</v>
          </cell>
          <cell r="X1553">
            <v>1.514</v>
          </cell>
          <cell r="Y1553" t="str">
            <v>H1.SO1_PVSProposed Station Variable O&amp;M Costs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 t="str">
            <v>H1.SO1_PVSProposed Station Emission Costs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 t="str">
            <v>H1.SO1_PVSProposed Station Dispatch Adder Costs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12.661</v>
          </cell>
          <cell r="K1556">
            <v>12.661</v>
          </cell>
          <cell r="L1556">
            <v>12.661</v>
          </cell>
          <cell r="M1556">
            <v>12.661</v>
          </cell>
          <cell r="N1556">
            <v>12.661</v>
          </cell>
          <cell r="O1556">
            <v>12.661</v>
          </cell>
          <cell r="P1556">
            <v>12.661</v>
          </cell>
          <cell r="Q1556">
            <v>12.661</v>
          </cell>
          <cell r="R1556">
            <v>12.661</v>
          </cell>
          <cell r="S1556">
            <v>12.661</v>
          </cell>
          <cell r="T1556">
            <v>12.661</v>
          </cell>
          <cell r="U1556">
            <v>12.661</v>
          </cell>
          <cell r="V1556">
            <v>12.661</v>
          </cell>
          <cell r="W1556">
            <v>12.661</v>
          </cell>
          <cell r="X1556">
            <v>12.661</v>
          </cell>
          <cell r="Y1556" t="str">
            <v>H1.SO1_PVSProposed Station Fixed Costs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 t="str">
            <v>H1.SO1_PVSProposed Station Demand Charges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29.154</v>
          </cell>
          <cell r="K1558">
            <v>29.818999999999999</v>
          </cell>
          <cell r="L1558">
            <v>30.498999999999999</v>
          </cell>
          <cell r="M1558">
            <v>31.193999999999999</v>
          </cell>
          <cell r="N1558">
            <v>31.905000000000001</v>
          </cell>
          <cell r="O1558">
            <v>32.633000000000003</v>
          </cell>
          <cell r="P1558">
            <v>33.377000000000002</v>
          </cell>
          <cell r="Q1558">
            <v>34.137999999999998</v>
          </cell>
          <cell r="R1558">
            <v>34.915999999999997</v>
          </cell>
          <cell r="S1558">
            <v>35.712000000000003</v>
          </cell>
          <cell r="T1558">
            <v>36.526000000000003</v>
          </cell>
          <cell r="U1558">
            <v>37.359000000000002</v>
          </cell>
          <cell r="V1558">
            <v>38.210999999999999</v>
          </cell>
          <cell r="W1558">
            <v>39.082000000000001</v>
          </cell>
          <cell r="X1558">
            <v>39.972999999999999</v>
          </cell>
          <cell r="Y1558" t="str">
            <v>H1.SO1_PVSProposed Station Capital Costs</v>
          </cell>
        </row>
        <row r="1559"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42.92</v>
          </cell>
          <cell r="K1559">
            <v>43.609000000000002</v>
          </cell>
          <cell r="L1559">
            <v>44.314999999999998</v>
          </cell>
          <cell r="M1559">
            <v>45.036999999999999</v>
          </cell>
          <cell r="N1559">
            <v>45.774999999999999</v>
          </cell>
          <cell r="O1559">
            <v>46.53</v>
          </cell>
          <cell r="P1559">
            <v>47.302</v>
          </cell>
          <cell r="Q1559">
            <v>48.091999999999999</v>
          </cell>
          <cell r="R1559">
            <v>48.899000000000001</v>
          </cell>
          <cell r="S1559">
            <v>49.725999999999999</v>
          </cell>
          <cell r="T1559">
            <v>50.570999999999998</v>
          </cell>
          <cell r="U1559">
            <v>51.436</v>
          </cell>
          <cell r="V1559">
            <v>52.319000000000003</v>
          </cell>
          <cell r="W1559">
            <v>53.222999999999999</v>
          </cell>
          <cell r="X1559">
            <v>54.148000000000003</v>
          </cell>
          <cell r="Y1559" t="str">
            <v>H1.SO1_PVS   Station Total Costs</v>
          </cell>
        </row>
        <row r="1560"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 t="str">
            <v>L_.SO1_PVSProposed Station Fuel Costs</v>
          </cell>
        </row>
        <row r="1561"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 t="str">
            <v>L_.SO1_PVSProposed Station Variable O&amp;M Costs</v>
          </cell>
        </row>
        <row r="1562"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 t="str">
            <v>L_.SO1_PVSProposed Station Emission Costs</v>
          </cell>
        </row>
        <row r="1563"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 t="str">
            <v>L_.SO1_PVSProposed Station Dispatch Adder Costs</v>
          </cell>
        </row>
        <row r="1564"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 t="str">
            <v>L_.SO1_PVSProposed Station Fixed Costs</v>
          </cell>
        </row>
        <row r="1565"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 t="str">
            <v>L_.SO1_PVSProposed Station Demand Charges</v>
          </cell>
        </row>
        <row r="1566"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 t="str">
            <v>L_.SO1_PVSProposed Station Capital Costs</v>
          </cell>
        </row>
        <row r="1567"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 t="str">
            <v>L_.SO1_PVS   Station Total Costs</v>
          </cell>
        </row>
        <row r="1568"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 t="str">
            <v>L1.SO1_PVSProposed Station Fuel Costs</v>
          </cell>
        </row>
        <row r="1569"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0.14399999999999999</v>
          </cell>
          <cell r="K1569">
            <v>0.14799999999999999</v>
          </cell>
          <cell r="L1569">
            <v>0.151</v>
          </cell>
          <cell r="M1569">
            <v>0.154</v>
          </cell>
          <cell r="N1569">
            <v>0.158</v>
          </cell>
          <cell r="O1569">
            <v>0.16200000000000001</v>
          </cell>
          <cell r="P1569">
            <v>0.16500000000000001</v>
          </cell>
          <cell r="Q1569">
            <v>0.16900000000000001</v>
          </cell>
          <cell r="R1569">
            <v>0.17299999999999999</v>
          </cell>
          <cell r="S1569">
            <v>0.17699999999999999</v>
          </cell>
          <cell r="T1569">
            <v>0.18099999999999999</v>
          </cell>
          <cell r="U1569">
            <v>0.185</v>
          </cell>
          <cell r="V1569">
            <v>0.189</v>
          </cell>
          <cell r="W1569">
            <v>0.193</v>
          </cell>
          <cell r="X1569">
            <v>0.19800000000000001</v>
          </cell>
          <cell r="Y1569" t="str">
            <v>L1.SO1_PVSProposed Station Variable O&amp;M Costs</v>
          </cell>
        </row>
        <row r="1570"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 t="str">
            <v>L1.SO1_PVSProposed Station Emission Costs</v>
          </cell>
        </row>
        <row r="1571"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 t="str">
            <v>L1.SO1_PVSProposed Station Dispatch Adder Costs</v>
          </cell>
        </row>
        <row r="1572"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1.655</v>
          </cell>
          <cell r="K1572">
            <v>1.655</v>
          </cell>
          <cell r="L1572">
            <v>1.655</v>
          </cell>
          <cell r="M1572">
            <v>1.655</v>
          </cell>
          <cell r="N1572">
            <v>1.655</v>
          </cell>
          <cell r="O1572">
            <v>1.655</v>
          </cell>
          <cell r="P1572">
            <v>1.655</v>
          </cell>
          <cell r="Q1572">
            <v>1.655</v>
          </cell>
          <cell r="R1572">
            <v>1.655</v>
          </cell>
          <cell r="S1572">
            <v>1.655</v>
          </cell>
          <cell r="T1572">
            <v>1.655</v>
          </cell>
          <cell r="U1572">
            <v>1.655</v>
          </cell>
          <cell r="V1572">
            <v>1.655</v>
          </cell>
          <cell r="W1572">
            <v>1.655</v>
          </cell>
          <cell r="X1572">
            <v>1.655</v>
          </cell>
          <cell r="Y1572" t="str">
            <v>L1.SO1_PVSProposed Station Fixed Costs</v>
          </cell>
        </row>
        <row r="1573"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 t="str">
            <v>L1.SO1_PVSProposed Station Demand Charges</v>
          </cell>
        </row>
        <row r="1574"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3.8109999999999999</v>
          </cell>
          <cell r="K1574">
            <v>3.8980000000000001</v>
          </cell>
          <cell r="L1574">
            <v>3.9860000000000002</v>
          </cell>
          <cell r="M1574">
            <v>4.077</v>
          </cell>
          <cell r="N1574">
            <v>4.17</v>
          </cell>
          <cell r="O1574">
            <v>4.2649999999999997</v>
          </cell>
          <cell r="P1574">
            <v>4.3630000000000004</v>
          </cell>
          <cell r="Q1574">
            <v>4.4619999999999997</v>
          </cell>
          <cell r="R1574">
            <v>4.5640000000000001</v>
          </cell>
          <cell r="S1574">
            <v>4.6680000000000001</v>
          </cell>
          <cell r="T1574">
            <v>4.774</v>
          </cell>
          <cell r="U1574">
            <v>4.883</v>
          </cell>
          <cell r="V1574">
            <v>4.9950000000000001</v>
          </cell>
          <cell r="W1574">
            <v>5.1079999999999997</v>
          </cell>
          <cell r="X1574">
            <v>5.2249999999999996</v>
          </cell>
          <cell r="Y1574" t="str">
            <v>L1.SO1_PVSProposed Station Capital Costs</v>
          </cell>
        </row>
        <row r="1575"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5.61</v>
          </cell>
          <cell r="K1575">
            <v>5.7</v>
          </cell>
          <cell r="L1575">
            <v>5.7919999999999998</v>
          </cell>
          <cell r="M1575">
            <v>5.8869999999999996</v>
          </cell>
          <cell r="N1575">
            <v>5.9829999999999997</v>
          </cell>
          <cell r="O1575">
            <v>6.0819999999999999</v>
          </cell>
          <cell r="P1575">
            <v>6.1829999999999998</v>
          </cell>
          <cell r="Q1575">
            <v>6.2859999999999996</v>
          </cell>
          <cell r="R1575">
            <v>6.3920000000000003</v>
          </cell>
          <cell r="S1575">
            <v>6.5</v>
          </cell>
          <cell r="T1575">
            <v>6.61</v>
          </cell>
          <cell r="U1575">
            <v>6.7229999999999999</v>
          </cell>
          <cell r="V1575">
            <v>6.8390000000000004</v>
          </cell>
          <cell r="W1575">
            <v>6.9569999999999999</v>
          </cell>
          <cell r="X1575">
            <v>7.0780000000000003</v>
          </cell>
          <cell r="Y1575" t="str">
            <v>L1.SO1_PVS   Station Total Costs</v>
          </cell>
        </row>
        <row r="1576"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 t="str">
            <v>FB_S_PrnMilProposed Station Fuel Costs</v>
          </cell>
        </row>
        <row r="1577">
          <cell r="E1577">
            <v>0</v>
          </cell>
          <cell r="F1577">
            <v>0</v>
          </cell>
          <cell r="G1577">
            <v>-3.0880000000000001</v>
          </cell>
          <cell r="H1577">
            <v>-3.073</v>
          </cell>
          <cell r="I1577">
            <v>-3.0579999999999998</v>
          </cell>
          <cell r="J1577">
            <v>-3.0369999999999999</v>
          </cell>
          <cell r="K1577">
            <v>-3.0270000000000001</v>
          </cell>
          <cell r="L1577">
            <v>-3.012</v>
          </cell>
          <cell r="M1577">
            <v>-2.9969999999999999</v>
          </cell>
          <cell r="N1577">
            <v>-2.9769999999999999</v>
          </cell>
          <cell r="O1577">
            <v>-2.9670000000000001</v>
          </cell>
          <cell r="P1577">
            <v>-2.952</v>
          </cell>
          <cell r="Q1577">
            <v>-2.9369999999999998</v>
          </cell>
          <cell r="R1577">
            <v>-2.9180000000000001</v>
          </cell>
          <cell r="S1577">
            <v>-2.9079999999999999</v>
          </cell>
          <cell r="T1577">
            <v>-2.8940000000000001</v>
          </cell>
          <cell r="U1577">
            <v>-2.879</v>
          </cell>
          <cell r="V1577">
            <v>-2.86</v>
          </cell>
          <cell r="W1577">
            <v>-2.85</v>
          </cell>
          <cell r="X1577">
            <v>-2.8359999999999999</v>
          </cell>
          <cell r="Y1577" t="str">
            <v>FB_S_PrnMilProposed Station Variable O&amp;M Costs</v>
          </cell>
        </row>
        <row r="1578"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 t="str">
            <v>FB_S_PrnMilProposed Station Emission Costs</v>
          </cell>
        </row>
        <row r="1579"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 t="str">
            <v>FB_S_PrnMilProposed Station Dispatch Adder Costs</v>
          </cell>
        </row>
        <row r="1580"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 t="str">
            <v>FB_S_PrnMilProposed Station Fixed Costs</v>
          </cell>
        </row>
        <row r="1581"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 t="str">
            <v>FB_S_PrnMilProposed Station Demand Charges</v>
          </cell>
        </row>
        <row r="1582"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 t="str">
            <v>FB_S_PrnMilProposed Station Capital Costs</v>
          </cell>
        </row>
        <row r="1583">
          <cell r="E1583">
            <v>0</v>
          </cell>
          <cell r="F1583">
            <v>0</v>
          </cell>
          <cell r="G1583">
            <v>-3.0880000000000001</v>
          </cell>
          <cell r="H1583">
            <v>-3.073</v>
          </cell>
          <cell r="I1583">
            <v>-3.0579999999999998</v>
          </cell>
          <cell r="J1583">
            <v>-3.0369999999999999</v>
          </cell>
          <cell r="K1583">
            <v>-3.0270000000000001</v>
          </cell>
          <cell r="L1583">
            <v>-3.012</v>
          </cell>
          <cell r="M1583">
            <v>-2.9969999999999999</v>
          </cell>
          <cell r="N1583">
            <v>-2.9769999999999999</v>
          </cell>
          <cell r="O1583">
            <v>-2.9670000000000001</v>
          </cell>
          <cell r="P1583">
            <v>-2.952</v>
          </cell>
          <cell r="Q1583">
            <v>-2.9369999999999998</v>
          </cell>
          <cell r="R1583">
            <v>-2.9180000000000001</v>
          </cell>
          <cell r="S1583">
            <v>-2.9079999999999999</v>
          </cell>
          <cell r="T1583">
            <v>-2.8940000000000001</v>
          </cell>
          <cell r="U1583">
            <v>-2.879</v>
          </cell>
          <cell r="V1583">
            <v>-2.86</v>
          </cell>
          <cell r="W1583">
            <v>-2.85</v>
          </cell>
          <cell r="X1583">
            <v>-2.8359999999999999</v>
          </cell>
          <cell r="Y1583" t="str">
            <v>FB_S_PrnMil   Station Total Costs</v>
          </cell>
        </row>
        <row r="1584">
          <cell r="E1584">
            <v>2.0169999999999999</v>
          </cell>
          <cell r="F1584">
            <v>2.036</v>
          </cell>
          <cell r="G1584">
            <v>2.0710000000000002</v>
          </cell>
          <cell r="H1584">
            <v>2.153</v>
          </cell>
          <cell r="I1584">
            <v>2.2360000000000002</v>
          </cell>
          <cell r="J1584">
            <v>2.4380000000000002</v>
          </cell>
          <cell r="K1584">
            <v>2.3479999999999999</v>
          </cell>
          <cell r="L1584">
            <v>2.734</v>
          </cell>
          <cell r="M1584">
            <v>2.6589999999999998</v>
          </cell>
          <cell r="N1584">
            <v>2.6720000000000002</v>
          </cell>
          <cell r="O1584">
            <v>2.7850000000000001</v>
          </cell>
          <cell r="P1584">
            <v>3.0870000000000002</v>
          </cell>
          <cell r="Q1584">
            <v>3.22</v>
          </cell>
          <cell r="R1584">
            <v>3.363</v>
          </cell>
          <cell r="S1584">
            <v>3.5270000000000001</v>
          </cell>
          <cell r="T1584">
            <v>3.637</v>
          </cell>
          <cell r="U1584">
            <v>3.472</v>
          </cell>
          <cell r="V1584">
            <v>3.5939999999999999</v>
          </cell>
          <cell r="W1584">
            <v>3.8650000000000002</v>
          </cell>
          <cell r="X1584">
            <v>4.0659999999999998</v>
          </cell>
          <cell r="Y1584" t="str">
            <v>I_FOT_NOBQ3Proposed Station Fuel Costs</v>
          </cell>
        </row>
        <row r="1585">
          <cell r="E1585">
            <v>4.2999999999999997E-2</v>
          </cell>
          <cell r="F1585">
            <v>4.2999999999999997E-2</v>
          </cell>
          <cell r="G1585">
            <v>4.2999999999999997E-2</v>
          </cell>
          <cell r="H1585">
            <v>4.2999999999999997E-2</v>
          </cell>
          <cell r="I1585">
            <v>4.2999999999999997E-2</v>
          </cell>
          <cell r="J1585">
            <v>4.2999999999999997E-2</v>
          </cell>
          <cell r="K1585">
            <v>3.9E-2</v>
          </cell>
          <cell r="L1585">
            <v>4.2999999999999997E-2</v>
          </cell>
          <cell r="M1585">
            <v>4.2999999999999997E-2</v>
          </cell>
          <cell r="N1585">
            <v>4.2999999999999997E-2</v>
          </cell>
          <cell r="O1585">
            <v>4.2999999999999997E-2</v>
          </cell>
          <cell r="P1585">
            <v>4.2999999999999997E-2</v>
          </cell>
          <cell r="Q1585">
            <v>4.2999999999999997E-2</v>
          </cell>
          <cell r="R1585">
            <v>4.2999999999999997E-2</v>
          </cell>
          <cell r="S1585">
            <v>4.2999999999999997E-2</v>
          </cell>
          <cell r="T1585">
            <v>4.2999999999999997E-2</v>
          </cell>
          <cell r="U1585">
            <v>4.2999999999999997E-2</v>
          </cell>
          <cell r="V1585">
            <v>4.2999999999999997E-2</v>
          </cell>
          <cell r="W1585">
            <v>4.2999999999999997E-2</v>
          </cell>
          <cell r="X1585">
            <v>4.2999999999999997E-2</v>
          </cell>
          <cell r="Y1585" t="str">
            <v>I_FOT_NOBQ3Proposed Station Variable O&amp;M Costs</v>
          </cell>
        </row>
        <row r="1586"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 t="str">
            <v>I_FOT_NOBQ3Proposed Station Emission Costs</v>
          </cell>
        </row>
        <row r="1587"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 t="str">
            <v>I_FOT_NOBQ3Proposed Station Dispatch Adder Costs</v>
          </cell>
        </row>
        <row r="1588"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 t="str">
            <v>I_FOT_NOBQ3Proposed Station Fixed Costs</v>
          </cell>
        </row>
        <row r="1589"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 t="str">
            <v>I_FOT_NOBQ3Proposed Station Demand Charges</v>
          </cell>
        </row>
        <row r="1590"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 t="str">
            <v>I_FOT_NOBQ3Proposed Station Capital Costs</v>
          </cell>
        </row>
        <row r="1591">
          <cell r="E1591">
            <v>2.06</v>
          </cell>
          <cell r="F1591">
            <v>2.0779999999999998</v>
          </cell>
          <cell r="G1591">
            <v>2.1139999999999999</v>
          </cell>
          <cell r="H1591">
            <v>2.1960000000000002</v>
          </cell>
          <cell r="I1591">
            <v>2.278</v>
          </cell>
          <cell r="J1591">
            <v>2.48</v>
          </cell>
          <cell r="K1591">
            <v>2.387</v>
          </cell>
          <cell r="L1591">
            <v>2.7759999999999998</v>
          </cell>
          <cell r="M1591">
            <v>2.702</v>
          </cell>
          <cell r="N1591">
            <v>2.7149999999999999</v>
          </cell>
          <cell r="O1591">
            <v>2.8279999999999998</v>
          </cell>
          <cell r="P1591">
            <v>3.129</v>
          </cell>
          <cell r="Q1591">
            <v>3.2629999999999999</v>
          </cell>
          <cell r="R1591">
            <v>3.4060000000000001</v>
          </cell>
          <cell r="S1591">
            <v>3.569</v>
          </cell>
          <cell r="T1591">
            <v>3.68</v>
          </cell>
          <cell r="U1591">
            <v>3.5139999999999998</v>
          </cell>
          <cell r="V1591">
            <v>3.637</v>
          </cell>
          <cell r="W1591">
            <v>3.9079999999999999</v>
          </cell>
          <cell r="X1591">
            <v>4.109</v>
          </cell>
          <cell r="Y1591" t="str">
            <v>I_FOT_NOBQ3   Station Total Costs</v>
          </cell>
        </row>
        <row r="1592">
          <cell r="E1592">
            <v>0</v>
          </cell>
          <cell r="F1592">
            <v>0.45800000000000002</v>
          </cell>
          <cell r="G1592">
            <v>1.6140000000000001</v>
          </cell>
          <cell r="H1592">
            <v>1.7190000000000001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 t="str">
            <v>I_FOT_NOB_WProposed Station Fuel Costs</v>
          </cell>
        </row>
        <row r="1593">
          <cell r="E1593">
            <v>0</v>
          </cell>
          <cell r="F1593">
            <v>1.2999999999999999E-2</v>
          </cell>
          <cell r="G1593">
            <v>4.2999999999999997E-2</v>
          </cell>
          <cell r="H1593">
            <v>4.2999999999999997E-2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 t="str">
            <v>I_FOT_NOB_WProposed Station Variable O&amp;M Costs</v>
          </cell>
        </row>
        <row r="1594"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 t="str">
            <v>I_FOT_NOB_WProposed Station Emission Costs</v>
          </cell>
        </row>
        <row r="1595"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 t="str">
            <v>I_FOT_NOB_WProposed Station Dispatch Adder Costs</v>
          </cell>
        </row>
        <row r="1596"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 t="str">
            <v>I_FOT_NOB_WProposed Station Fixed Costs</v>
          </cell>
        </row>
        <row r="1597"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 t="str">
            <v>I_FOT_NOB_WProposed Station Demand Charges</v>
          </cell>
        </row>
        <row r="1598"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 t="str">
            <v>I_FOT_NOB_WProposed Station Capital Costs</v>
          </cell>
        </row>
        <row r="1599">
          <cell r="E1599">
            <v>0</v>
          </cell>
          <cell r="F1599">
            <v>0.47099999999999997</v>
          </cell>
          <cell r="G1599">
            <v>1.6559999999999999</v>
          </cell>
          <cell r="H1599">
            <v>1.7609999999999999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 t="str">
            <v>I_FOT_NOB_W   Station Total Costs</v>
          </cell>
        </row>
        <row r="1600"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 t="str">
            <v>I_US_CC_J1Proposed Station Fuel Costs</v>
          </cell>
        </row>
        <row r="1601"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 t="str">
            <v>I_US_CC_J1Proposed Station Variable O&amp;M Costs</v>
          </cell>
        </row>
        <row r="1602"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 t="str">
            <v>I_US_CC_J1Proposed Station Emission Costs</v>
          </cell>
        </row>
        <row r="1603"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 t="str">
            <v>I_US_CC_J1Proposed Station Dispatch Adder Costs</v>
          </cell>
        </row>
        <row r="1604"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 t="str">
            <v>I_US_CC_J1Proposed Station Fixed Costs</v>
          </cell>
        </row>
        <row r="1605"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 t="str">
            <v>I_US_CC_J1Proposed Station Demand Charges</v>
          </cell>
        </row>
        <row r="1606"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 t="str">
            <v>I_US_CC_J1Proposed Station Capital Costs</v>
          </cell>
        </row>
        <row r="1607"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 t="str">
            <v>I_US_CC_J1   Station Total Costs</v>
          </cell>
        </row>
        <row r="1608"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 t="str">
            <v>I_US_CC_J1DProposed Station Fuel Costs</v>
          </cell>
        </row>
        <row r="1609"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 t="str">
            <v>I_US_CC_J1DProposed Station Variable O&amp;M Costs</v>
          </cell>
        </row>
        <row r="1610"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 t="str">
            <v>I_US_CC_J1DProposed Station Emission Costs</v>
          </cell>
        </row>
        <row r="1611"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 t="str">
            <v>I_US_CC_J1DProposed Station Dispatch Adder Costs</v>
          </cell>
        </row>
        <row r="1612"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 t="str">
            <v>I_US_CC_J1DProposed Station Fixed Costs</v>
          </cell>
        </row>
        <row r="1613"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 t="str">
            <v>I_US_CC_J1DProposed Station Demand Charges</v>
          </cell>
        </row>
        <row r="1614"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 t="str">
            <v>I_US_CC_J1DProposed Station Capital Costs</v>
          </cell>
        </row>
        <row r="1615"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 t="str">
            <v>I_US_CC_J1D   Station Total Costs</v>
          </cell>
        </row>
        <row r="1616"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 t="str">
            <v>I_US_SC_FRMProposed Station Fuel Costs</v>
          </cell>
        </row>
        <row r="1617"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 t="str">
            <v>I_US_SC_FRMProposed Station Variable O&amp;M Costs</v>
          </cell>
        </row>
        <row r="1618"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 t="str">
            <v>I_US_SC_FRMProposed Station Emission Costs</v>
          </cell>
        </row>
        <row r="1619"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 t="str">
            <v>I_US_SC_FRMProposed Station Dispatch Adder Costs</v>
          </cell>
        </row>
        <row r="1620"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 t="str">
            <v>I_US_SC_FRMProposed Station Fixed Costs</v>
          </cell>
        </row>
        <row r="1621"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 t="str">
            <v>I_US_SC_FRMProposed Station Demand Charges</v>
          </cell>
        </row>
        <row r="1622"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 t="str">
            <v>I_US_SC_FRMProposed Station Capital Costs</v>
          </cell>
        </row>
        <row r="1623"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 t="str">
            <v>I_US_SC_FRM   Station Total Costs</v>
          </cell>
        </row>
        <row r="1624"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 t="str">
            <v>I_US_GEO_PPAProposed Station Fuel Costs</v>
          </cell>
        </row>
        <row r="1625"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 t="str">
            <v>I_US_GEO_PPAProposed Station Variable O&amp;M Costs</v>
          </cell>
        </row>
        <row r="1626"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 t="str">
            <v>I_US_GEO_PPAProposed Station Emission Costs</v>
          </cell>
        </row>
        <row r="1627"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 t="str">
            <v>I_US_GEO_PPAProposed Station Dispatch Adder Costs</v>
          </cell>
        </row>
        <row r="1628"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 t="str">
            <v>I_US_GEO_PPAProposed Station Fixed Costs</v>
          </cell>
        </row>
        <row r="1629"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 t="str">
            <v>I_US_GEO_PPAProposed Station Demand Charges</v>
          </cell>
        </row>
        <row r="1630"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 t="str">
            <v>I_US_GEO_PPAProposed Station Capital Costs</v>
          </cell>
        </row>
        <row r="1631"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 t="str">
            <v>I_US_GEO_PPA   Station Total Costs</v>
          </cell>
        </row>
        <row r="1632"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 t="str">
            <v>I_US_GEO_B35Proposed Station Fuel Costs</v>
          </cell>
        </row>
        <row r="1633"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 t="str">
            <v>I_US_GEO_B35Proposed Station Variable O&amp;M Costs</v>
          </cell>
        </row>
        <row r="1634"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 t="str">
            <v>I_US_GEO_B35Proposed Station Emission Costs</v>
          </cell>
        </row>
        <row r="1635"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 t="str">
            <v>I_US_GEO_B35Proposed Station Dispatch Adder Costs</v>
          </cell>
        </row>
        <row r="1636"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 t="str">
            <v>I_US_GEO_B35Proposed Station Fixed Costs</v>
          </cell>
        </row>
        <row r="1637"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 t="str">
            <v>I_US_GEO_B35Proposed Station Demand Charges</v>
          </cell>
        </row>
        <row r="1638"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 t="str">
            <v>I_US_GEO_B35Proposed Station Capital Costs</v>
          </cell>
        </row>
        <row r="1639"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 t="str">
            <v>I_US_GEO_B35   Station Total Costs</v>
          </cell>
        </row>
        <row r="1640"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 t="str">
            <v>H_.US1_WDSProposed Station Fuel Costs</v>
          </cell>
        </row>
        <row r="1641"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 t="str">
            <v>H_.US1_WDSProposed Station Variable O&amp;M Costs</v>
          </cell>
        </row>
        <row r="1642"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 t="str">
            <v>H_.US1_WDSProposed Station Emission Costs</v>
          </cell>
        </row>
        <row r="1643"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 t="str">
            <v>H_.US1_WDSProposed Station Dispatch Adder Costs</v>
          </cell>
        </row>
        <row r="1644"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 t="str">
            <v>H_.US1_WDSProposed Station Fixed Costs</v>
          </cell>
        </row>
        <row r="1645"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 t="str">
            <v>H_.US1_WDSProposed Station Demand Charges</v>
          </cell>
        </row>
        <row r="1646"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 t="str">
            <v>H_.US1_WDSProposed Station Capital Costs</v>
          </cell>
        </row>
        <row r="1647"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 t="str">
            <v>H_.US1_WDS   Station Total Costs</v>
          </cell>
        </row>
        <row r="1648"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 t="str">
            <v>H_.US1_PVSProposed Station Fuel Costs</v>
          </cell>
        </row>
        <row r="1649"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 t="str">
            <v>H_.US1_PVSProposed Station Variable O&amp;M Costs</v>
          </cell>
        </row>
        <row r="1650"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 t="str">
            <v>H_.US1_PVSProposed Station Emission Costs</v>
          </cell>
        </row>
        <row r="1651"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 t="str">
            <v>H_.US1_PVSProposed Station Dispatch Adder Costs</v>
          </cell>
        </row>
        <row r="1652"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 t="str">
            <v>H_.US1_PVSProposed Station Fixed Costs</v>
          </cell>
        </row>
        <row r="1653"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 t="str">
            <v>H_.US1_PVSProposed Station Demand Charges</v>
          </cell>
        </row>
        <row r="1654"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 t="str">
            <v>H_.US1_PVSProposed Station Capital Costs</v>
          </cell>
        </row>
        <row r="1655"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 t="str">
            <v>H_.US1_PVS   Station Total Costs</v>
          </cell>
        </row>
        <row r="1656"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 t="str">
            <v>H_.US1_WD_CPProposed Station Fuel Costs</v>
          </cell>
        </row>
        <row r="1657"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 t="str">
            <v>H_.US1_WD_CPProposed Station Variable O&amp;M Costs</v>
          </cell>
        </row>
        <row r="1658"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 t="str">
            <v>H_.US1_WD_CPProposed Station Emission Costs</v>
          </cell>
        </row>
        <row r="1659"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 t="str">
            <v>H_.US1_WD_CPProposed Station Dispatch Adder Costs</v>
          </cell>
        </row>
        <row r="1660"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 t="str">
            <v>H_.US1_WD_CPProposed Station Fixed Costs</v>
          </cell>
        </row>
        <row r="1661"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 t="str">
            <v>H_.US1_WD_CPProposed Station Demand Charges</v>
          </cell>
        </row>
        <row r="1662"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 t="str">
            <v>H_.US1_WD_CPProposed Station Capital Costs</v>
          </cell>
        </row>
        <row r="1663"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 t="str">
            <v>H_.US1_WD_CP   Station Total Costs</v>
          </cell>
        </row>
        <row r="1664"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 t="str">
            <v>H3.US1_WD_CPProposed Station Fuel Costs</v>
          </cell>
        </row>
        <row r="1665"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-3.6160000000000001</v>
          </cell>
          <cell r="J1665">
            <v>-3.6080000000000001</v>
          </cell>
          <cell r="K1665">
            <v>-3.7480000000000002</v>
          </cell>
          <cell r="L1665">
            <v>-3.7429999999999999</v>
          </cell>
          <cell r="M1665">
            <v>-3.879</v>
          </cell>
          <cell r="N1665">
            <v>-3.871</v>
          </cell>
          <cell r="O1665">
            <v>-4.01</v>
          </cell>
          <cell r="P1665">
            <v>-4.1470000000000002</v>
          </cell>
          <cell r="Q1665">
            <v>-4.141</v>
          </cell>
          <cell r="R1665">
            <v>-4.274</v>
          </cell>
          <cell r="S1665">
            <v>0.27700000000000002</v>
          </cell>
          <cell r="T1665">
            <v>0.28399999999999997</v>
          </cell>
          <cell r="U1665">
            <v>0.29099999999999998</v>
          </cell>
          <cell r="V1665">
            <v>0.29699999999999999</v>
          </cell>
          <cell r="W1665">
            <v>0.30399999999999999</v>
          </cell>
          <cell r="X1665">
            <v>0.311</v>
          </cell>
          <cell r="Y1665" t="str">
            <v>H3.US1_WD_CPProposed Station Variable O&amp;M Costs</v>
          </cell>
        </row>
        <row r="1666"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 t="str">
            <v>H3.US1_WD_CPProposed Station Emission Costs</v>
          </cell>
        </row>
        <row r="1667"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 t="str">
            <v>H3.US1_WD_CPProposed Station Dispatch Adder Costs</v>
          </cell>
        </row>
        <row r="1668"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2.2309999999999999</v>
          </cell>
          <cell r="J1668">
            <v>2.282</v>
          </cell>
          <cell r="K1668">
            <v>2.3340000000000001</v>
          </cell>
          <cell r="L1668">
            <v>2.387</v>
          </cell>
          <cell r="M1668">
            <v>2.4409999999999998</v>
          </cell>
          <cell r="N1668">
            <v>2.4969999999999999</v>
          </cell>
          <cell r="O1668">
            <v>2.5539999999999998</v>
          </cell>
          <cell r="P1668">
            <v>2.6120000000000001</v>
          </cell>
          <cell r="Q1668">
            <v>2.6720000000000002</v>
          </cell>
          <cell r="R1668">
            <v>2.7330000000000001</v>
          </cell>
          <cell r="S1668">
            <v>2.7949999999999999</v>
          </cell>
          <cell r="T1668">
            <v>2.859</v>
          </cell>
          <cell r="U1668">
            <v>2.9239999999999999</v>
          </cell>
          <cell r="V1668">
            <v>2.9910000000000001</v>
          </cell>
          <cell r="W1668">
            <v>3.0590000000000002</v>
          </cell>
          <cell r="X1668">
            <v>3.129</v>
          </cell>
          <cell r="Y1668" t="str">
            <v>H3.US1_WD_CPProposed Station Fixed Costs</v>
          </cell>
        </row>
        <row r="1669"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 t="str">
            <v>H3.US1_WD_CPProposed Station Demand Charges</v>
          </cell>
        </row>
        <row r="1670"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6.0250000000000004</v>
          </cell>
          <cell r="J1670">
            <v>6.1619999999999999</v>
          </cell>
          <cell r="K1670">
            <v>6.3029999999999999</v>
          </cell>
          <cell r="L1670">
            <v>6.4459999999999997</v>
          </cell>
          <cell r="M1670">
            <v>6.593</v>
          </cell>
          <cell r="N1670">
            <v>6.7439999999999998</v>
          </cell>
          <cell r="O1670">
            <v>6.8970000000000002</v>
          </cell>
          <cell r="P1670">
            <v>7.0549999999999997</v>
          </cell>
          <cell r="Q1670">
            <v>7.2149999999999999</v>
          </cell>
          <cell r="R1670">
            <v>7.38</v>
          </cell>
          <cell r="S1670">
            <v>7.548</v>
          </cell>
          <cell r="T1670">
            <v>7.72</v>
          </cell>
          <cell r="U1670">
            <v>7.8959999999999999</v>
          </cell>
          <cell r="V1670">
            <v>8.0760000000000005</v>
          </cell>
          <cell r="W1670">
            <v>8.2609999999999992</v>
          </cell>
          <cell r="X1670">
            <v>8.4489999999999998</v>
          </cell>
          <cell r="Y1670" t="str">
            <v>H3.US1_WD_CPProposed Station Capital Costs</v>
          </cell>
        </row>
        <row r="1671"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4.6399999999999997</v>
          </cell>
          <cell r="J1671">
            <v>4.835</v>
          </cell>
          <cell r="K1671">
            <v>4.8890000000000002</v>
          </cell>
          <cell r="L1671">
            <v>5.09</v>
          </cell>
          <cell r="M1671">
            <v>5.1550000000000002</v>
          </cell>
          <cell r="N1671">
            <v>5.37</v>
          </cell>
          <cell r="O1671">
            <v>5.4409999999999998</v>
          </cell>
          <cell r="P1671">
            <v>5.52</v>
          </cell>
          <cell r="Q1671">
            <v>5.7460000000000004</v>
          </cell>
          <cell r="R1671">
            <v>5.8390000000000004</v>
          </cell>
          <cell r="S1671">
            <v>10.62</v>
          </cell>
          <cell r="T1671">
            <v>10.863</v>
          </cell>
          <cell r="U1671">
            <v>11.111000000000001</v>
          </cell>
          <cell r="V1671">
            <v>11.365</v>
          </cell>
          <cell r="W1671">
            <v>11.624000000000001</v>
          </cell>
          <cell r="X1671">
            <v>11.888999999999999</v>
          </cell>
          <cell r="Y1671" t="str">
            <v>H3.US1_WD_CP   Station Total Costs</v>
          </cell>
        </row>
        <row r="1672"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 t="str">
            <v>L_.US1_WD_CPProposed Station Fuel Costs</v>
          </cell>
        </row>
        <row r="1673"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 t="str">
            <v>L_.US1_WD_CPProposed Station Variable O&amp;M Costs</v>
          </cell>
        </row>
        <row r="1674"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 t="str">
            <v>L_.US1_WD_CPProposed Station Emission Costs</v>
          </cell>
        </row>
        <row r="1675"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 t="str">
            <v>L_.US1_WD_CPProposed Station Dispatch Adder Costs</v>
          </cell>
        </row>
        <row r="1676"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 t="str">
            <v>L_.US1_WD_CPProposed Station Fixed Costs</v>
          </cell>
        </row>
        <row r="1677"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 t="str">
            <v>L_.US1_WD_CPProposed Station Demand Charges</v>
          </cell>
        </row>
        <row r="1678"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 t="str">
            <v>L_.US1_WD_CPProposed Station Capital Costs</v>
          </cell>
        </row>
        <row r="1679"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 t="str">
            <v>L_.US1_WD_CP   Station Total Costs</v>
          </cell>
        </row>
        <row r="1680"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 t="str">
            <v>L3.US1_WD_CPProposed Station Fuel Costs</v>
          </cell>
        </row>
        <row r="1681"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 t="str">
            <v>L3.US1_WD_CPProposed Station Variable O&amp;M Costs</v>
          </cell>
        </row>
        <row r="1682"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 t="str">
            <v>L3.US1_WD_CPProposed Station Emission Costs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 t="str">
            <v>L3.US1_WD_CPProposed Station Dispatch Adder Costs</v>
          </cell>
        </row>
        <row r="1684"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 t="str">
            <v>L3.US1_WD_CPProposed Station Fixed Costs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 t="str">
            <v>L3.US1_WD_CPProposed Station Demand Charges</v>
          </cell>
        </row>
        <row r="1686"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 t="str">
            <v>L3.US1_WD_CPProposed Station Capital Costs</v>
          </cell>
        </row>
        <row r="1687"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 t="str">
            <v>L3.US1_WD_CP   Station Total Costs</v>
          </cell>
        </row>
        <row r="1688"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 t="str">
            <v>L4.US1_WD_CPProposed Station Fuel Costs</v>
          </cell>
        </row>
        <row r="1689"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 t="str">
            <v>L4.US1_WD_CPProposed Station Variable O&amp;M Costs</v>
          </cell>
        </row>
        <row r="1690"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 t="str">
            <v>L4.US1_WD_CPProposed Station Emission Costs</v>
          </cell>
        </row>
        <row r="1691"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 t="str">
            <v>L4.US1_WD_CPProposed Station Dispatch Adder Costs</v>
          </cell>
        </row>
        <row r="1692"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 t="str">
            <v>L4.US1_WD_CPProposed Station Fixed Costs</v>
          </cell>
        </row>
        <row r="1693"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 t="str">
            <v>L4.US1_WD_CPProposed Station Demand Charges</v>
          </cell>
        </row>
        <row r="1694"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 t="str">
            <v>L4.US1_WD_CPProposed Station Capital Costs</v>
          </cell>
        </row>
        <row r="1695"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 t="str">
            <v>L4.US1_WD_CP   Station Total Costs</v>
          </cell>
        </row>
        <row r="1696"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 t="str">
            <v>H4.US1_WD_CPProposed Station Fuel Costs</v>
          </cell>
        </row>
        <row r="1697"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 t="str">
            <v>H4.US1_WD_CPProposed Station Variable O&amp;M Costs</v>
          </cell>
        </row>
        <row r="1698"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 t="str">
            <v>H4.US1_WD_CPProposed Station Emission Costs</v>
          </cell>
        </row>
        <row r="1699"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 t="str">
            <v>H4.US1_WD_CPProposed Station Dispatch Adder Costs</v>
          </cell>
        </row>
        <row r="1700"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 t="str">
            <v>H4.US1_WD_CPProposed Station Fixed Costs</v>
          </cell>
        </row>
        <row r="1701"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 t="str">
            <v>H4.US1_WD_CPProposed Station Demand Charges</v>
          </cell>
        </row>
        <row r="1702"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 t="str">
            <v>H4.US1_WD_CPProposed Station Capital Costs</v>
          </cell>
        </row>
        <row r="1703"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 t="str">
            <v>H4.US1_WD_CP   Station Total Costs</v>
          </cell>
        </row>
        <row r="1704"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 t="str">
            <v>L1.US1_PVSProposed Station Fuel Costs</v>
          </cell>
        </row>
        <row r="1705"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0.629</v>
          </cell>
          <cell r="K1705">
            <v>0.64300000000000002</v>
          </cell>
          <cell r="L1705">
            <v>0.65800000000000003</v>
          </cell>
          <cell r="M1705">
            <v>0.67300000000000004</v>
          </cell>
          <cell r="N1705">
            <v>0.68899999999999995</v>
          </cell>
          <cell r="O1705">
            <v>0.70399999999999996</v>
          </cell>
          <cell r="P1705">
            <v>0.72</v>
          </cell>
          <cell r="Q1705">
            <v>0.73699999999999999</v>
          </cell>
          <cell r="R1705">
            <v>0.753</v>
          </cell>
          <cell r="S1705">
            <v>0.77100000000000002</v>
          </cell>
          <cell r="T1705">
            <v>0.78800000000000003</v>
          </cell>
          <cell r="U1705">
            <v>0.80600000000000005</v>
          </cell>
          <cell r="V1705">
            <v>0.82499999999999996</v>
          </cell>
          <cell r="W1705">
            <v>0.84299999999999997</v>
          </cell>
          <cell r="X1705">
            <v>0.86299999999999999</v>
          </cell>
          <cell r="Y1705" t="str">
            <v>L1.US1_PVSProposed Station Variable O&amp;M Costs</v>
          </cell>
        </row>
        <row r="1706"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 t="str">
            <v>L1.US1_PVSProposed Station Emission Costs</v>
          </cell>
        </row>
        <row r="1707"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 t="str">
            <v>L1.US1_PVSProposed Station Dispatch Adder Costs</v>
          </cell>
        </row>
        <row r="1708"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6.8120000000000003</v>
          </cell>
          <cell r="K1708">
            <v>6.8120000000000003</v>
          </cell>
          <cell r="L1708">
            <v>6.8120000000000003</v>
          </cell>
          <cell r="M1708">
            <v>6.8120000000000003</v>
          </cell>
          <cell r="N1708">
            <v>6.8120000000000003</v>
          </cell>
          <cell r="O1708">
            <v>6.8120000000000003</v>
          </cell>
          <cell r="P1708">
            <v>6.8120000000000003</v>
          </cell>
          <cell r="Q1708">
            <v>6.8120000000000003</v>
          </cell>
          <cell r="R1708">
            <v>6.8120000000000003</v>
          </cell>
          <cell r="S1708">
            <v>6.8120000000000003</v>
          </cell>
          <cell r="T1708">
            <v>6.8120000000000003</v>
          </cell>
          <cell r="U1708">
            <v>6.8120000000000003</v>
          </cell>
          <cell r="V1708">
            <v>6.8120000000000003</v>
          </cell>
          <cell r="W1708">
            <v>6.8120000000000003</v>
          </cell>
          <cell r="X1708">
            <v>6.8120000000000003</v>
          </cell>
          <cell r="Y1708" t="str">
            <v>L1.US1_PVSProposed Station Fixed Costs</v>
          </cell>
        </row>
        <row r="1709"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 t="str">
            <v>L1.US1_PVSProposed Station Demand Charges</v>
          </cell>
        </row>
        <row r="1710"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14.436</v>
          </cell>
          <cell r="K1710">
            <v>14.765000000000001</v>
          </cell>
          <cell r="L1710">
            <v>15.102</v>
          </cell>
          <cell r="M1710">
            <v>15.446</v>
          </cell>
          <cell r="N1710">
            <v>15.798</v>
          </cell>
          <cell r="O1710">
            <v>16.158000000000001</v>
          </cell>
          <cell r="P1710">
            <v>16.527000000000001</v>
          </cell>
          <cell r="Q1710">
            <v>16.902999999999999</v>
          </cell>
          <cell r="R1710">
            <v>17.289000000000001</v>
          </cell>
          <cell r="S1710">
            <v>17.683</v>
          </cell>
          <cell r="T1710">
            <v>18.085999999999999</v>
          </cell>
          <cell r="U1710">
            <v>18.498999999999999</v>
          </cell>
          <cell r="V1710">
            <v>18.920000000000002</v>
          </cell>
          <cell r="W1710">
            <v>19.352</v>
          </cell>
          <cell r="X1710">
            <v>19.792999999999999</v>
          </cell>
          <cell r="Y1710" t="str">
            <v>L1.US1_PVSProposed Station Capital Costs</v>
          </cell>
        </row>
        <row r="1711"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21.876999999999999</v>
          </cell>
          <cell r="K1711">
            <v>22.22</v>
          </cell>
          <cell r="L1711">
            <v>22.571999999999999</v>
          </cell>
          <cell r="M1711">
            <v>22.931000000000001</v>
          </cell>
          <cell r="N1711">
            <v>23.298999999999999</v>
          </cell>
          <cell r="O1711">
            <v>23.673999999999999</v>
          </cell>
          <cell r="P1711">
            <v>24.059000000000001</v>
          </cell>
          <cell r="Q1711">
            <v>24.452000000000002</v>
          </cell>
          <cell r="R1711">
            <v>24.853999999999999</v>
          </cell>
          <cell r="S1711">
            <v>25.265999999999998</v>
          </cell>
          <cell r="T1711">
            <v>25.686</v>
          </cell>
          <cell r="U1711">
            <v>26.117000000000001</v>
          </cell>
          <cell r="V1711">
            <v>26.556999999999999</v>
          </cell>
          <cell r="W1711">
            <v>27.007000000000001</v>
          </cell>
          <cell r="X1711">
            <v>27.468</v>
          </cell>
          <cell r="Y1711" t="str">
            <v>L1.US1_PVS   Station Total Costs</v>
          </cell>
        </row>
        <row r="1712"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 t="str">
            <v>L_.US1_PVSProposed Station Fuel Costs</v>
          </cell>
        </row>
        <row r="1713"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 t="str">
            <v>L_.US1_PVSProposed Station Variable O&amp;M Costs</v>
          </cell>
        </row>
        <row r="1714"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 t="str">
            <v>L_.US1_PVSProposed Station Emission Costs</v>
          </cell>
        </row>
        <row r="1715"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 t="str">
            <v>L_.US1_PVSProposed Station Dispatch Adder Costs</v>
          </cell>
        </row>
        <row r="1716"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 t="str">
            <v>L_.US1_PVSProposed Station Fixed Costs</v>
          </cell>
        </row>
        <row r="1717"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 t="str">
            <v>L_.US1_PVSProposed Station Demand Charges</v>
          </cell>
        </row>
        <row r="1718"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 t="str">
            <v>L_.US1_PVSProposed Station Capital Costs</v>
          </cell>
        </row>
        <row r="1719"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 t="str">
            <v>L_.US1_PVS   Station Total Costs</v>
          </cell>
        </row>
        <row r="1720"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 t="str">
            <v>I_YK_SC_FRMProposed Station Fuel Costs</v>
          </cell>
        </row>
        <row r="1721"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 t="str">
            <v>I_YK_SC_FRMProposed Station Variable O&amp;M Costs</v>
          </cell>
        </row>
        <row r="1722"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 t="str">
            <v>I_YK_SC_FRMProposed Station Emission Costs</v>
          </cell>
        </row>
        <row r="1723"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 t="str">
            <v>I_YK_SC_FRMProposed Station Dispatch Adder Costs</v>
          </cell>
        </row>
        <row r="1724"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 t="str">
            <v>I_YK_SC_FRMProposed Station Fixed Costs</v>
          </cell>
        </row>
        <row r="1725"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 t="str">
            <v>I_YK_SC_FRMProposed Station Demand Charges</v>
          </cell>
        </row>
        <row r="1726"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 t="str">
            <v>I_YK_SC_FRMProposed Station Capital Costs</v>
          </cell>
        </row>
        <row r="1727"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 t="str">
            <v>I_YK_SC_FRM   Station Total Costs</v>
          </cell>
        </row>
        <row r="1728"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 t="str">
            <v>H_.YK1_WDProposed Station Fuel Costs</v>
          </cell>
        </row>
        <row r="1729"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 t="str">
            <v>H_.YK1_WDProposed Station Variable O&amp;M Costs</v>
          </cell>
        </row>
        <row r="1730"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H_.YK1_WDProposed Station Emission Costs</v>
          </cell>
        </row>
        <row r="1731"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 t="str">
            <v>H_.YK1_WDProposed Station Dispatch Adder Costs</v>
          </cell>
        </row>
        <row r="1732"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 t="str">
            <v>H_.YK1_WDProposed Station Fixed Costs</v>
          </cell>
        </row>
        <row r="1733"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 t="str">
            <v>H_.YK1_WDProposed Station Demand Charges</v>
          </cell>
        </row>
        <row r="1734"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 t="str">
            <v>H_.YK1_WDProposed Station Capital Costs</v>
          </cell>
        </row>
        <row r="1735"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 t="str">
            <v>H_.YK1_WD   Station Total Costs</v>
          </cell>
        </row>
        <row r="1736"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 t="str">
            <v>H_.YK1_WDSProposed Station Fuel Costs</v>
          </cell>
        </row>
        <row r="1737"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0.45300000000000001</v>
          </cell>
          <cell r="P1737">
            <v>0.46400000000000002</v>
          </cell>
          <cell r="Q1737">
            <v>0.47399999999999998</v>
          </cell>
          <cell r="R1737">
            <v>0.48499999999999999</v>
          </cell>
          <cell r="S1737">
            <v>0.496</v>
          </cell>
          <cell r="T1737">
            <v>0.50700000000000001</v>
          </cell>
          <cell r="U1737">
            <v>0.51900000000000002</v>
          </cell>
          <cell r="V1737">
            <v>0.53100000000000003</v>
          </cell>
          <cell r="W1737">
            <v>0.54300000000000004</v>
          </cell>
          <cell r="X1737">
            <v>0.55500000000000005</v>
          </cell>
          <cell r="Y1737" t="str">
            <v>H_.YK1_WDSProposed Station Variable O&amp;M Costs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 t="str">
            <v>H_.YK1_WDSProposed Station Emission Costs</v>
          </cell>
        </row>
        <row r="1739"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 t="str">
            <v>H_.YK1_WDSProposed Station Dispatch Adder Costs</v>
          </cell>
        </row>
        <row r="1740"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0.245</v>
          </cell>
          <cell r="P1740">
            <v>0.25</v>
          </cell>
          <cell r="Q1740">
            <v>0.25600000000000001</v>
          </cell>
          <cell r="R1740">
            <v>0.26200000000000001</v>
          </cell>
          <cell r="S1740">
            <v>0.26800000000000002</v>
          </cell>
          <cell r="T1740">
            <v>0.27400000000000002</v>
          </cell>
          <cell r="U1740">
            <v>0.28000000000000003</v>
          </cell>
          <cell r="V1740">
            <v>0.28599999999999998</v>
          </cell>
          <cell r="W1740">
            <v>0.29299999999999998</v>
          </cell>
          <cell r="X1740">
            <v>0.3</v>
          </cell>
          <cell r="Y1740" t="str">
            <v>H_.YK1_WDSProposed Station Fixed Costs</v>
          </cell>
        </row>
        <row r="1741"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 t="str">
            <v>H_.YK1_WDSProposed Station Demand Charges</v>
          </cell>
        </row>
        <row r="1742"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1.1559999999999999</v>
          </cell>
          <cell r="P1742">
            <v>1.1819999999999999</v>
          </cell>
          <cell r="Q1742">
            <v>1.2090000000000001</v>
          </cell>
          <cell r="R1742">
            <v>1.2370000000000001</v>
          </cell>
          <cell r="S1742">
            <v>1.2649999999999999</v>
          </cell>
          <cell r="T1742">
            <v>1.294</v>
          </cell>
          <cell r="U1742">
            <v>1.323</v>
          </cell>
          <cell r="V1742">
            <v>1.353</v>
          </cell>
          <cell r="W1742">
            <v>1.3839999999999999</v>
          </cell>
          <cell r="X1742">
            <v>1.4159999999999999</v>
          </cell>
          <cell r="Y1742" t="str">
            <v>H_.YK1_WDSProposed Station Capital Costs</v>
          </cell>
        </row>
        <row r="1743"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1.8540000000000001</v>
          </cell>
          <cell r="P1743">
            <v>1.8959999999999999</v>
          </cell>
          <cell r="Q1743">
            <v>1.9390000000000001</v>
          </cell>
          <cell r="R1743">
            <v>1.984</v>
          </cell>
          <cell r="S1743">
            <v>2.0289999999999999</v>
          </cell>
          <cell r="T1743">
            <v>2.0750000000000002</v>
          </cell>
          <cell r="U1743">
            <v>2.1219999999999999</v>
          </cell>
          <cell r="V1743">
            <v>2.1709999999999998</v>
          </cell>
          <cell r="W1743">
            <v>2.2200000000000002</v>
          </cell>
          <cell r="X1743">
            <v>2.2709999999999999</v>
          </cell>
          <cell r="Y1743" t="str">
            <v>H_.YK1_WDS   Station Total Costs</v>
          </cell>
        </row>
        <row r="1744"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 t="str">
            <v>H_.YK1_PVSProposed Station Fuel Costs</v>
          </cell>
        </row>
        <row r="1745"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 t="str">
            <v>H_.YK1_PVSProposed Station Variable O&amp;M Costs</v>
          </cell>
        </row>
        <row r="1746"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 t="str">
            <v>H_.YK1_PVSProposed Station Emission Costs</v>
          </cell>
        </row>
        <row r="1747"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 t="str">
            <v>H_.YK1_PVSProposed Station Dispatch Adder Costs</v>
          </cell>
        </row>
        <row r="1748"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 t="str">
            <v>H_.YK1_PVSProposed Station Fixed Costs</v>
          </cell>
        </row>
        <row r="1749"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 t="str">
            <v>H_.YK1_PVSProposed Station Demand Charges</v>
          </cell>
        </row>
        <row r="1750"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 t="str">
            <v>H_.YK1_PVSProposed Station Capital Costs</v>
          </cell>
        </row>
        <row r="1751"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 t="str">
            <v>H_.YK1_PVS   Station Total Costs</v>
          </cell>
        </row>
        <row r="1752"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 t="str">
            <v>L_.YK1_WDProposed Station Fuel Costs</v>
          </cell>
        </row>
        <row r="1753"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 t="str">
            <v>L_.YK1_WDProposed Station Variable O&amp;M Costs</v>
          </cell>
        </row>
        <row r="1754"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 t="str">
            <v>L_.YK1_WDProposed Station Emission Costs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 t="str">
            <v>L_.YK1_WDProposed Station Dispatch Adder Costs</v>
          </cell>
        </row>
        <row r="1756"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 t="str">
            <v>L_.YK1_WDProposed Station Fixed Costs</v>
          </cell>
        </row>
        <row r="1757"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 t="str">
            <v>L_.YK1_WDProposed Station Demand Charges</v>
          </cell>
        </row>
        <row r="1758"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 t="str">
            <v>L_.YK1_WDProposed Station Capital Costs</v>
          </cell>
        </row>
        <row r="1759"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 t="str">
            <v>L_.YK1_WD   Station Total Costs</v>
          </cell>
        </row>
        <row r="1760"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 t="str">
            <v>H1.YK1_PVSProposed Station Fuel Costs</v>
          </cell>
        </row>
        <row r="1761"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 t="str">
            <v>H1.YK1_PVSProposed Station Variable O&amp;M Costs</v>
          </cell>
        </row>
        <row r="1762"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 t="str">
            <v>H1.YK1_PVSProposed Station Emission Costs</v>
          </cell>
        </row>
        <row r="1763"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 t="str">
            <v>H1.YK1_PVSProposed Station Dispatch Adder Costs</v>
          </cell>
        </row>
        <row r="1764"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 t="str">
            <v>H1.YK1_PVSProposed Station Fixed Costs</v>
          </cell>
        </row>
        <row r="1765"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 t="str">
            <v>H1.YK1_PVSProposed Station Demand Charges</v>
          </cell>
        </row>
        <row r="1766"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H1.YK1_PVSProposed Station Capital Costs</v>
          </cell>
        </row>
        <row r="1767"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 t="str">
            <v>H1.YK1_PVS   Station Total Costs</v>
          </cell>
        </row>
        <row r="1768"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 t="str">
            <v>L1.YK1_PVSProposed Station Fuel Costs</v>
          </cell>
        </row>
        <row r="1769"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0.88300000000000001</v>
          </cell>
          <cell r="K1769">
            <v>0.90300000000000002</v>
          </cell>
          <cell r="L1769">
            <v>0.92400000000000004</v>
          </cell>
          <cell r="M1769">
            <v>0.94499999999999995</v>
          </cell>
          <cell r="N1769">
            <v>0.96599999999999997</v>
          </cell>
          <cell r="O1769">
            <v>0.98899999999999999</v>
          </cell>
          <cell r="P1769">
            <v>1.0109999999999999</v>
          </cell>
          <cell r="Q1769">
            <v>1.034</v>
          </cell>
          <cell r="R1769">
            <v>1.0569999999999999</v>
          </cell>
          <cell r="S1769">
            <v>1.0820000000000001</v>
          </cell>
          <cell r="T1769">
            <v>1.107</v>
          </cell>
          <cell r="U1769">
            <v>1.1319999999999999</v>
          </cell>
          <cell r="V1769">
            <v>1.157</v>
          </cell>
          <cell r="W1769">
            <v>1.1839999999999999</v>
          </cell>
          <cell r="X1769">
            <v>1.2110000000000001</v>
          </cell>
          <cell r="Y1769" t="str">
            <v>L1.YK1_PVSProposed Station Variable O&amp;M Costs</v>
          </cell>
        </row>
        <row r="1770"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 t="str">
            <v>L1.YK1_PVSProposed Station Emission Costs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 t="str">
            <v>L1.YK1_PVSProposed Station Dispatch Adder Costs</v>
          </cell>
        </row>
        <row r="1772"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10.766999999999999</v>
          </cell>
          <cell r="K1772">
            <v>10.766999999999999</v>
          </cell>
          <cell r="L1772">
            <v>10.766999999999999</v>
          </cell>
          <cell r="M1772">
            <v>10.766999999999999</v>
          </cell>
          <cell r="N1772">
            <v>10.766999999999999</v>
          </cell>
          <cell r="O1772">
            <v>10.766999999999999</v>
          </cell>
          <cell r="P1772">
            <v>10.766999999999999</v>
          </cell>
          <cell r="Q1772">
            <v>10.766999999999999</v>
          </cell>
          <cell r="R1772">
            <v>10.766999999999999</v>
          </cell>
          <cell r="S1772">
            <v>10.766999999999999</v>
          </cell>
          <cell r="T1772">
            <v>10.766999999999999</v>
          </cell>
          <cell r="U1772">
            <v>10.766999999999999</v>
          </cell>
          <cell r="V1772">
            <v>10.766999999999999</v>
          </cell>
          <cell r="W1772">
            <v>10.766999999999999</v>
          </cell>
          <cell r="X1772">
            <v>10.766999999999999</v>
          </cell>
          <cell r="Y1772" t="str">
            <v>L1.YK1_PVSProposed Station Fixed Costs</v>
          </cell>
        </row>
        <row r="1773"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 t="str">
            <v>L1.YK1_PVSProposed Station Demand Charges</v>
          </cell>
        </row>
        <row r="1774"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26.026</v>
          </cell>
          <cell r="K1774">
            <v>26.619</v>
          </cell>
          <cell r="L1774">
            <v>27.225999999999999</v>
          </cell>
          <cell r="M1774">
            <v>27.847000000000001</v>
          </cell>
          <cell r="N1774">
            <v>28.481999999999999</v>
          </cell>
          <cell r="O1774">
            <v>29.131</v>
          </cell>
          <cell r="P1774">
            <v>29.795999999999999</v>
          </cell>
          <cell r="Q1774">
            <v>30.475000000000001</v>
          </cell>
          <cell r="R1774">
            <v>31.17</v>
          </cell>
          <cell r="S1774">
            <v>31.88</v>
          </cell>
          <cell r="T1774">
            <v>32.606999999999999</v>
          </cell>
          <cell r="U1774">
            <v>33.350999999999999</v>
          </cell>
          <cell r="V1774">
            <v>34.110999999999997</v>
          </cell>
          <cell r="W1774">
            <v>34.889000000000003</v>
          </cell>
          <cell r="X1774">
            <v>35.683999999999997</v>
          </cell>
          <cell r="Y1774" t="str">
            <v>L1.YK1_PVSProposed Station Capital Costs</v>
          </cell>
        </row>
        <row r="1775"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37.676000000000002</v>
          </cell>
          <cell r="K1775">
            <v>38.289000000000001</v>
          </cell>
          <cell r="L1775">
            <v>38.917000000000002</v>
          </cell>
          <cell r="M1775">
            <v>39.558999999999997</v>
          </cell>
          <cell r="N1775">
            <v>40.215000000000003</v>
          </cell>
          <cell r="O1775">
            <v>40.887</v>
          </cell>
          <cell r="P1775">
            <v>41.573999999999998</v>
          </cell>
          <cell r="Q1775">
            <v>42.276000000000003</v>
          </cell>
          <cell r="R1775">
            <v>42.994</v>
          </cell>
          <cell r="S1775">
            <v>43.728999999999999</v>
          </cell>
          <cell r="T1775">
            <v>44.481000000000002</v>
          </cell>
          <cell r="U1775">
            <v>45.25</v>
          </cell>
          <cell r="V1775">
            <v>46.034999999999997</v>
          </cell>
          <cell r="W1775">
            <v>46.838999999999999</v>
          </cell>
          <cell r="X1775">
            <v>47.661999999999999</v>
          </cell>
          <cell r="Y1775" t="str">
            <v>L1.YK1_PVS   Station Total Costs</v>
          </cell>
        </row>
        <row r="1776"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 t="str">
            <v>L_.YK1_PVSProposed Station Fuel Costs</v>
          </cell>
        </row>
        <row r="1777"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 t="str">
            <v>L_.YK1_PVSProposed Station Variable O&amp;M Costs</v>
          </cell>
        </row>
        <row r="1778"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 t="str">
            <v>L_.YK1_PVSProposed Station Emission Costs</v>
          </cell>
        </row>
        <row r="1779"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 t="str">
            <v>L_.YK1_PVSProposed Station Dispatch Adder Costs</v>
          </cell>
        </row>
        <row r="1780"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 t="str">
            <v>L_.YK1_PVSProposed Station Fixed Costs</v>
          </cell>
        </row>
        <row r="1781"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L_.YK1_PVSProposed Station Demand Charges</v>
          </cell>
        </row>
        <row r="1782"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 t="str">
            <v>L_.YK1_PVSProposed Station Capital Costs</v>
          </cell>
        </row>
        <row r="1783"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 t="str">
            <v>L_.YK1_PVS   Station Total Costs</v>
          </cell>
        </row>
        <row r="1784"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 t="str">
            <v>I_YK4_SC_FRMProposed Station Fuel Costs</v>
          </cell>
        </row>
        <row r="1785"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 t="str">
            <v>I_YK4_SC_FRMProposed Station Variable O&amp;M Costs</v>
          </cell>
        </row>
        <row r="1786"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 t="str">
            <v>I_YK4_SC_FRMProposed Station Emission Costs</v>
          </cell>
        </row>
        <row r="1787"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 t="str">
            <v>I_YK4_SC_FRMProposed Station Dispatch Adder Costs</v>
          </cell>
        </row>
        <row r="1788"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 t="str">
            <v>I_YK4_SC_FRMProposed Station Fixed Costs</v>
          </cell>
        </row>
        <row r="1789"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 t="str">
            <v>I_YK4_SC_FRMProposed Station Demand Charges</v>
          </cell>
        </row>
        <row r="1790"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 t="str">
            <v>I_YK4_SC_FRMProposed Station Capital Costs</v>
          </cell>
        </row>
        <row r="1791"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 t="str">
            <v>I_YK4_SC_FRM   Station Total Costs</v>
          </cell>
        </row>
        <row r="1792"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 t="str">
            <v>H_.YK4_WDProposed Station Fuel Costs</v>
          </cell>
        </row>
        <row r="1793"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 t="str">
            <v>H_.YK4_WDProposed Station Variable O&amp;M Costs</v>
          </cell>
        </row>
        <row r="1794"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 t="str">
            <v>H_.YK4_WDProposed Station Emission Costs</v>
          </cell>
        </row>
        <row r="1795"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 t="str">
            <v>H_.YK4_WDProposed Station Dispatch Adder Costs</v>
          </cell>
        </row>
        <row r="1796"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 t="str">
            <v>H_.YK4_WDProposed Station Fixed Costs</v>
          </cell>
        </row>
        <row r="1797"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 t="str">
            <v>H_.YK4_WDProposed Station Demand Charges</v>
          </cell>
        </row>
        <row r="1798"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 t="str">
            <v>H_.YK4_WDProposed Station Capital Costs</v>
          </cell>
        </row>
        <row r="1799"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 t="str">
            <v>H_.YK4_WD   Station Total Costs</v>
          </cell>
        </row>
        <row r="1800"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 t="str">
            <v>L_.YK4_WDProposed Station Fuel Costs</v>
          </cell>
        </row>
        <row r="1801"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 t="str">
            <v>L_.YK4_WDProposed Station Variable O&amp;M Costs</v>
          </cell>
        </row>
        <row r="1802"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 t="str">
            <v>L_.YK4_WDProposed Station Emission Costs</v>
          </cell>
        </row>
        <row r="1803"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 t="str">
            <v>L_.YK4_WDProposed Station Dispatch Adder Costs</v>
          </cell>
        </row>
        <row r="1804"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 t="str">
            <v>L_.YK4_WDProposed Station Fixed Costs</v>
          </cell>
        </row>
        <row r="1805"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 t="str">
            <v>L_.YK4_WDProposed Station Demand Charges</v>
          </cell>
        </row>
        <row r="1806"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 t="str">
            <v>L_.YK4_WDProposed Station Capital Costs</v>
          </cell>
        </row>
        <row r="1807"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 t="str">
            <v>L_.YK4_WD   Station Total Costs</v>
          </cell>
        </row>
        <row r="1808"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 t="str">
            <v>H_.YK4_WDSProposed Station Fuel Costs</v>
          </cell>
        </row>
        <row r="1809"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0.58699999999999997</v>
          </cell>
          <cell r="X1809">
            <v>0.60099999999999998</v>
          </cell>
          <cell r="Y1809" t="str">
            <v>H_.YK4_WDSProposed Station Variable O&amp;M Costs</v>
          </cell>
        </row>
        <row r="1810"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 t="str">
            <v>H_.YK4_WDSProposed Station Emission Costs</v>
          </cell>
        </row>
        <row r="1811"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 t="str">
            <v>H_.YK4_WDSProposed Station Dispatch Adder Costs</v>
          </cell>
        </row>
        <row r="1812"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0.317</v>
          </cell>
          <cell r="X1812">
            <v>0.32400000000000001</v>
          </cell>
          <cell r="Y1812" t="str">
            <v>H_.YK4_WDSProposed Station Fixed Costs</v>
          </cell>
        </row>
        <row r="1813"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 t="str">
            <v>H_.YK4_WDSProposed Station Demand Charges</v>
          </cell>
        </row>
        <row r="1814"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1.2729999999999999</v>
          </cell>
          <cell r="X1814">
            <v>1.302</v>
          </cell>
          <cell r="Y1814" t="str">
            <v>H_.YK4_WDSProposed Station Capital Costs</v>
          </cell>
        </row>
        <row r="1815"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2.177</v>
          </cell>
          <cell r="X1815">
            <v>2.2269999999999999</v>
          </cell>
          <cell r="Y1815" t="str">
            <v>H_.YK4_WDS   Station Total Costs</v>
          </cell>
        </row>
        <row r="1816"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 t="str">
            <v>H_.YK4_PVSProposed Station Fuel Costs</v>
          </cell>
        </row>
        <row r="1817"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 t="str">
            <v>H_.YK4_PVSProposed Station Variable O&amp;M Costs</v>
          </cell>
        </row>
        <row r="1818"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 t="str">
            <v>H_.YK4_PVSProposed Station Emission Costs</v>
          </cell>
        </row>
        <row r="1819"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 t="str">
            <v>H_.YK4_PVSProposed Station Dispatch Adder Costs</v>
          </cell>
        </row>
        <row r="1820"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 t="str">
            <v>H_.YK4_PVSProposed Station Fixed Costs</v>
          </cell>
        </row>
        <row r="1821"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 t="str">
            <v>H_.YK4_PVSProposed Station Demand Charges</v>
          </cell>
        </row>
        <row r="1822"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 t="str">
            <v>H_.YK4_PVSProposed Station Capital Costs</v>
          </cell>
        </row>
        <row r="1823"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 t="str">
            <v>H_.YK4_PVS   Station Total Costs</v>
          </cell>
        </row>
        <row r="1824"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 t="str">
            <v>H1.YK4_PVSProposed Station Fuel Costs</v>
          </cell>
        </row>
        <row r="1825"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 t="str">
            <v>H1.YK4_PVSProposed Station Variable O&amp;M Costs</v>
          </cell>
        </row>
        <row r="1826"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 t="str">
            <v>H1.YK4_PVSProposed Station Emission Costs</v>
          </cell>
        </row>
        <row r="1827"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 t="str">
            <v>H1.YK4_PVSProposed Station Dispatch Adder Costs</v>
          </cell>
        </row>
        <row r="1828"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 t="str">
            <v>H1.YK4_PVSProposed Station Fixed Costs</v>
          </cell>
        </row>
        <row r="1829"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 t="str">
            <v>H1.YK4_PVSProposed Station Demand Charges</v>
          </cell>
        </row>
        <row r="1830"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 t="str">
            <v>H1.YK4_PVSProposed Station Capital Costs</v>
          </cell>
        </row>
        <row r="1831"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 t="str">
            <v>H1.YK4_PVS   Station Total Costs</v>
          </cell>
        </row>
        <row r="1832"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 t="str">
            <v>L1.YK4_PVSProposed Station Fuel Costs</v>
          </cell>
        </row>
        <row r="1833"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 t="str">
            <v>L1.YK4_PVSProposed Station Variable O&amp;M Costs</v>
          </cell>
        </row>
        <row r="1834"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 t="str">
            <v>L1.YK4_PVSProposed Station Emission Costs</v>
          </cell>
        </row>
        <row r="1835"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 t="str">
            <v>L1.YK4_PVSProposed Station Dispatch Adder Costs</v>
          </cell>
        </row>
        <row r="1836"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 t="str">
            <v>L1.YK4_PVSProposed Station Fixed Costs</v>
          </cell>
        </row>
        <row r="1837"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 t="str">
            <v>L1.YK4_PVSProposed Station Demand Charges</v>
          </cell>
        </row>
        <row r="1838"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 t="str">
            <v>L1.YK4_PVSProposed Station Capital Costs</v>
          </cell>
        </row>
        <row r="1839"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 t="str">
            <v>L1.YK4_PVS   Station Total Costs</v>
          </cell>
        </row>
        <row r="1840"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 t="str">
            <v>L_.YK4_PVSProposed Station Fuel Costs</v>
          </cell>
        </row>
        <row r="1841"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1.228</v>
          </cell>
          <cell r="W1841">
            <v>1.256</v>
          </cell>
          <cell r="X1841">
            <v>1.2849999999999999</v>
          </cell>
          <cell r="Y1841" t="str">
            <v>L_.YK4_PVSProposed Station Variable O&amp;M Costs</v>
          </cell>
        </row>
        <row r="1842"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 t="str">
            <v>L_.YK4_PVSProposed Station Emission Costs</v>
          </cell>
        </row>
        <row r="1843"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 t="str">
            <v>L_.YK4_PVSProposed Station Dispatch Adder Costs</v>
          </cell>
        </row>
        <row r="1844"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11.426</v>
          </cell>
          <cell r="W1844">
            <v>11.426</v>
          </cell>
          <cell r="X1844">
            <v>11.426</v>
          </cell>
          <cell r="Y1844" t="str">
            <v>L_.YK4_PVSProposed Station Fixed Costs</v>
          </cell>
        </row>
        <row r="1845"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 t="str">
            <v>L_.YK4_PVSProposed Station Demand Charges</v>
          </cell>
        </row>
        <row r="1846"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36.174999999999997</v>
          </cell>
          <cell r="W1846">
            <v>37</v>
          </cell>
          <cell r="X1846">
            <v>37.843000000000004</v>
          </cell>
          <cell r="Y1846" t="str">
            <v>L_.YK4_PVSProposed Station Capital Costs</v>
          </cell>
        </row>
        <row r="1847"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48.829000000000001</v>
          </cell>
          <cell r="W1847">
            <v>49.682000000000002</v>
          </cell>
          <cell r="X1847">
            <v>50.555</v>
          </cell>
          <cell r="Y1847" t="str">
            <v>L_.YK4_PVS   Station Total Costs</v>
          </cell>
        </row>
        <row r="1848"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 t="str">
            <v>I_GO2_CC_G2Proposed Station Fuel Costs</v>
          </cell>
        </row>
        <row r="1849"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 t="str">
            <v>I_GO2_CC_G2Proposed Station Variable O&amp;M Costs</v>
          </cell>
        </row>
        <row r="1850"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 t="str">
            <v>I_GO2_CC_G2Proposed Station Emission Costs</v>
          </cell>
        </row>
        <row r="1851"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 t="str">
            <v>I_GO2_CC_G2Proposed Station Dispatch Adder Costs</v>
          </cell>
        </row>
        <row r="1852"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 t="str">
            <v>I_GO2_CC_G2Proposed Station Fixed Costs</v>
          </cell>
        </row>
        <row r="1853"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 t="str">
            <v>I_GO2_CC_G2Proposed Station Demand Charges</v>
          </cell>
        </row>
        <row r="1854"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 t="str">
            <v>I_GO2_CC_G2Proposed Station Capital Costs</v>
          </cell>
        </row>
        <row r="1855"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 t="str">
            <v>I_GO2_CC_G2   Station Total Costs</v>
          </cell>
        </row>
        <row r="1856"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 t="str">
            <v>I_GO2_CC_G2DProposed Station Fuel Costs</v>
          </cell>
        </row>
        <row r="1857"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 t="str">
            <v>I_GO2_CC_G2DProposed Station Variable O&amp;M Costs</v>
          </cell>
        </row>
        <row r="1858"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 t="str">
            <v>I_GO2_CC_G2DProposed Station Emission Costs</v>
          </cell>
        </row>
        <row r="1859"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 t="str">
            <v>I_GO2_CC_G2DProposed Station Dispatch Adder Costs</v>
          </cell>
        </row>
        <row r="1860"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 t="str">
            <v>I_GO2_CC_G2DProposed Station Fixed Costs</v>
          </cell>
        </row>
        <row r="1861"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 t="str">
            <v>I_GO2_CC_G2DProposed Station Demand Charges</v>
          </cell>
        </row>
        <row r="1862"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 t="str">
            <v>I_GO2_CC_G2DProposed Station Capital Costs</v>
          </cell>
        </row>
        <row r="1863"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 t="str">
            <v>I_GO2_CC_G2D   Station Total Costs</v>
          </cell>
        </row>
        <row r="1864"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 t="str">
            <v>I_GO2_CC_J1Proposed Station Fuel Costs</v>
          </cell>
        </row>
        <row r="1865"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 t="str">
            <v>I_GO2_CC_J1Proposed Station Variable O&amp;M Costs</v>
          </cell>
        </row>
        <row r="1866"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 t="str">
            <v>I_GO2_CC_J1Proposed Station Emission Costs</v>
          </cell>
        </row>
        <row r="1867"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 t="str">
            <v>I_GO2_CC_J1Proposed Station Dispatch Adder Costs</v>
          </cell>
        </row>
        <row r="1868"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 t="str">
            <v>I_GO2_CC_J1Proposed Station Fixed Costs</v>
          </cell>
        </row>
        <row r="1869"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 t="str">
            <v>I_GO2_CC_J1Proposed Station Demand Charges</v>
          </cell>
        </row>
        <row r="1870"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 t="str">
            <v>I_GO2_CC_J1Proposed Station Capital Costs</v>
          </cell>
        </row>
        <row r="1871"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 t="str">
            <v>I_GO2_CC_J1   Station Total Costs</v>
          </cell>
        </row>
        <row r="1872"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 t="str">
            <v>I_GO2_CC_J1DProposed Station Fuel Costs</v>
          </cell>
        </row>
        <row r="1873"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 t="str">
            <v>I_GO2_CC_J1DProposed Station Variable O&amp;M Costs</v>
          </cell>
        </row>
        <row r="1874"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 t="str">
            <v>I_GO2_CC_J1DProposed Station Emission Costs</v>
          </cell>
        </row>
        <row r="1875"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 t="str">
            <v>I_GO2_CC_J1DProposed Station Dispatch Adder Costs</v>
          </cell>
        </row>
        <row r="1876"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 t="str">
            <v>I_GO2_CC_J1DProposed Station Fixed Costs</v>
          </cell>
        </row>
        <row r="1877"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 t="str">
            <v>I_GO2_CC_J1DProposed Station Demand Charges</v>
          </cell>
        </row>
        <row r="1878"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 t="str">
            <v>I_GO2_CC_J1DProposed Station Capital Costs</v>
          </cell>
        </row>
        <row r="1879"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 t="str">
            <v>I_GO2_CC_J1D   Station Total Costs</v>
          </cell>
        </row>
        <row r="1880"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 t="str">
            <v>I_GO2_SC_FRMProposed Station Fuel Costs</v>
          </cell>
        </row>
        <row r="1881"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 t="str">
            <v>I_GO2_SC_FRMProposed Station Variable O&amp;M Costs</v>
          </cell>
        </row>
        <row r="1882"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 t="str">
            <v>I_GO2_SC_FRMProposed Station Emission Costs</v>
          </cell>
        </row>
        <row r="1883"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 t="str">
            <v>I_GO2_SC_FRMProposed Station Dispatch Adder Costs</v>
          </cell>
        </row>
        <row r="1884"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 t="str">
            <v>I_GO2_SC_FRMProposed Station Fixed Costs</v>
          </cell>
        </row>
        <row r="1885"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 t="str">
            <v>I_GO2_SC_FRMProposed Station Demand Charges</v>
          </cell>
        </row>
        <row r="1886"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 t="str">
            <v>I_GO2_SC_FRMProposed Station Capital Costs</v>
          </cell>
        </row>
        <row r="1887"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 t="str">
            <v>I_GO2_SC_FRM   Station Total Costs</v>
          </cell>
        </row>
        <row r="1888"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 t="str">
            <v>H_.GO2_WDProposed Station Fuel Costs</v>
          </cell>
        </row>
        <row r="1889"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2.2189999999999999</v>
          </cell>
          <cell r="Q1889">
            <v>2.2719999999999998</v>
          </cell>
          <cell r="R1889">
            <v>2.33</v>
          </cell>
          <cell r="S1889">
            <v>2.3690000000000002</v>
          </cell>
          <cell r="T1889">
            <v>2.4289999999999998</v>
          </cell>
          <cell r="U1889">
            <v>2.4860000000000002</v>
          </cell>
          <cell r="V1889">
            <v>2.532</v>
          </cell>
          <cell r="W1889">
            <v>2.6019999999999999</v>
          </cell>
          <cell r="X1889">
            <v>2.649</v>
          </cell>
          <cell r="Y1889" t="str">
            <v>H_.GO2_WDProposed Station Variable O&amp;M Costs</v>
          </cell>
        </row>
        <row r="1890"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 t="str">
            <v>H_.GO2_WDProposed Station Emission Costs</v>
          </cell>
        </row>
        <row r="1891"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 t="str">
            <v>H_.GO2_WDProposed Station Dispatch Adder Costs</v>
          </cell>
        </row>
        <row r="1892"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17.742000000000001</v>
          </cell>
          <cell r="Q1892">
            <v>18.146999999999998</v>
          </cell>
          <cell r="R1892">
            <v>18.559999999999999</v>
          </cell>
          <cell r="S1892">
            <v>18.983000000000001</v>
          </cell>
          <cell r="T1892">
            <v>19.416</v>
          </cell>
          <cell r="U1892">
            <v>19.856999999999999</v>
          </cell>
          <cell r="V1892">
            <v>20.312999999999999</v>
          </cell>
          <cell r="W1892">
            <v>20.774000000000001</v>
          </cell>
          <cell r="X1892">
            <v>21.248999999999999</v>
          </cell>
          <cell r="Y1892" t="str">
            <v>H_.GO2_WDProposed Station Fixed Costs</v>
          </cell>
        </row>
        <row r="1893"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 t="str">
            <v>H_.GO2_WDProposed Station Demand Charges</v>
          </cell>
        </row>
        <row r="1894"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40.631</v>
          </cell>
          <cell r="Q1894">
            <v>41.557000000000002</v>
          </cell>
          <cell r="R1894">
            <v>42.505000000000003</v>
          </cell>
          <cell r="S1894">
            <v>43.473999999999997</v>
          </cell>
          <cell r="T1894">
            <v>44.465000000000003</v>
          </cell>
          <cell r="U1894">
            <v>45.478999999999999</v>
          </cell>
          <cell r="V1894">
            <v>46.515999999999998</v>
          </cell>
          <cell r="W1894">
            <v>47.576000000000001</v>
          </cell>
          <cell r="X1894">
            <v>48.661000000000001</v>
          </cell>
          <cell r="Y1894" t="str">
            <v>H_.GO2_WDProposed Station Capital Costs</v>
          </cell>
        </row>
        <row r="1895"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60.593000000000004</v>
          </cell>
          <cell r="Q1895">
            <v>61.975999999999999</v>
          </cell>
          <cell r="R1895">
            <v>63.395000000000003</v>
          </cell>
          <cell r="S1895">
            <v>64.825999999999993</v>
          </cell>
          <cell r="T1895">
            <v>66.31</v>
          </cell>
          <cell r="U1895">
            <v>67.822000000000003</v>
          </cell>
          <cell r="V1895">
            <v>69.361000000000004</v>
          </cell>
          <cell r="W1895">
            <v>70.951999999999998</v>
          </cell>
          <cell r="X1895">
            <v>72.558999999999997</v>
          </cell>
          <cell r="Y1895" t="str">
            <v>H_.GO2_WD   Station Total Costs</v>
          </cell>
        </row>
        <row r="1896"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 t="str">
            <v>L_.GO2_WDProposed Station Fuel Costs</v>
          </cell>
        </row>
        <row r="1897"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2.6829999999999998</v>
          </cell>
          <cell r="Q1897">
            <v>2.7389999999999999</v>
          </cell>
          <cell r="R1897">
            <v>2.8149999999999999</v>
          </cell>
          <cell r="S1897">
            <v>2.8740000000000001</v>
          </cell>
          <cell r="T1897">
            <v>2.9420000000000002</v>
          </cell>
          <cell r="U1897">
            <v>3.0019999999999998</v>
          </cell>
          <cell r="V1897">
            <v>3.0859999999999999</v>
          </cell>
          <cell r="W1897">
            <v>3.1389999999999998</v>
          </cell>
          <cell r="X1897">
            <v>3.2210000000000001</v>
          </cell>
          <cell r="Y1897" t="str">
            <v>L_.GO2_WDProposed Station Variable O&amp;M Costs</v>
          </cell>
        </row>
        <row r="1898"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 t="str">
            <v>L_.GO2_WDProposed Station Emission Costs</v>
          </cell>
        </row>
        <row r="1899"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 t="str">
            <v>L_.GO2_WDProposed Station Dispatch Adder Costs</v>
          </cell>
        </row>
        <row r="1900"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21.501999999999999</v>
          </cell>
          <cell r="Q1900">
            <v>21.992000000000001</v>
          </cell>
          <cell r="R1900">
            <v>22.494</v>
          </cell>
          <cell r="S1900">
            <v>23.006</v>
          </cell>
          <cell r="T1900">
            <v>23.53</v>
          </cell>
          <cell r="U1900">
            <v>24.065999999999999</v>
          </cell>
          <cell r="V1900">
            <v>24.617999999999999</v>
          </cell>
          <cell r="W1900">
            <v>25.175999999999998</v>
          </cell>
          <cell r="X1900">
            <v>25.751999999999999</v>
          </cell>
          <cell r="Y1900" t="str">
            <v>L_.GO2_WDProposed Station Fixed Costs</v>
          </cell>
        </row>
        <row r="1901"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 t="str">
            <v>L_.GO2_WDProposed Station Demand Charges</v>
          </cell>
        </row>
        <row r="1902"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49.241</v>
          </cell>
          <cell r="Q1902">
            <v>50.363999999999997</v>
          </cell>
          <cell r="R1902">
            <v>51.512</v>
          </cell>
          <cell r="S1902">
            <v>52.686999999999998</v>
          </cell>
          <cell r="T1902">
            <v>53.887999999999998</v>
          </cell>
          <cell r="U1902">
            <v>55.116999999999997</v>
          </cell>
          <cell r="V1902">
            <v>56.372999999999998</v>
          </cell>
          <cell r="W1902">
            <v>57.658999999999999</v>
          </cell>
          <cell r="X1902">
            <v>58.972999999999999</v>
          </cell>
          <cell r="Y1902" t="str">
            <v>L_.GO2_WDProposed Station Capital Costs</v>
          </cell>
        </row>
        <row r="1903"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73.426000000000002</v>
          </cell>
          <cell r="Q1903">
            <v>75.096000000000004</v>
          </cell>
          <cell r="R1903">
            <v>76.820999999999998</v>
          </cell>
          <cell r="S1903">
            <v>78.566999999999993</v>
          </cell>
          <cell r="T1903">
            <v>80.36</v>
          </cell>
          <cell r="U1903">
            <v>82.183999999999997</v>
          </cell>
          <cell r="V1903">
            <v>84.076999999999998</v>
          </cell>
          <cell r="W1903">
            <v>85.974000000000004</v>
          </cell>
          <cell r="X1903">
            <v>87.945999999999998</v>
          </cell>
          <cell r="Y1903" t="str">
            <v>L_.GO2_WD   Station Total Costs</v>
          </cell>
        </row>
        <row r="1904"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 t="str">
            <v>H_.GO2_WDSProposed Station Fuel Costs</v>
          </cell>
        </row>
        <row r="1905"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0.29299999999999998</v>
          </cell>
          <cell r="S1905">
            <v>0.29899999999999999</v>
          </cell>
          <cell r="T1905">
            <v>0.309</v>
          </cell>
          <cell r="U1905">
            <v>0.30499999999999999</v>
          </cell>
          <cell r="V1905">
            <v>0.32200000000000001</v>
          </cell>
          <cell r="W1905">
            <v>0.32600000000000001</v>
          </cell>
          <cell r="X1905">
            <v>0.33900000000000002</v>
          </cell>
          <cell r="Y1905" t="str">
            <v>H_.GO2_WDSProposed Station Variable O&amp;M Costs</v>
          </cell>
        </row>
        <row r="1906"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 t="str">
            <v>H_.GO2_WDSProposed Station Emission Costs</v>
          </cell>
        </row>
        <row r="1907"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 t="str">
            <v>H_.GO2_WDSProposed Station Dispatch Adder Costs</v>
          </cell>
        </row>
        <row r="1908"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1.613</v>
          </cell>
          <cell r="S1908">
            <v>1.65</v>
          </cell>
          <cell r="T1908">
            <v>1.6879999999999999</v>
          </cell>
          <cell r="U1908">
            <v>1.726</v>
          </cell>
          <cell r="V1908">
            <v>1.7649999999999999</v>
          </cell>
          <cell r="W1908">
            <v>1.806</v>
          </cell>
          <cell r="X1908">
            <v>1.847</v>
          </cell>
          <cell r="Y1908" t="str">
            <v>H_.GO2_WDSProposed Station Fixed Costs</v>
          </cell>
        </row>
        <row r="1909"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 t="str">
            <v>H_.GO2_WDSProposed Station Demand Charges</v>
          </cell>
        </row>
        <row r="1910"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6.968</v>
          </cell>
          <cell r="S1910">
            <v>7.1269999999999998</v>
          </cell>
          <cell r="T1910">
            <v>7.2889999999999997</v>
          </cell>
          <cell r="U1910">
            <v>7.4550000000000001</v>
          </cell>
          <cell r="V1910">
            <v>7.625</v>
          </cell>
          <cell r="W1910">
            <v>7.7990000000000004</v>
          </cell>
          <cell r="X1910">
            <v>7.9770000000000003</v>
          </cell>
          <cell r="Y1910" t="str">
            <v>H_.GO2_WDSProposed Station Capital Costs</v>
          </cell>
        </row>
        <row r="1911"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8.875</v>
          </cell>
          <cell r="S1911">
            <v>9.0760000000000005</v>
          </cell>
          <cell r="T1911">
            <v>9.2859999999999996</v>
          </cell>
          <cell r="U1911">
            <v>9.4870000000000001</v>
          </cell>
          <cell r="V1911">
            <v>9.7129999999999992</v>
          </cell>
          <cell r="W1911">
            <v>9.9309999999999992</v>
          </cell>
          <cell r="X1911">
            <v>10.163</v>
          </cell>
          <cell r="Y1911" t="str">
            <v>H_.GO2_WDS   Station Total Costs</v>
          </cell>
        </row>
        <row r="1912"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 t="str">
            <v>H_.GO2_PVSProposed Station Fuel Costs</v>
          </cell>
        </row>
        <row r="1913"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 t="str">
            <v>H_.GO2_PVSProposed Station Variable O&amp;M Costs</v>
          </cell>
        </row>
        <row r="1914"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 t="str">
            <v>H_.GO2_PVSProposed Station Emission Costs</v>
          </cell>
        </row>
        <row r="1915"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 t="str">
            <v>H_.GO2_PVSProposed Station Dispatch Adder Costs</v>
          </cell>
        </row>
        <row r="1916"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 t="str">
            <v>H_.GO2_PVSProposed Station Fixed Costs</v>
          </cell>
        </row>
        <row r="1917"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 t="str">
            <v>H_.GO2_PVSProposed Station Demand Charges</v>
          </cell>
        </row>
        <row r="1918"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 t="str">
            <v>H_.GO2_PVSProposed Station Capital Costs</v>
          </cell>
        </row>
        <row r="1919"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 t="str">
            <v>H_.GO2_PVS   Station Total Costs</v>
          </cell>
        </row>
        <row r="1920"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 t="str">
            <v>L1.GO2_PVSProposed Station Fuel Costs</v>
          </cell>
        </row>
        <row r="1921"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 t="str">
            <v>L1.GO2_PVSProposed Station Variable O&amp;M Costs</v>
          </cell>
        </row>
        <row r="1922"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 t="str">
            <v>L1.GO2_PVSProposed Station Emission Costs</v>
          </cell>
        </row>
        <row r="1923"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 t="str">
            <v>L1.GO2_PVSProposed Station Dispatch Adder Costs</v>
          </cell>
        </row>
        <row r="1924"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 t="str">
            <v>L1.GO2_PVSProposed Station Fixed Costs</v>
          </cell>
        </row>
        <row r="1925"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 t="str">
            <v>L1.GO2_PVSProposed Station Demand Charges</v>
          </cell>
        </row>
        <row r="1926"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 t="str">
            <v>L1.GO2_PVSProposed Station Capital Costs</v>
          </cell>
        </row>
        <row r="1927"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 t="str">
            <v>L1.GO2_PVS   Station Total Costs</v>
          </cell>
        </row>
        <row r="1928"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 t="str">
            <v>L_.GO2_PVSProposed Station Fuel Costs</v>
          </cell>
        </row>
        <row r="1929"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 t="str">
            <v>L_.GO2_PVSProposed Station Variable O&amp;M Costs</v>
          </cell>
        </row>
        <row r="1930"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 t="str">
            <v>L_.GO2_PVSProposed Station Emission Costs</v>
          </cell>
        </row>
        <row r="1931"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 t="str">
            <v>L_.GO2_PVSProposed Station Dispatch Adder Costs</v>
          </cell>
        </row>
        <row r="1932"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 t="str">
            <v>L_.GO2_PVSProposed Station Fixed Costs</v>
          </cell>
        </row>
        <row r="1933"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 t="str">
            <v>L_.GO2_PVSProposed Station Demand Charges</v>
          </cell>
        </row>
        <row r="1934"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 t="str">
            <v>L_.GO2_PVSProposed Station Capital Costs</v>
          </cell>
        </row>
        <row r="1935"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 t="str">
            <v>L_.GO2_PVS   Station Total Costs</v>
          </cell>
        </row>
        <row r="1936"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 t="str">
            <v>I_PNC_CC_J1Proposed Station Fuel Costs</v>
          </cell>
        </row>
        <row r="1937"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 t="str">
            <v>I_PNC_CC_J1Proposed Station Variable O&amp;M Costs</v>
          </cell>
        </row>
        <row r="1938"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 t="str">
            <v>I_PNC_CC_J1Proposed Station Emission Costs</v>
          </cell>
        </row>
        <row r="1939"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 t="str">
            <v>I_PNC_CC_J1Proposed Station Dispatch Adder Costs</v>
          </cell>
        </row>
        <row r="1940"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 t="str">
            <v>I_PNC_CC_J1Proposed Station Fixed Costs</v>
          </cell>
        </row>
        <row r="1941"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 t="str">
            <v>I_PNC_CC_J1Proposed Station Demand Charges</v>
          </cell>
        </row>
        <row r="1942"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 t="str">
            <v>I_PNC_CC_J1Proposed Station Capital Costs</v>
          </cell>
        </row>
        <row r="1943"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 t="str">
            <v>I_PNC_CC_J1   Station Total Costs</v>
          </cell>
        </row>
        <row r="1944"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 t="str">
            <v>I_PNC_CC_J1DProposed Station Fuel Costs</v>
          </cell>
        </row>
        <row r="1945"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 t="str">
            <v>I_PNC_CC_J1DProposed Station Variable O&amp;M Costs</v>
          </cell>
        </row>
        <row r="1946"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 t="str">
            <v>I_PNC_CC_J1DProposed Station Emission Costs</v>
          </cell>
        </row>
        <row r="1947"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 t="str">
            <v>I_PNC_CC_J1DProposed Station Dispatch Adder Costs</v>
          </cell>
        </row>
        <row r="1948"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 t="str">
            <v>I_PNC_CC_J1DProposed Station Fixed Costs</v>
          </cell>
        </row>
        <row r="1949"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 t="str">
            <v>I_PNC_CC_J1DProposed Station Demand Charges</v>
          </cell>
        </row>
        <row r="1950"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 t="str">
            <v>I_PNC_CC_J1DProposed Station Capital Costs</v>
          </cell>
        </row>
        <row r="1951"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 t="str">
            <v>I_PNC_CC_J1D   Station Total Costs</v>
          </cell>
        </row>
        <row r="1952"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 t="str">
            <v>I_PNC_SC_FRMProposed Station Fuel Costs</v>
          </cell>
        </row>
        <row r="1953"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 t="str">
            <v>I_PNC_SC_FRMProposed Station Variable O&amp;M Costs</v>
          </cell>
        </row>
        <row r="1954"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 t="str">
            <v>I_PNC_SC_FRMProposed Station Emission Costs</v>
          </cell>
        </row>
        <row r="1955"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 t="str">
            <v>I_PNC_SC_FRMProposed Station Dispatch Adder Costs</v>
          </cell>
        </row>
        <row r="1956"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 t="str">
            <v>I_PNC_SC_FRMProposed Station Fixed Costs</v>
          </cell>
        </row>
        <row r="1957"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 t="str">
            <v>I_PNC_SC_FRMProposed Station Demand Charges</v>
          </cell>
        </row>
        <row r="1958"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 t="str">
            <v>I_PNC_SC_FRMProposed Station Capital Costs</v>
          </cell>
        </row>
        <row r="1959"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 t="str">
            <v>I_PNC_SC_FRM   Station Total Costs</v>
          </cell>
        </row>
        <row r="1960"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 t="str">
            <v>H_.PN1_WDSProposed Station Fuel Costs</v>
          </cell>
        </row>
        <row r="1961"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 t="str">
            <v>H_.PN1_WDSProposed Station Variable O&amp;M Costs</v>
          </cell>
        </row>
        <row r="1962"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 t="str">
            <v>H_.PN1_WDSProposed Station Emission Costs</v>
          </cell>
        </row>
        <row r="1963"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 t="str">
            <v>H_.PN1_WDSProposed Station Dispatch Adder Costs</v>
          </cell>
        </row>
        <row r="1964"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 t="str">
            <v>H_.PN1_WDSProposed Station Fixed Costs</v>
          </cell>
        </row>
        <row r="1965"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 t="str">
            <v>H_.PN1_WDSProposed Station Demand Charges</v>
          </cell>
        </row>
        <row r="1966"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 t="str">
            <v>H_.PN1_WDSProposed Station Capital Costs</v>
          </cell>
        </row>
        <row r="1967"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 t="str">
            <v>H_.PN1_WDS   Station Total Costs</v>
          </cell>
        </row>
        <row r="1968"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 t="str">
            <v>I_PN2_CC_J1Proposed Station Fuel Costs</v>
          </cell>
        </row>
        <row r="1969"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 t="str">
            <v>I_PN2_CC_J1Proposed Station Variable O&amp;M Costs</v>
          </cell>
        </row>
        <row r="1970"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 t="str">
            <v>I_PN2_CC_J1Proposed Station Emission Costs</v>
          </cell>
        </row>
        <row r="1971"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 t="str">
            <v>I_PN2_CC_J1Proposed Station Dispatch Adder Costs</v>
          </cell>
        </row>
        <row r="1972"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 t="str">
            <v>I_PN2_CC_J1Proposed Station Fixed Costs</v>
          </cell>
        </row>
        <row r="1973"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 t="str">
            <v>I_PN2_CC_J1Proposed Station Demand Charges</v>
          </cell>
        </row>
        <row r="1974"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 t="str">
            <v>I_PN2_CC_J1Proposed Station Capital Costs</v>
          </cell>
        </row>
        <row r="1975"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 t="str">
            <v>I_PN2_CC_J1   Station Total Costs</v>
          </cell>
        </row>
        <row r="1976"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 t="str">
            <v>I_PN2_CC_J1DProposed Station Fuel Costs</v>
          </cell>
        </row>
        <row r="1977"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 t="str">
            <v>I_PN2_CC_J1DProposed Station Variable O&amp;M Costs</v>
          </cell>
        </row>
        <row r="1978"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 t="str">
            <v>I_PN2_CC_J1DProposed Station Emission Costs</v>
          </cell>
        </row>
        <row r="1979"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 t="str">
            <v>I_PN2_CC_J1DProposed Station Dispatch Adder Costs</v>
          </cell>
        </row>
        <row r="1980"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 t="str">
            <v>I_PN2_CC_J1DProposed Station Fixed Costs</v>
          </cell>
        </row>
        <row r="1981"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 t="str">
            <v>I_PN2_CC_J1DProposed Station Demand Charges</v>
          </cell>
        </row>
        <row r="1982"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 t="str">
            <v>I_PN2_CC_J1DProposed Station Capital Costs</v>
          </cell>
        </row>
        <row r="1983"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 t="str">
            <v>I_PN2_CC_J1D   Station Total Costs</v>
          </cell>
        </row>
        <row r="1984"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 t="str">
            <v>I_PN2_SC_FRMProposed Station Fuel Costs</v>
          </cell>
        </row>
        <row r="1985"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 t="str">
            <v>I_PN2_SC_FRMProposed Station Variable O&amp;M Costs</v>
          </cell>
        </row>
        <row r="1986"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 t="str">
            <v>I_PN2_SC_FRMProposed Station Emission Costs</v>
          </cell>
        </row>
        <row r="1987"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 t="str">
            <v>I_PN2_SC_FRMProposed Station Dispatch Adder Costs</v>
          </cell>
        </row>
        <row r="1988"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 t="str">
            <v>I_PN2_SC_FRMProposed Station Fixed Costs</v>
          </cell>
        </row>
        <row r="1989"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 t="str">
            <v>I_PN2_SC_FRMProposed Station Demand Charges</v>
          </cell>
        </row>
        <row r="1990"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 t="str">
            <v>I_PN2_SC_FRMProposed Station Capital Costs</v>
          </cell>
        </row>
        <row r="1991"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 t="str">
            <v>I_PN2_SC_FRM   Station Total Costs</v>
          </cell>
        </row>
        <row r="1992"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 t="str">
            <v>H_.PN2_WDSProposed Station Fuel Costs</v>
          </cell>
        </row>
        <row r="1993"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 t="str">
            <v>H_.PN2_WDSProposed Station Variable O&amp;M Costs</v>
          </cell>
        </row>
        <row r="1994"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 t="str">
            <v>H_.PN2_WDSProposed Station Emission Costs</v>
          </cell>
        </row>
        <row r="1995"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 t="str">
            <v>H_.PN2_WDSProposed Station Dispatch Adder Costs</v>
          </cell>
        </row>
        <row r="1996"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 t="str">
            <v>H_.PN2_WDSProposed Station Fixed Costs</v>
          </cell>
        </row>
        <row r="1997"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 t="str">
            <v>H_.PN2_WDSProposed Station Demand Charges</v>
          </cell>
        </row>
        <row r="1998"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 t="str">
            <v>H_.PN2_WDSProposed Station Capital Costs</v>
          </cell>
        </row>
        <row r="1999"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 t="str">
            <v>H_.PN2_WDS   Station Total Costs</v>
          </cell>
        </row>
        <row r="2000"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9.407</v>
          </cell>
          <cell r="X2000">
            <v>8.8369999999999997</v>
          </cell>
          <cell r="Y2000" t="str">
            <v>I_WV_SC_FRMProposed Station Fuel Costs</v>
          </cell>
        </row>
        <row r="2001"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1.49</v>
          </cell>
          <cell r="X2001">
            <v>1.3240000000000001</v>
          </cell>
          <cell r="Y2001" t="str">
            <v>I_WV_SC_FRMProposed Station Variable O&amp;M Costs</v>
          </cell>
        </row>
        <row r="2002"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3.3730000000000002</v>
          </cell>
          <cell r="X2002">
            <v>3.2970000000000002</v>
          </cell>
          <cell r="Y2002" t="str">
            <v>I_WV_SC_FRMProposed Station Emission Costs</v>
          </cell>
        </row>
        <row r="2003"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 t="str">
            <v>I_WV_SC_FRMProposed Station Dispatch Adder Costs</v>
          </cell>
        </row>
        <row r="2004"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-1.5389999999999999</v>
          </cell>
          <cell r="X2004">
            <v>-1.5740000000000001</v>
          </cell>
          <cell r="Y2004" t="str">
            <v>I_WV_SC_FRMProposed Station Fixed Costs</v>
          </cell>
        </row>
        <row r="2005"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 t="str">
            <v>I_WV_SC_FRMProposed Station Demand Charges</v>
          </cell>
        </row>
        <row r="2006"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22.832000000000001</v>
          </cell>
          <cell r="X2006">
            <v>23.352</v>
          </cell>
          <cell r="Y2006" t="str">
            <v>I_WV_SC_FRMProposed Station Capital Costs</v>
          </cell>
        </row>
        <row r="2007"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35.563000000000002</v>
          </cell>
          <cell r="X2007">
            <v>35.235999999999997</v>
          </cell>
          <cell r="Y2007" t="str">
            <v>I_WV_SC_FRM   Station Total Costs</v>
          </cell>
        </row>
        <row r="2008"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 t="str">
            <v>I_WV_CC_J1Proposed Station Fuel Costs</v>
          </cell>
        </row>
        <row r="2009"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 t="str">
            <v>I_WV_CC_J1Proposed Station Variable O&amp;M Costs</v>
          </cell>
        </row>
        <row r="2010"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 t="str">
            <v>I_WV_CC_J1Proposed Station Emission Costs</v>
          </cell>
        </row>
        <row r="2011"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 t="str">
            <v>I_WV_CC_J1Proposed Station Dispatch Adder Costs</v>
          </cell>
        </row>
        <row r="2012"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 t="str">
            <v>I_WV_CC_J1Proposed Station Fixed Costs</v>
          </cell>
        </row>
        <row r="2013"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 t="str">
            <v>I_WV_CC_J1Proposed Station Demand Charges</v>
          </cell>
        </row>
        <row r="2014"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 t="str">
            <v>I_WV_CC_J1Proposed Station Capital Costs</v>
          </cell>
        </row>
        <row r="2015"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 t="str">
            <v>I_WV_CC_J1   Station Total Costs</v>
          </cell>
        </row>
        <row r="2016"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 t="str">
            <v>I_WV_CC_J1DProposed Station Fuel Costs</v>
          </cell>
        </row>
        <row r="2017"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 t="str">
            <v>I_WV_CC_J1DProposed Station Variable O&amp;M Costs</v>
          </cell>
        </row>
        <row r="2018"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 t="str">
            <v>I_WV_CC_J1DProposed Station Emission Costs</v>
          </cell>
        </row>
        <row r="2019"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 t="str">
            <v>I_WV_CC_J1DProposed Station Dispatch Adder Costs</v>
          </cell>
        </row>
        <row r="2020"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 t="str">
            <v>I_WV_CC_J1DProposed Station Fixed Costs</v>
          </cell>
        </row>
        <row r="2021"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 t="str">
            <v>I_WV_CC_J1DProposed Station Demand Charges</v>
          </cell>
        </row>
        <row r="2022"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 t="str">
            <v>I_WV_CC_J1DProposed Station Capital Costs</v>
          </cell>
        </row>
        <row r="2023"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 t="str">
            <v>I_WV_CC_J1D   Station Total Costs</v>
          </cell>
        </row>
        <row r="2024"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 t="str">
            <v>I_WV2_CC_J1Proposed Station Fuel Costs</v>
          </cell>
        </row>
        <row r="2025"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 t="str">
            <v>I_WV2_CC_J1Proposed Station Variable O&amp;M Costs</v>
          </cell>
        </row>
        <row r="2026"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 t="str">
            <v>I_WV2_CC_J1Proposed Station Emission Costs</v>
          </cell>
        </row>
        <row r="2027"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 t="str">
            <v>I_WV2_CC_J1Proposed Station Dispatch Adder Costs</v>
          </cell>
        </row>
        <row r="2028"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 t="str">
            <v>I_WV2_CC_J1Proposed Station Fixed Costs</v>
          </cell>
        </row>
        <row r="2029"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 t="str">
            <v>I_WV2_CC_J1Proposed Station Demand Charges</v>
          </cell>
        </row>
        <row r="2030"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 t="str">
            <v>I_WV2_CC_J1Proposed Station Capital Costs</v>
          </cell>
        </row>
        <row r="2031"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 t="str">
            <v>I_WV2_CC_J1   Station Total Costs</v>
          </cell>
        </row>
        <row r="2032"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 t="str">
            <v>I_WV2_CC_J1DProposed Station Fuel Costs</v>
          </cell>
        </row>
        <row r="2033"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 t="str">
            <v>I_WV2_CC_J1DProposed Station Variable O&amp;M Costs</v>
          </cell>
        </row>
        <row r="2034"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 t="str">
            <v>I_WV2_CC_J1DProposed Station Emission Costs</v>
          </cell>
        </row>
        <row r="2035"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 t="str">
            <v>I_WV2_CC_J1DProposed Station Dispatch Adder Costs</v>
          </cell>
        </row>
        <row r="2036"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 t="str">
            <v>I_WV2_CC_J1DProposed Station Fixed Costs</v>
          </cell>
        </row>
        <row r="2037"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 t="str">
            <v>I_WV2_CC_J1DProposed Station Demand Charges</v>
          </cell>
        </row>
        <row r="2038"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 t="str">
            <v>I_WV2_CC_J1DProposed Station Capital Costs</v>
          </cell>
        </row>
        <row r="2039"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 t="str">
            <v>I_WV2_CC_J1D   Station Total Costs</v>
          </cell>
        </row>
        <row r="2040"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 t="str">
            <v>I_WV2_SC_FRMProposed Station Fuel Costs</v>
          </cell>
        </row>
        <row r="2041"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 t="str">
            <v>I_WV2_SC_FRMProposed Station Variable O&amp;M Costs</v>
          </cell>
        </row>
        <row r="2042"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 t="str">
            <v>I_WV2_SC_FRMProposed Station Emission Costs</v>
          </cell>
        </row>
        <row r="2043"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 t="str">
            <v>I_WV2_SC_FRMProposed Station Dispatch Adder Costs</v>
          </cell>
        </row>
        <row r="2044"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 t="str">
            <v>I_WV2_SC_FRMProposed Station Fixed Costs</v>
          </cell>
        </row>
        <row r="2045"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 t="str">
            <v>I_WV2_SC_FRMProposed Station Demand Charges</v>
          </cell>
        </row>
        <row r="2046"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 t="str">
            <v>I_WV2_SC_FRMProposed Station Capital Costs</v>
          </cell>
        </row>
        <row r="2047"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 t="str">
            <v>I_WV2_SC_FRM   Station Total Costs</v>
          </cell>
        </row>
        <row r="2048"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 t="str">
            <v>I_SO2_CC_J1Proposed Station Fuel Costs</v>
          </cell>
        </row>
        <row r="2049"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 t="str">
            <v>I_SO2_CC_J1Proposed Station Variable O&amp;M Costs</v>
          </cell>
        </row>
        <row r="2050"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 t="str">
            <v>I_SO2_CC_J1Proposed Station Emission Costs</v>
          </cell>
        </row>
        <row r="2051"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 t="str">
            <v>I_SO2_CC_J1Proposed Station Dispatch Adder Costs</v>
          </cell>
        </row>
        <row r="2052"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 t="str">
            <v>I_SO2_CC_J1Proposed Station Fixed Costs</v>
          </cell>
        </row>
        <row r="2053"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 t="str">
            <v>I_SO2_CC_J1Proposed Station Demand Charges</v>
          </cell>
        </row>
        <row r="2054"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 t="str">
            <v>I_SO2_CC_J1Proposed Station Capital Costs</v>
          </cell>
        </row>
        <row r="2055"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 t="str">
            <v>I_SO2_CC_J1   Station Total Costs</v>
          </cell>
        </row>
        <row r="2056"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 t="str">
            <v>I_SO2_CC_J1DProposed Station Fuel Costs</v>
          </cell>
        </row>
        <row r="2057"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 t="str">
            <v>I_SO2_CC_J1DProposed Station Variable O&amp;M Costs</v>
          </cell>
        </row>
        <row r="2058"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 t="str">
            <v>I_SO2_CC_J1DProposed Station Emission Costs</v>
          </cell>
        </row>
        <row r="2059"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 t="str">
            <v>I_SO2_CC_J1DProposed Station Dispatch Adder Costs</v>
          </cell>
        </row>
        <row r="2060"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 t="str">
            <v>I_SO2_CC_J1DProposed Station Fixed Costs</v>
          </cell>
        </row>
        <row r="2061"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 t="str">
            <v>I_SO2_CC_J1DProposed Station Demand Charges</v>
          </cell>
        </row>
        <row r="2062"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 t="str">
            <v>I_SO2_CC_J1DProposed Station Capital Costs</v>
          </cell>
        </row>
        <row r="2063"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 t="str">
            <v>I_SO2_CC_J1D   Station Total Costs</v>
          </cell>
        </row>
        <row r="2064"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 t="str">
            <v>I_SO2_GEO_PAProposed Station Fuel Costs</v>
          </cell>
        </row>
        <row r="2065"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 t="str">
            <v>I_SO2_GEO_PAProposed Station Variable O&amp;M Costs</v>
          </cell>
        </row>
        <row r="2066"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 t="str">
            <v>I_SO2_GEO_PAProposed Station Emission Costs</v>
          </cell>
        </row>
        <row r="2067"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 t="str">
            <v>I_SO2_GEO_PAProposed Station Dispatch Adder Costs</v>
          </cell>
        </row>
        <row r="2068"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 t="str">
            <v>I_SO2_GEO_PAProposed Station Fixed Costs</v>
          </cell>
        </row>
        <row r="2069"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 t="str">
            <v>I_SO2_GEO_PAProposed Station Demand Charges</v>
          </cell>
        </row>
        <row r="2070"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 t="str">
            <v>I_SO2_GEO_PAProposed Station Capital Costs</v>
          </cell>
        </row>
        <row r="2071"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 t="str">
            <v>I_SO2_GEO_PA   Station Total Costs</v>
          </cell>
        </row>
        <row r="2072"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 t="str">
            <v>I_SO2_SC_FRMProposed Station Fuel Costs</v>
          </cell>
        </row>
        <row r="2073"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 t="str">
            <v>I_SO2_SC_FRMProposed Station Variable O&amp;M Costs</v>
          </cell>
        </row>
        <row r="2074"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 t="str">
            <v>I_SO2_SC_FRMProposed Station Emission Costs</v>
          </cell>
        </row>
        <row r="2075"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 t="str">
            <v>I_SO2_SC_FRMProposed Station Dispatch Adder Costs</v>
          </cell>
        </row>
        <row r="2076"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 t="str">
            <v>I_SO2_SC_FRMProposed Station Fixed Costs</v>
          </cell>
        </row>
        <row r="2077"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 t="str">
            <v>I_SO2_SC_FRMProposed Station Demand Charges</v>
          </cell>
        </row>
        <row r="2078"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 t="str">
            <v>I_SO2_SC_FRMProposed Station Capital Costs</v>
          </cell>
        </row>
        <row r="2079"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 t="str">
            <v>I_SO2_SC_FRM   Station Total Costs</v>
          </cell>
        </row>
        <row r="2080"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 t="str">
            <v>H_.SO2_WDProposed Station Fuel Costs</v>
          </cell>
        </row>
        <row r="2081"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 t="str">
            <v>H_.SO2_WDProposed Station Variable O&amp;M Costs</v>
          </cell>
        </row>
        <row r="2082"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 t="str">
            <v>H_.SO2_WDProposed Station Emission Costs</v>
          </cell>
        </row>
        <row r="2083"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 t="str">
            <v>H_.SO2_WDProposed Station Dispatch Adder Costs</v>
          </cell>
        </row>
        <row r="2084"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 t="str">
            <v>H_.SO2_WDProposed Station Fixed Costs</v>
          </cell>
        </row>
        <row r="2085"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 t="str">
            <v>H_.SO2_WDProposed Station Demand Charges</v>
          </cell>
        </row>
        <row r="2086"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 t="str">
            <v>H_.SO2_WDProposed Station Capital Costs</v>
          </cell>
        </row>
        <row r="2087"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 t="str">
            <v>H_.SO2_WD   Station Total Costs</v>
          </cell>
        </row>
        <row r="2088"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 t="str">
            <v>L_.SO2_WDProposed Station Fuel Costs</v>
          </cell>
        </row>
        <row r="2089"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 t="str">
            <v>L_.SO2_WDProposed Station Variable O&amp;M Costs</v>
          </cell>
        </row>
        <row r="2090"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 t="str">
            <v>L_.SO2_WDProposed Station Emission Costs</v>
          </cell>
        </row>
        <row r="2091"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 t="str">
            <v>L_.SO2_WDProposed Station Dispatch Adder Costs</v>
          </cell>
        </row>
        <row r="2092"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 t="str">
            <v>L_.SO2_WDProposed Station Fixed Costs</v>
          </cell>
        </row>
        <row r="2093"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 t="str">
            <v>L_.SO2_WDProposed Station Demand Charges</v>
          </cell>
        </row>
        <row r="2094"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 t="str">
            <v>L_.SO2_WDProposed Station Capital Costs</v>
          </cell>
        </row>
        <row r="2095"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 t="str">
            <v>L_.SO2_WD   Station Total Costs</v>
          </cell>
        </row>
        <row r="2096"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 t="str">
            <v>H_.SO2_PVSProposed Station Fuel Costs</v>
          </cell>
        </row>
        <row r="2097"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H_.SO2_PVSProposed Station Variable O&amp;M Costs</v>
          </cell>
        </row>
        <row r="2098"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 t="str">
            <v>H_.SO2_PVSProposed Station Emission Costs</v>
          </cell>
        </row>
        <row r="2099"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 t="str">
            <v>H_.SO2_PVSProposed Station Dispatch Adder Costs</v>
          </cell>
        </row>
        <row r="2100"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 t="str">
            <v>H_.SO2_PVSProposed Station Fixed Costs</v>
          </cell>
        </row>
        <row r="2101"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 t="str">
            <v>H_.SO2_PVSProposed Station Demand Charges</v>
          </cell>
        </row>
        <row r="2102"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 t="str">
            <v>H_.SO2_PVSProposed Station Capital Costs</v>
          </cell>
        </row>
        <row r="2103"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 t="str">
            <v>H_.SO2_PVS   Station Total Costs</v>
          </cell>
        </row>
        <row r="2104"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 t="str">
            <v>H1.SO2_PVSProposed Station Fuel Costs</v>
          </cell>
        </row>
        <row r="2105"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 t="str">
            <v>H1.SO2_PVSProposed Station Variable O&amp;M Costs</v>
          </cell>
        </row>
        <row r="2106"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 t="str">
            <v>H1.SO2_PVSProposed Station Emission Costs</v>
          </cell>
        </row>
        <row r="2107"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 t="str">
            <v>H1.SO2_PVSProposed Station Dispatch Adder Costs</v>
          </cell>
        </row>
        <row r="2108"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 t="str">
            <v>H1.SO2_PVSProposed Station Fixed Costs</v>
          </cell>
        </row>
        <row r="2109"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 t="str">
            <v>H1.SO2_PVSProposed Station Demand Charges</v>
          </cell>
        </row>
        <row r="2110"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 t="str">
            <v>H1.SO2_PVSProposed Station Capital Costs</v>
          </cell>
        </row>
        <row r="2111"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 t="str">
            <v>H1.SO2_PVS   Station Total Costs</v>
          </cell>
        </row>
        <row r="2112"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 t="str">
            <v>L1.SO2_PVSProposed Station Fuel Costs</v>
          </cell>
        </row>
        <row r="2113"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 t="str">
            <v>L1.SO2_PVSProposed Station Variable O&amp;M Costs</v>
          </cell>
        </row>
        <row r="2114"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 t="str">
            <v>L1.SO2_PVSProposed Station Emission Costs</v>
          </cell>
        </row>
        <row r="2115"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 t="str">
            <v>L1.SO2_PVSProposed Station Dispatch Adder Costs</v>
          </cell>
        </row>
        <row r="2116"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 t="str">
            <v>L1.SO2_PVSProposed Station Fixed Costs</v>
          </cell>
        </row>
        <row r="2117"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 t="str">
            <v>L1.SO2_PVSProposed Station Demand Charges</v>
          </cell>
        </row>
        <row r="2118"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 t="str">
            <v>L1.SO2_PVSProposed Station Capital Costs</v>
          </cell>
        </row>
        <row r="2119"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 t="str">
            <v>L1.SO2_PVS   Station Total Costs</v>
          </cell>
        </row>
        <row r="2120"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 t="str">
            <v>L_.SO2_PVSProposed Station Fuel Costs</v>
          </cell>
        </row>
        <row r="2121"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1.4530000000000001</v>
          </cell>
          <cell r="T2121">
            <v>1.486</v>
          </cell>
          <cell r="U2121">
            <v>1.52</v>
          </cell>
          <cell r="V2121">
            <v>1.5549999999999999</v>
          </cell>
          <cell r="W2121">
            <v>1.59</v>
          </cell>
          <cell r="X2121">
            <v>1.6259999999999999</v>
          </cell>
          <cell r="Y2121" t="str">
            <v>L_.SO2_PVSProposed Station Variable O&amp;M Costs</v>
          </cell>
        </row>
        <row r="2122"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 t="str">
            <v>L_.SO2_PVSProposed Station Emission Costs</v>
          </cell>
        </row>
        <row r="2123"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 t="str">
            <v>L_.SO2_PVSProposed Station Dispatch Adder Costs</v>
          </cell>
        </row>
        <row r="2124"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13.6</v>
          </cell>
          <cell r="T2124">
            <v>13.6</v>
          </cell>
          <cell r="U2124">
            <v>13.6</v>
          </cell>
          <cell r="V2124">
            <v>13.6</v>
          </cell>
          <cell r="W2124">
            <v>13.6</v>
          </cell>
          <cell r="X2124">
            <v>13.6</v>
          </cell>
          <cell r="Y2124" t="str">
            <v>L_.SO2_PVSProposed Station Fixed Costs</v>
          </cell>
        </row>
        <row r="2125"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 t="str">
            <v>L_.SO2_PVSProposed Station Demand Charges</v>
          </cell>
        </row>
        <row r="2126"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40.935000000000002</v>
          </cell>
          <cell r="T2126">
            <v>41.869</v>
          </cell>
          <cell r="U2126">
            <v>42.823</v>
          </cell>
          <cell r="V2126">
            <v>43.8</v>
          </cell>
          <cell r="W2126">
            <v>44.798000000000002</v>
          </cell>
          <cell r="X2126">
            <v>45.82</v>
          </cell>
          <cell r="Y2126" t="str">
            <v>L_.SO2_PVSProposed Station Capital Costs</v>
          </cell>
        </row>
        <row r="2127"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55.988999999999997</v>
          </cell>
          <cell r="T2127">
            <v>56.954999999999998</v>
          </cell>
          <cell r="U2127">
            <v>57.944000000000003</v>
          </cell>
          <cell r="V2127">
            <v>58.954999999999998</v>
          </cell>
          <cell r="W2127">
            <v>59.988999999999997</v>
          </cell>
          <cell r="X2127">
            <v>61.046999999999997</v>
          </cell>
          <cell r="Y2127" t="str">
            <v>L_.SO2_PVS   Station Total Costs</v>
          </cell>
        </row>
        <row r="2128"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 t="str">
            <v>H_.AE1_WDProposed Station Fuel Costs</v>
          </cell>
        </row>
        <row r="2129"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 t="str">
            <v>H_.AE1_WDProposed Station Variable O&amp;M Costs</v>
          </cell>
        </row>
        <row r="2130"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 t="str">
            <v>H_.AE1_WDProposed Station Emission Costs</v>
          </cell>
        </row>
        <row r="2131"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 t="str">
            <v>H_.AE1_WDProposed Station Dispatch Adder Costs</v>
          </cell>
        </row>
        <row r="2132"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 t="str">
            <v>H_.AE1_WDProposed Station Fixed Costs</v>
          </cell>
        </row>
        <row r="2133"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 t="str">
            <v>H_.AE1_WDProposed Station Demand Charges</v>
          </cell>
        </row>
        <row r="2134"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 t="str">
            <v>H_.AE1_WDProposed Station Capital Costs</v>
          </cell>
        </row>
        <row r="2135"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 t="str">
            <v>H_.AE1_WD   Station Total Costs</v>
          </cell>
        </row>
        <row r="2136"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 t="str">
            <v>H_.AE1_WDSProposed Station Fuel Costs</v>
          </cell>
        </row>
        <row r="2137"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 t="str">
            <v>H_.AE1_WDSProposed Station Variable O&amp;M Costs</v>
          </cell>
        </row>
        <row r="2138"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 t="str">
            <v>H_.AE1_WDSProposed Station Emission Costs</v>
          </cell>
        </row>
        <row r="2139"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 t="str">
            <v>H_.AE1_WDSProposed Station Dispatch Adder Costs</v>
          </cell>
        </row>
        <row r="2140"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 t="str">
            <v>H_.AE1_WDSProposed Station Fixed Costs</v>
          </cell>
        </row>
        <row r="2141"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 t="str">
            <v>H_.AE1_WDSProposed Station Demand Charges</v>
          </cell>
        </row>
        <row r="2142"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 t="str">
            <v>H_.AE1_WDSProposed Station Capital Costs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 t="str">
            <v>H_.AE1_WDS   Station Total Costs</v>
          </cell>
        </row>
        <row r="2144"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 t="str">
            <v>L_.AE1_WDProposed Station Fuel Costs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 t="str">
            <v>L_.AE1_WDProposed Station Variable O&amp;M Costs</v>
          </cell>
        </row>
        <row r="2146"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 t="str">
            <v>L_.AE1_WDProposed Station Emission Costs</v>
          </cell>
        </row>
        <row r="2147"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 t="str">
            <v>L_.AE1_WDProposed Station Dispatch Adder Costs</v>
          </cell>
        </row>
        <row r="2148"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 t="str">
            <v>L_.AE1_WDProposed Station Fixed Costs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 t="str">
            <v>L_.AE1_WDProposed Station Demand Charges</v>
          </cell>
        </row>
        <row r="2150"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 t="str">
            <v>L_.AE1_WDProposed Station Capital Costs</v>
          </cell>
        </row>
        <row r="2151"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 t="str">
            <v>L_.AE1_WD   Station Total Costs</v>
          </cell>
        </row>
        <row r="2152"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 t="str">
            <v>H4.AE1_WDProposed Station Fuel Costs</v>
          </cell>
        </row>
        <row r="2153"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-90.602000000000004</v>
          </cell>
          <cell r="K2153">
            <v>-93.93</v>
          </cell>
          <cell r="L2153">
            <v>-93.584999999999994</v>
          </cell>
          <cell r="M2153">
            <v>-97.123999999999995</v>
          </cell>
          <cell r="N2153">
            <v>-97.015000000000001</v>
          </cell>
          <cell r="O2153">
            <v>-100.289</v>
          </cell>
          <cell r="P2153">
            <v>-103.807</v>
          </cell>
          <cell r="Q2153">
            <v>-103.417</v>
          </cell>
          <cell r="R2153">
            <v>-107.197</v>
          </cell>
          <cell r="S2153">
            <v>-106.51600000000001</v>
          </cell>
          <cell r="T2153">
            <v>18.535</v>
          </cell>
          <cell r="U2153">
            <v>18.957999999999998</v>
          </cell>
          <cell r="V2153">
            <v>19.396999999999998</v>
          </cell>
          <cell r="W2153">
            <v>19.744</v>
          </cell>
          <cell r="X2153">
            <v>20.138000000000002</v>
          </cell>
          <cell r="Y2153" t="str">
            <v>H4.AE1_WDProposed Station Variable O&amp;M Costs</v>
          </cell>
        </row>
        <row r="2154"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 t="str">
            <v>H4.AE1_WDProposed Station Emission Costs</v>
          </cell>
        </row>
        <row r="2155"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 t="str">
            <v>H4.AE1_WDProposed Station Dispatch Adder Costs</v>
          </cell>
        </row>
        <row r="2156"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63.302</v>
          </cell>
          <cell r="K2156">
            <v>64.762</v>
          </cell>
          <cell r="L2156">
            <v>66.221000000000004</v>
          </cell>
          <cell r="M2156">
            <v>67.738</v>
          </cell>
          <cell r="N2156">
            <v>69.293000000000006</v>
          </cell>
          <cell r="O2156">
            <v>70.867000000000004</v>
          </cell>
          <cell r="P2156">
            <v>72.48</v>
          </cell>
          <cell r="Q2156">
            <v>74.131</v>
          </cell>
          <cell r="R2156">
            <v>75.820999999999998</v>
          </cell>
          <cell r="S2156">
            <v>77.549000000000007</v>
          </cell>
          <cell r="T2156">
            <v>79.314999999999998</v>
          </cell>
          <cell r="U2156">
            <v>81.12</v>
          </cell>
          <cell r="V2156">
            <v>82.981999999999999</v>
          </cell>
          <cell r="W2156">
            <v>84.864000000000004</v>
          </cell>
          <cell r="X2156">
            <v>86.802999999999997</v>
          </cell>
          <cell r="Y2156" t="str">
            <v>H4.AE1_WDProposed Station Fixed Costs</v>
          </cell>
        </row>
        <row r="2157"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 t="str">
            <v>H4.AE1_WDProposed Station Demand Charges</v>
          </cell>
        </row>
        <row r="2158"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165.95699999999999</v>
          </cell>
          <cell r="K2158">
            <v>169.74</v>
          </cell>
          <cell r="L2158">
            <v>173.61</v>
          </cell>
          <cell r="M2158">
            <v>177.56899999999999</v>
          </cell>
          <cell r="N2158">
            <v>181.61699999999999</v>
          </cell>
          <cell r="O2158">
            <v>185.75800000000001</v>
          </cell>
          <cell r="P2158">
            <v>189.99299999999999</v>
          </cell>
          <cell r="Q2158">
            <v>194.32499999999999</v>
          </cell>
          <cell r="R2158">
            <v>198.756</v>
          </cell>
          <cell r="S2158">
            <v>203.28800000000001</v>
          </cell>
          <cell r="T2158">
            <v>207.923</v>
          </cell>
          <cell r="U2158">
            <v>212.66300000000001</v>
          </cell>
          <cell r="V2158">
            <v>217.512</v>
          </cell>
          <cell r="W2158">
            <v>222.471</v>
          </cell>
          <cell r="X2158">
            <v>227.54400000000001</v>
          </cell>
          <cell r="Y2158" t="str">
            <v>H4.AE1_WDProposed Station Capital Costs</v>
          </cell>
        </row>
        <row r="2159"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138.65700000000001</v>
          </cell>
          <cell r="K2159">
            <v>140.572</v>
          </cell>
          <cell r="L2159">
            <v>146.24700000000001</v>
          </cell>
          <cell r="M2159">
            <v>148.18199999999999</v>
          </cell>
          <cell r="N2159">
            <v>153.89500000000001</v>
          </cell>
          <cell r="O2159">
            <v>156.33600000000001</v>
          </cell>
          <cell r="P2159">
            <v>158.667</v>
          </cell>
          <cell r="Q2159">
            <v>165.03899999999999</v>
          </cell>
          <cell r="R2159">
            <v>167.37899999999999</v>
          </cell>
          <cell r="S2159">
            <v>174.32</v>
          </cell>
          <cell r="T2159">
            <v>305.77300000000002</v>
          </cell>
          <cell r="U2159">
            <v>312.74200000000002</v>
          </cell>
          <cell r="V2159">
            <v>319.89100000000002</v>
          </cell>
          <cell r="W2159">
            <v>327.07900000000001</v>
          </cell>
          <cell r="X2159">
            <v>334.48399999999998</v>
          </cell>
          <cell r="Y2159" t="str">
            <v>H4.AE1_WD   Station Total Costs</v>
          </cell>
        </row>
        <row r="2160"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 t="str">
            <v>I_UN1_CC_J1Proposed Station Fuel Costs</v>
          </cell>
        </row>
        <row r="2161"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 t="str">
            <v>I_UN1_CC_J1Proposed Station Variable O&amp;M Costs</v>
          </cell>
        </row>
        <row r="2162"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 t="str">
            <v>I_UN1_CC_J1Proposed Station Emission Costs</v>
          </cell>
        </row>
        <row r="2163"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 t="str">
            <v>I_UN1_CC_J1Proposed Station Dispatch Adder Costs</v>
          </cell>
        </row>
        <row r="2164"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 t="str">
            <v>I_UN1_CC_J1Proposed Station Fixed Costs</v>
          </cell>
        </row>
        <row r="2165"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 t="str">
            <v>I_UN1_CC_J1Proposed Station Demand Charges</v>
          </cell>
        </row>
        <row r="2166"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 t="str">
            <v>I_UN1_CC_J1Proposed Station Capital Costs</v>
          </cell>
        </row>
        <row r="2167"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 t="str">
            <v>I_UN1_CC_J1   Station Total Costs</v>
          </cell>
        </row>
        <row r="2168"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 t="str">
            <v>I_UN1_CC_J1DProposed Station Fuel Costs</v>
          </cell>
        </row>
        <row r="2169"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 t="str">
            <v>I_UN1_CC_J1DProposed Station Variable O&amp;M Costs</v>
          </cell>
        </row>
        <row r="2170"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 t="str">
            <v>I_UN1_CC_J1DProposed Station Emission Costs</v>
          </cell>
        </row>
        <row r="2171"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 t="str">
            <v>I_UN1_CC_J1DProposed Station Dispatch Adder Costs</v>
          </cell>
        </row>
        <row r="2172"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 t="str">
            <v>I_UN1_CC_J1DProposed Station Fixed Costs</v>
          </cell>
        </row>
        <row r="2173"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 t="str">
            <v>I_UN1_CC_J1DProposed Station Demand Charges</v>
          </cell>
        </row>
        <row r="2174"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 t="str">
            <v>I_UN1_CC_J1DProposed Station Capital Costs</v>
          </cell>
        </row>
        <row r="2175"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 t="str">
            <v>I_UN1_CC_J1D   Station Total Costs</v>
          </cell>
        </row>
        <row r="2176"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 t="str">
            <v>I_UN1_SC_FRMProposed Station Fuel Costs</v>
          </cell>
        </row>
        <row r="2177"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 t="str">
            <v>I_UN1_SC_FRMProposed Station Variable O&amp;M Costs</v>
          </cell>
        </row>
        <row r="2178"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 t="str">
            <v>I_UN1_SC_FRMProposed Station Emission Costs</v>
          </cell>
        </row>
        <row r="2179"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 t="str">
            <v>I_UN1_SC_FRMProposed Station Dispatch Adder Costs</v>
          </cell>
        </row>
        <row r="2180"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 t="str">
            <v>I_UN1_SC_FRMProposed Station Fixed Costs</v>
          </cell>
        </row>
        <row r="2181"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 t="str">
            <v>I_UN1_SC_FRMProposed Station Demand Charges</v>
          </cell>
        </row>
        <row r="2182"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 t="str">
            <v>I_UN1_SC_FRMProposed Station Capital Costs</v>
          </cell>
        </row>
        <row r="2183"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 t="str">
            <v>I_UN1_SC_FRM   Station Total Costs</v>
          </cell>
        </row>
        <row r="2184"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 t="str">
            <v>I_UN1_SC_ICAProposed Station Fuel Costs</v>
          </cell>
        </row>
        <row r="2185"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 t="str">
            <v>I_UN1_SC_ICAProposed Station Variable O&amp;M Costs</v>
          </cell>
        </row>
        <row r="2186"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 t="str">
            <v>I_UN1_SC_ICAProposed Station Emission Costs</v>
          </cell>
        </row>
        <row r="2187"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 t="str">
            <v>I_UN1_SC_ICAProposed Station Dispatch Adder Costs</v>
          </cell>
        </row>
        <row r="2188"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 t="str">
            <v>I_UN1_SC_ICAProposed Station Fixed Costs</v>
          </cell>
        </row>
        <row r="2189"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 t="str">
            <v>I_UN1_SC_ICAProposed Station Demand Charges</v>
          </cell>
        </row>
        <row r="2190"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 t="str">
            <v>I_UN1_SC_ICAProposed Station Capital Costs</v>
          </cell>
        </row>
        <row r="2191"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 t="str">
            <v>I_UN1_SC_ICA   Station Total Costs</v>
          </cell>
        </row>
        <row r="2192"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 t="str">
            <v>I_UN1_SC_REProposed Station Fuel Costs</v>
          </cell>
        </row>
        <row r="2193"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 t="str">
            <v>I_UN1_SC_REProposed Station Variable O&amp;M Costs</v>
          </cell>
        </row>
        <row r="2194"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 t="str">
            <v>I_UN1_SC_REProposed Station Emission Costs</v>
          </cell>
        </row>
        <row r="2195"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 t="str">
            <v>I_UN1_SC_REProposed Station Dispatch Adder Costs</v>
          </cell>
        </row>
        <row r="2196"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 t="str">
            <v>I_UN1_SC_REProposed Station Fixed Costs</v>
          </cell>
        </row>
        <row r="2197"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 t="str">
            <v>I_UN1_SC_REProposed Station Demand Charges</v>
          </cell>
        </row>
        <row r="2198"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 t="str">
            <v>I_UN1_SC_REProposed Station Capital Costs</v>
          </cell>
        </row>
        <row r="2199"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 t="str">
            <v>I_UN1_SC_RE   Station Total Costs</v>
          </cell>
        </row>
        <row r="2200"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 t="str">
            <v>H_.UN1_PVS_CPProposed Station Fuel Costs</v>
          </cell>
        </row>
        <row r="2201"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 t="str">
            <v>H_.UN1_PVS_CPProposed Station Variable O&amp;M Costs</v>
          </cell>
        </row>
        <row r="2202"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 t="str">
            <v>H_.UN1_PVS_CPProposed Station Emission Costs</v>
          </cell>
        </row>
        <row r="2203"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 t="str">
            <v>H_.UN1_PVS_CPProposed Station Dispatch Adder Costs</v>
          </cell>
        </row>
        <row r="2204"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 t="str">
            <v>H_.UN1_PVS_CPProposed Station Fixed Costs</v>
          </cell>
        </row>
        <row r="2205"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 t="str">
            <v>H_.UN1_PVS_CPProposed Station Demand Charges</v>
          </cell>
        </row>
        <row r="2206"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 t="str">
            <v>H_.UN1_PVS_CPProposed Station Capital Costs</v>
          </cell>
        </row>
        <row r="2207"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 t="str">
            <v>H_.UN1_PVS_CP   Station Total Costs</v>
          </cell>
        </row>
        <row r="2208"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 t="str">
            <v>H1.UN1_PVS_CPProposed Station Fuel Costs</v>
          </cell>
        </row>
        <row r="2209"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0.64600000000000002</v>
          </cell>
          <cell r="K2209">
            <v>0.66</v>
          </cell>
          <cell r="L2209">
            <v>0.67600000000000005</v>
          </cell>
          <cell r="M2209">
            <v>0.69099999999999995</v>
          </cell>
          <cell r="N2209">
            <v>0.70699999999999996</v>
          </cell>
          <cell r="O2209">
            <v>0.72299999999999998</v>
          </cell>
          <cell r="P2209">
            <v>0.73899999999999999</v>
          </cell>
          <cell r="Q2209">
            <v>0.75600000000000001</v>
          </cell>
          <cell r="R2209">
            <v>0.77300000000000002</v>
          </cell>
          <cell r="S2209">
            <v>0.79100000000000004</v>
          </cell>
          <cell r="T2209">
            <v>0.80900000000000005</v>
          </cell>
          <cell r="U2209">
            <v>0.82799999999999996</v>
          </cell>
          <cell r="V2209">
            <v>0.84599999999999997</v>
          </cell>
          <cell r="W2209">
            <v>0.86499999999999999</v>
          </cell>
          <cell r="X2209">
            <v>0.88500000000000001</v>
          </cell>
          <cell r="Y2209" t="str">
            <v>H1.UN1_PVS_CPProposed Station Variable O&amp;M Costs</v>
          </cell>
        </row>
        <row r="2210"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 t="str">
            <v>H1.UN1_PVS_CPProposed Station Emission Costs</v>
          </cell>
        </row>
        <row r="2211"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 t="str">
            <v>H1.UN1_PVS_CPProposed Station Dispatch Adder Costs</v>
          </cell>
        </row>
        <row r="2212"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7.609</v>
          </cell>
          <cell r="K2212">
            <v>7.609</v>
          </cell>
          <cell r="L2212">
            <v>7.609</v>
          </cell>
          <cell r="M2212">
            <v>7.609</v>
          </cell>
          <cell r="N2212">
            <v>7.609</v>
          </cell>
          <cell r="O2212">
            <v>7.609</v>
          </cell>
          <cell r="P2212">
            <v>7.609</v>
          </cell>
          <cell r="Q2212">
            <v>7.609</v>
          </cell>
          <cell r="R2212">
            <v>7.609</v>
          </cell>
          <cell r="S2212">
            <v>7.609</v>
          </cell>
          <cell r="T2212">
            <v>7.609</v>
          </cell>
          <cell r="U2212">
            <v>7.609</v>
          </cell>
          <cell r="V2212">
            <v>7.609</v>
          </cell>
          <cell r="W2212">
            <v>7.609</v>
          </cell>
          <cell r="X2212">
            <v>7.609</v>
          </cell>
          <cell r="Y2212" t="str">
            <v>H1.UN1_PVS_CPProposed Station Fixed Costs</v>
          </cell>
        </row>
        <row r="2213"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 t="str">
            <v>H1.UN1_PVS_CPProposed Station Demand Charges</v>
          </cell>
        </row>
        <row r="2214"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16.125</v>
          </cell>
          <cell r="K2214">
            <v>16.492000000000001</v>
          </cell>
          <cell r="L2214">
            <v>16.867999999999999</v>
          </cell>
          <cell r="M2214">
            <v>17.253</v>
          </cell>
          <cell r="N2214">
            <v>17.646000000000001</v>
          </cell>
          <cell r="O2214">
            <v>18.047999999999998</v>
          </cell>
          <cell r="P2214">
            <v>18.46</v>
          </cell>
          <cell r="Q2214">
            <v>18.881</v>
          </cell>
          <cell r="R2214">
            <v>19.311</v>
          </cell>
          <cell r="S2214">
            <v>19.751999999999999</v>
          </cell>
          <cell r="T2214">
            <v>20.202000000000002</v>
          </cell>
          <cell r="U2214">
            <v>20.663</v>
          </cell>
          <cell r="V2214">
            <v>21.134</v>
          </cell>
          <cell r="W2214">
            <v>21.616</v>
          </cell>
          <cell r="X2214">
            <v>22.108000000000001</v>
          </cell>
          <cell r="Y2214" t="str">
            <v>H1.UN1_PVS_CPProposed Station Capital Costs</v>
          </cell>
        </row>
        <row r="2215"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24.379000000000001</v>
          </cell>
          <cell r="K2215">
            <v>24.760999999999999</v>
          </cell>
          <cell r="L2215">
            <v>25.152999999999999</v>
          </cell>
          <cell r="M2215">
            <v>25.553000000000001</v>
          </cell>
          <cell r="N2215">
            <v>25.962</v>
          </cell>
          <cell r="O2215">
            <v>26.38</v>
          </cell>
          <cell r="P2215">
            <v>26.808</v>
          </cell>
          <cell r="Q2215">
            <v>27.245999999999999</v>
          </cell>
          <cell r="R2215">
            <v>27.693999999999999</v>
          </cell>
          <cell r="S2215">
            <v>28.152000000000001</v>
          </cell>
          <cell r="T2215">
            <v>28.62</v>
          </cell>
          <cell r="U2215">
            <v>29.099</v>
          </cell>
          <cell r="V2215">
            <v>29.588999999999999</v>
          </cell>
          <cell r="W2215">
            <v>30.09</v>
          </cell>
          <cell r="X2215">
            <v>30.603000000000002</v>
          </cell>
          <cell r="Y2215" t="str">
            <v>H1.UN1_PVS_CP   Station Total Costs</v>
          </cell>
        </row>
        <row r="2216"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 t="str">
            <v>L1.UN1_PVSProposed Station Fuel Costs</v>
          </cell>
        </row>
        <row r="2217"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0.85699999999999998</v>
          </cell>
          <cell r="K2217">
            <v>0.876</v>
          </cell>
          <cell r="L2217">
            <v>0.89700000000000002</v>
          </cell>
          <cell r="M2217">
            <v>0.91700000000000004</v>
          </cell>
          <cell r="N2217">
            <v>0.93799999999999994</v>
          </cell>
          <cell r="O2217">
            <v>0.95899999999999996</v>
          </cell>
          <cell r="P2217">
            <v>0.98099999999999998</v>
          </cell>
          <cell r="Q2217">
            <v>1.0029999999999999</v>
          </cell>
          <cell r="R2217">
            <v>1.0269999999999999</v>
          </cell>
          <cell r="S2217">
            <v>1.05</v>
          </cell>
          <cell r="T2217">
            <v>1.0740000000000001</v>
          </cell>
          <cell r="U2217">
            <v>1.0980000000000001</v>
          </cell>
          <cell r="V2217">
            <v>1.1240000000000001</v>
          </cell>
          <cell r="W2217">
            <v>1.149</v>
          </cell>
          <cell r="X2217">
            <v>1.175</v>
          </cell>
          <cell r="Y2217" t="str">
            <v>L1.UN1_PVSProposed Station Variable O&amp;M Costs</v>
          </cell>
        </row>
        <row r="2218"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 t="str">
            <v>L1.UN1_PVSProposed Station Emission Costs</v>
          </cell>
        </row>
        <row r="2219"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 t="str">
            <v>L1.UN1_PVSProposed Station Dispatch Adder Costs</v>
          </cell>
        </row>
        <row r="2220"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10.1</v>
          </cell>
          <cell r="K2220">
            <v>10.1</v>
          </cell>
          <cell r="L2220">
            <v>10.1</v>
          </cell>
          <cell r="M2220">
            <v>10.1</v>
          </cell>
          <cell r="N2220">
            <v>10.1</v>
          </cell>
          <cell r="O2220">
            <v>10.1</v>
          </cell>
          <cell r="P2220">
            <v>10.1</v>
          </cell>
          <cell r="Q2220">
            <v>10.1</v>
          </cell>
          <cell r="R2220">
            <v>10.1</v>
          </cell>
          <cell r="S2220">
            <v>10.1</v>
          </cell>
          <cell r="T2220">
            <v>10.1</v>
          </cell>
          <cell r="U2220">
            <v>10.1</v>
          </cell>
          <cell r="V2220">
            <v>10.1</v>
          </cell>
          <cell r="W2220">
            <v>10.1</v>
          </cell>
          <cell r="X2220">
            <v>10.1</v>
          </cell>
          <cell r="Y2220" t="str">
            <v>L1.UN1_PVSProposed Station Fixed Costs</v>
          </cell>
        </row>
        <row r="2221"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 t="str">
            <v>L1.UN1_PVSProposed Station Demand Charges</v>
          </cell>
        </row>
        <row r="2222"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21.402999999999999</v>
          </cell>
          <cell r="K2222">
            <v>21.890999999999998</v>
          </cell>
          <cell r="L2222">
            <v>22.390999999999998</v>
          </cell>
          <cell r="M2222">
            <v>22.901</v>
          </cell>
          <cell r="N2222">
            <v>23.422999999999998</v>
          </cell>
          <cell r="O2222">
            <v>23.957000000000001</v>
          </cell>
          <cell r="P2222">
            <v>24.503</v>
          </cell>
          <cell r="Q2222">
            <v>25.062000000000001</v>
          </cell>
          <cell r="R2222">
            <v>25.634</v>
          </cell>
          <cell r="S2222">
            <v>26.218</v>
          </cell>
          <cell r="T2222">
            <v>26.815999999999999</v>
          </cell>
          <cell r="U2222">
            <v>27.427</v>
          </cell>
          <cell r="V2222">
            <v>28.053000000000001</v>
          </cell>
          <cell r="W2222">
            <v>28.692</v>
          </cell>
          <cell r="X2222">
            <v>29.346</v>
          </cell>
          <cell r="Y2222" t="str">
            <v>L1.UN1_PVSProposed Station Capital Costs</v>
          </cell>
        </row>
        <row r="2223"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32.360999999999997</v>
          </cell>
          <cell r="K2223">
            <v>32.868000000000002</v>
          </cell>
          <cell r="L2223">
            <v>33.387</v>
          </cell>
          <cell r="M2223">
            <v>33.917999999999999</v>
          </cell>
          <cell r="N2223">
            <v>34.462000000000003</v>
          </cell>
          <cell r="O2223">
            <v>35.017000000000003</v>
          </cell>
          <cell r="P2223">
            <v>35.585000000000001</v>
          </cell>
          <cell r="Q2223">
            <v>36.164999999999999</v>
          </cell>
          <cell r="R2223">
            <v>36.76</v>
          </cell>
          <cell r="S2223">
            <v>37.368000000000002</v>
          </cell>
          <cell r="T2223">
            <v>37.99</v>
          </cell>
          <cell r="U2223">
            <v>38.625999999999998</v>
          </cell>
          <cell r="V2223">
            <v>39.276000000000003</v>
          </cell>
          <cell r="W2223">
            <v>39.941000000000003</v>
          </cell>
          <cell r="X2223">
            <v>40.621000000000002</v>
          </cell>
          <cell r="Y2223" t="str">
            <v>L1.UN1_PVS   Station Total Costs</v>
          </cell>
        </row>
        <row r="2224"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 t="str">
            <v>L_.UN1_PVSProposed Station Fuel Costs</v>
          </cell>
        </row>
        <row r="2225"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 t="str">
            <v>L_.UN1_PVSProposed Station Variable O&amp;M Costs</v>
          </cell>
        </row>
        <row r="2226"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 t="str">
            <v>L_.UN1_PVSProposed Station Emission Costs</v>
          </cell>
        </row>
        <row r="2227"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 t="str">
            <v>L_.UN1_PVSProposed Station Dispatch Adder Costs</v>
          </cell>
        </row>
        <row r="2228"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 t="str">
            <v>L_.UN1_PVSProposed Station Fixed Costs</v>
          </cell>
        </row>
        <row r="2229"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 t="str">
            <v>L_.UN1_PVSProposed Station Demand Charges</v>
          </cell>
        </row>
        <row r="2230"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 t="str">
            <v>L_.UN1_PVSProposed Station Capital Costs</v>
          </cell>
        </row>
        <row r="2231"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 t="str">
            <v>L_.UN1_PVS   Station Total Costs</v>
          </cell>
        </row>
        <row r="2232"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 t="str">
            <v>I_WW_SC_FRMProposed Station Fuel Costs</v>
          </cell>
        </row>
        <row r="2233"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 t="str">
            <v>I_WW_SC_FRMProposed Station Variable O&amp;M Costs</v>
          </cell>
        </row>
        <row r="2234"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 t="str">
            <v>I_WW_SC_FRMProposed Station Emission Costs</v>
          </cell>
        </row>
        <row r="2235"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 t="str">
            <v>I_WW_SC_FRMProposed Station Dispatch Adder Costs</v>
          </cell>
        </row>
        <row r="2236"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 t="str">
            <v>I_WW_SC_FRMProposed Station Fixed Costs</v>
          </cell>
        </row>
        <row r="2237"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 t="str">
            <v>I_WW_SC_FRMProposed Station Demand Charges</v>
          </cell>
        </row>
        <row r="2238"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 t="str">
            <v>I_WW_SC_FRMProposed Station Capital Costs</v>
          </cell>
        </row>
        <row r="2239"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 t="str">
            <v>I_WW_SC_FRM   Station Total Costs</v>
          </cell>
        </row>
        <row r="2240"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 t="str">
            <v>I_WW_CC_J1Proposed Station Fuel Costs</v>
          </cell>
        </row>
        <row r="2241"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 t="str">
            <v>I_WW_CC_J1Proposed Station Variable O&amp;M Costs</v>
          </cell>
        </row>
        <row r="2242"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 t="str">
            <v>I_WW_CC_J1Proposed Station Emission Costs</v>
          </cell>
        </row>
        <row r="2243"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 t="str">
            <v>I_WW_CC_J1Proposed Station Dispatch Adder Costs</v>
          </cell>
        </row>
        <row r="2244"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 t="str">
            <v>I_WW_CC_J1Proposed Station Fixed Costs</v>
          </cell>
        </row>
        <row r="2245"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 t="str">
            <v>I_WW_CC_J1Proposed Station Demand Charges</v>
          </cell>
        </row>
        <row r="2246"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 t="str">
            <v>I_WW_CC_J1Proposed Station Capital Costs</v>
          </cell>
        </row>
        <row r="2247"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 t="str">
            <v>I_WW_CC_J1   Station Total Costs</v>
          </cell>
        </row>
        <row r="2248"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 t="str">
            <v>I_WW_CC_J1DProposed Station Fuel Costs</v>
          </cell>
        </row>
        <row r="2249"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 t="str">
            <v>I_WW_CC_J1DProposed Station Variable O&amp;M Costs</v>
          </cell>
        </row>
        <row r="2250"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 t="str">
            <v>I_WW_CC_J1DProposed Station Emission Costs</v>
          </cell>
        </row>
        <row r="2251"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 t="str">
            <v>I_WW_CC_J1DProposed Station Dispatch Adder Costs</v>
          </cell>
        </row>
        <row r="2252"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 t="str">
            <v>I_WW_CC_J1DProposed Station Fixed Costs</v>
          </cell>
        </row>
        <row r="2253"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 t="str">
            <v>I_WW_CC_J1DProposed Station Demand Charges</v>
          </cell>
        </row>
        <row r="2254"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 t="str">
            <v>I_WW_CC_J1DProposed Station Capital Costs</v>
          </cell>
        </row>
        <row r="2255"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 t="str">
            <v>I_WW_CC_J1D   Station Total Costs</v>
          </cell>
        </row>
        <row r="2256"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 t="str">
            <v>H_.WW1_WDProposed Station Fuel Costs</v>
          </cell>
        </row>
        <row r="2257"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 t="str">
            <v>H_.WW1_WDProposed Station Variable O&amp;M Costs</v>
          </cell>
        </row>
        <row r="2258"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 t="str">
            <v>H_.WW1_WDProposed Station Emission Costs</v>
          </cell>
        </row>
        <row r="2259"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 t="str">
            <v>H_.WW1_WDProposed Station Dispatch Adder Costs</v>
          </cell>
        </row>
        <row r="2260"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 t="str">
            <v>H_.WW1_WDProposed Station Fixed Costs</v>
          </cell>
        </row>
        <row r="2261"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 t="str">
            <v>H_.WW1_WDProposed Station Demand Charges</v>
          </cell>
        </row>
        <row r="2262"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 t="str">
            <v>H_.WW1_WDProposed Station Capital Costs</v>
          </cell>
        </row>
        <row r="2263"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 t="str">
            <v>H_.WW1_WD   Station Total Costs</v>
          </cell>
        </row>
        <row r="2264"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 t="str">
            <v>I_WNE_SC_FRMProposed Station Fuel Costs</v>
          </cell>
        </row>
        <row r="2265"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 t="str">
            <v>I_WNE_SC_FRMProposed Station Variable O&amp;M Costs</v>
          </cell>
        </row>
        <row r="2266"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 t="str">
            <v>I_WNE_SC_FRMProposed Station Emission Costs</v>
          </cell>
        </row>
        <row r="2267"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 t="str">
            <v>I_WNE_SC_FRMProposed Station Dispatch Adder Costs</v>
          </cell>
        </row>
        <row r="2268"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 t="str">
            <v>I_WNE_SC_FRMProposed Station Fixed Costs</v>
          </cell>
        </row>
        <row r="2269"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 t="str">
            <v>I_WNE_SC_FRMProposed Station Demand Charges</v>
          </cell>
        </row>
        <row r="2270"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 t="str">
            <v>I_WNE_SC_FRMProposed Station Capital Costs</v>
          </cell>
        </row>
        <row r="2271"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 t="str">
            <v>I_WNE_SC_FRM   Station Total Costs</v>
          </cell>
        </row>
        <row r="2272"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 t="str">
            <v>I_WNE_CC_J1Proposed Station Fuel Costs</v>
          </cell>
        </row>
        <row r="2273"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 t="str">
            <v>I_WNE_CC_J1Proposed Station Variable O&amp;M Costs</v>
          </cell>
        </row>
        <row r="2274"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 t="str">
            <v>I_WNE_CC_J1Proposed Station Emission Costs</v>
          </cell>
        </row>
        <row r="2275"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 t="str">
            <v>I_WNE_CC_J1Proposed Station Dispatch Adder Costs</v>
          </cell>
        </row>
        <row r="2276"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 t="str">
            <v>I_WNE_CC_J1Proposed Station Fixed Costs</v>
          </cell>
        </row>
        <row r="2277"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 t="str">
            <v>I_WNE_CC_J1Proposed Station Demand Charges</v>
          </cell>
        </row>
        <row r="2278"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 t="str">
            <v>I_WNE_CC_J1Proposed Station Capital Costs</v>
          </cell>
        </row>
        <row r="2279"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 t="str">
            <v>I_WNE_CC_J1   Station Total Costs</v>
          </cell>
        </row>
        <row r="2280"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 t="str">
            <v>I_WNE_CC_J1DProposed Station Fuel Costs</v>
          </cell>
        </row>
        <row r="2281"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 t="str">
            <v>I_WNE_CC_J1DProposed Station Variable O&amp;M Costs</v>
          </cell>
        </row>
        <row r="2282"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 t="str">
            <v>I_WNE_CC_J1DProposed Station Emission Costs</v>
          </cell>
        </row>
        <row r="2283"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 t="str">
            <v>I_WNE_CC_J1DProposed Station Dispatch Adder Costs</v>
          </cell>
        </row>
        <row r="2284"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 t="str">
            <v>I_WNE_CC_J1DProposed Station Fixed Costs</v>
          </cell>
        </row>
        <row r="2285"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 t="str">
            <v>I_WNE_CC_J1DProposed Station Demand Charges</v>
          </cell>
        </row>
        <row r="2286"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 t="str">
            <v>I_WNE_CC_J1DProposed Station Capital Costs</v>
          </cell>
        </row>
        <row r="2287"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 t="str">
            <v>I_WNE_CC_J1D   Station Total Costs</v>
          </cell>
        </row>
        <row r="2288"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 t="str">
            <v>I_WYD_SC_FRMProposed Station Fuel Costs</v>
          </cell>
        </row>
        <row r="2289"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 t="str">
            <v>I_WYD_SC_FRMProposed Station Variable O&amp;M Costs</v>
          </cell>
        </row>
        <row r="2290"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 t="str">
            <v>I_WYD_SC_FRMProposed Station Emission Costs</v>
          </cell>
        </row>
        <row r="2291"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 t="str">
            <v>I_WYD_SC_FRMProposed Station Dispatch Adder Costs</v>
          </cell>
        </row>
        <row r="2292"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 t="str">
            <v>I_WYD_SC_FRMProposed Station Fixed Costs</v>
          </cell>
        </row>
        <row r="2293"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 t="str">
            <v>I_WYD_SC_FRMProposed Station Demand Charges</v>
          </cell>
        </row>
        <row r="2294"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 t="str">
            <v>I_WYD_SC_FRMProposed Station Capital Costs</v>
          </cell>
        </row>
        <row r="2295"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 t="str">
            <v>I_WYD_SC_FRM   Station Total Costs</v>
          </cell>
        </row>
        <row r="2296"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 t="str">
            <v>I_WN2_CC_J1Proposed Station Fuel Costs</v>
          </cell>
        </row>
        <row r="2297"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 t="str">
            <v>I_WN2_CC_J1Proposed Station Variable O&amp;M Costs</v>
          </cell>
        </row>
        <row r="2298"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 t="str">
            <v>I_WN2_CC_J1Proposed Station Emission Costs</v>
          </cell>
        </row>
        <row r="2299"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 t="str">
            <v>I_WN2_CC_J1Proposed Station Dispatch Adder Costs</v>
          </cell>
        </row>
        <row r="2300"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 t="str">
            <v>I_WN2_CC_J1Proposed Station Fixed Costs</v>
          </cell>
        </row>
        <row r="2301"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 t="str">
            <v>I_WN2_CC_J1Proposed Station Demand Charges</v>
          </cell>
        </row>
        <row r="2302"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 t="str">
            <v>I_WN2_CC_J1Proposed Station Capital Costs</v>
          </cell>
        </row>
        <row r="2303"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 t="str">
            <v>I_WN2_CC_J1   Station Total Costs</v>
          </cell>
        </row>
        <row r="2304"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 t="str">
            <v>I_WN2_CC_J1DProposed Station Fuel Costs</v>
          </cell>
        </row>
        <row r="2305"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 t="str">
            <v>I_WN2_CC_J1DProposed Station Variable O&amp;M Costs</v>
          </cell>
        </row>
        <row r="2306"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 t="str">
            <v>I_WN2_CC_J1DProposed Station Emission Costs</v>
          </cell>
        </row>
        <row r="2307"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 t="str">
            <v>I_WN2_CC_J1DProposed Station Dispatch Adder Costs</v>
          </cell>
        </row>
        <row r="2308"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 t="str">
            <v>I_WN2_CC_J1DProposed Station Fixed Costs</v>
          </cell>
        </row>
        <row r="2309"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 t="str">
            <v>I_WN2_CC_J1DProposed Station Demand Charges</v>
          </cell>
        </row>
        <row r="2310"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 t="str">
            <v>I_WN2_CC_J1DProposed Station Capital Costs</v>
          </cell>
        </row>
        <row r="2311"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 t="str">
            <v>I_WN2_CC_J1D   Station Total Costs</v>
          </cell>
        </row>
        <row r="2312"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 t="str">
            <v>I_WN2_SC_FRMProposed Station Fuel Costs</v>
          </cell>
        </row>
        <row r="2313"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 t="str">
            <v>I_WN2_SC_FRMProposed Station Variable O&amp;M Costs</v>
          </cell>
        </row>
        <row r="2314"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 t="str">
            <v>I_WN2_SC_FRMProposed Station Emission Costs</v>
          </cell>
        </row>
        <row r="2315"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 t="str">
            <v>I_WN2_SC_FRMProposed Station Dispatch Adder Costs</v>
          </cell>
        </row>
        <row r="2316"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 t="str">
            <v>I_WN2_SC_FRMProposed Station Fixed Costs</v>
          </cell>
        </row>
        <row r="2317"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 t="str">
            <v>I_WN2_SC_FRMProposed Station Demand Charges</v>
          </cell>
        </row>
        <row r="2318"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 t="str">
            <v>I_WN2_SC_FRMProposed Station Capital Costs</v>
          </cell>
        </row>
        <row r="2319"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 t="str">
            <v>I_WN2_SC_FRM   Station Total Costs</v>
          </cell>
        </row>
        <row r="2320"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 t="str">
            <v>I_US4_CC_J1Proposed Station Fuel Costs</v>
          </cell>
        </row>
        <row r="2321"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 t="str">
            <v>I_US4_CC_J1Proposed Station Variable O&amp;M Costs</v>
          </cell>
        </row>
        <row r="2322"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 t="str">
            <v>I_US4_CC_J1Proposed Station Emission Costs</v>
          </cell>
        </row>
        <row r="2323"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 t="str">
            <v>I_US4_CC_J1Proposed Station Dispatch Adder Costs</v>
          </cell>
        </row>
        <row r="2324"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 t="str">
            <v>I_US4_CC_J1Proposed Station Fixed Costs</v>
          </cell>
        </row>
        <row r="2325"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 t="str">
            <v>I_US4_CC_J1Proposed Station Demand Charges</v>
          </cell>
        </row>
        <row r="2326"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 t="str">
            <v>I_US4_CC_J1Proposed Station Capital Costs</v>
          </cell>
        </row>
        <row r="2327"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 t="str">
            <v>I_US4_CC_J1   Station Total Costs</v>
          </cell>
        </row>
        <row r="2328"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 t="str">
            <v>I_US4_CC_J1DProposed Station Fuel Costs</v>
          </cell>
        </row>
        <row r="2329"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 t="str">
            <v>I_US4_CC_J1DProposed Station Variable O&amp;M Costs</v>
          </cell>
        </row>
        <row r="2330"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 t="str">
            <v>I_US4_CC_J1DProposed Station Emission Costs</v>
          </cell>
        </row>
        <row r="2331"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 t="str">
            <v>I_US4_CC_J1DProposed Station Dispatch Adder Costs</v>
          </cell>
        </row>
        <row r="2332"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 t="str">
            <v>I_US4_CC_J1DProposed Station Fixed Costs</v>
          </cell>
        </row>
        <row r="2333"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 t="str">
            <v>I_US4_CC_J1DProposed Station Demand Charges</v>
          </cell>
        </row>
        <row r="2334"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 t="str">
            <v>I_US4_CC_J1DProposed Station Capital Costs</v>
          </cell>
        </row>
        <row r="2335"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 t="str">
            <v>I_US4_CC_J1D   Station Total Costs</v>
          </cell>
        </row>
        <row r="2336"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 t="str">
            <v>I_US4_GEOB35Proposed Station Fuel Costs</v>
          </cell>
        </row>
        <row r="2337"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 t="str">
            <v>I_US4_GEOB35Proposed Station Variable O&amp;M Costs</v>
          </cell>
        </row>
        <row r="2338"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 t="str">
            <v>I_US4_GEOB35Proposed Station Emission Costs</v>
          </cell>
        </row>
        <row r="2339"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 t="str">
            <v>I_US4_GEOB35Proposed Station Dispatch Adder Costs</v>
          </cell>
        </row>
        <row r="2340"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 t="str">
            <v>I_US4_GEOB35Proposed Station Fixed Costs</v>
          </cell>
        </row>
        <row r="2341"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 t="str">
            <v>I_US4_GEOB35Proposed Station Demand Charges</v>
          </cell>
        </row>
        <row r="2342"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 t="str">
            <v>I_US4_GEOB35Proposed Station Capital Costs</v>
          </cell>
        </row>
        <row r="2343"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 t="str">
            <v>I_US4_GEOB35   Station Total Costs</v>
          </cell>
        </row>
        <row r="2344"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 t="str">
            <v>I_US4_GEOPPAProposed Station Fuel Costs</v>
          </cell>
        </row>
        <row r="2345"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 t="str">
            <v>I_US4_GEOPPAProposed Station Variable O&amp;M Costs</v>
          </cell>
        </row>
        <row r="2346"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 t="str">
            <v>I_US4_GEOPPAProposed Station Emission Costs</v>
          </cell>
        </row>
        <row r="2347"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 t="str">
            <v>I_US4_GEOPPAProposed Station Dispatch Adder Costs</v>
          </cell>
        </row>
        <row r="2348"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 t="str">
            <v>I_US4_GEOPPAProposed Station Fixed Costs</v>
          </cell>
        </row>
        <row r="2349"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 t="str">
            <v>I_US4_GEOPPAProposed Station Demand Charges</v>
          </cell>
        </row>
        <row r="2350"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 t="str">
            <v>I_US4_GEOPPAProposed Station Capital Costs</v>
          </cell>
        </row>
        <row r="2351"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 t="str">
            <v>I_US4_GEOPPA   Station Total Costs</v>
          </cell>
        </row>
        <row r="2352"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 t="str">
            <v>I_US4_SC_FRMProposed Station Fuel Costs</v>
          </cell>
        </row>
        <row r="2353"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 t="str">
            <v>I_US4_SC_FRMProposed Station Variable O&amp;M Costs</v>
          </cell>
        </row>
        <row r="2354"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 t="str">
            <v>I_US4_SC_FRMProposed Station Emission Costs</v>
          </cell>
        </row>
        <row r="2355"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 t="str">
            <v>I_US4_SC_FRMProposed Station Dispatch Adder Costs</v>
          </cell>
        </row>
        <row r="2356"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 t="str">
            <v>I_US4_SC_FRMProposed Station Fixed Costs</v>
          </cell>
        </row>
        <row r="2357"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 t="str">
            <v>I_US4_SC_FRMProposed Station Demand Charges</v>
          </cell>
        </row>
        <row r="2358"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 t="str">
            <v>I_US4_SC_FRMProposed Station Capital Costs</v>
          </cell>
        </row>
        <row r="2359"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 t="str">
            <v>I_US4_SC_FRM   Station Total Costs</v>
          </cell>
        </row>
        <row r="2360"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 t="str">
            <v>L3.US4_WD_CPProposed Station Fuel Costs</v>
          </cell>
        </row>
        <row r="2361"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 t="str">
            <v>L3.US4_WD_CPProposed Station Variable O&amp;M Costs</v>
          </cell>
        </row>
        <row r="2362"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 t="str">
            <v>L3.US4_WD_CPProposed Station Emission Costs</v>
          </cell>
        </row>
        <row r="2363"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 t="str">
            <v>L3.US4_WD_CPProposed Station Dispatch Adder Costs</v>
          </cell>
        </row>
        <row r="2364"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 t="str">
            <v>L3.US4_WD_CPProposed Station Fixed Costs</v>
          </cell>
        </row>
        <row r="2365"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 t="str">
            <v>L3.US4_WD_CPProposed Station Demand Charges</v>
          </cell>
        </row>
        <row r="2366"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 t="str">
            <v>L3.US4_WD_CPProposed Station Capital Costs</v>
          </cell>
        </row>
        <row r="2367"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 t="str">
            <v>L3.US4_WD_CP   Station Total Costs</v>
          </cell>
        </row>
        <row r="2368"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 t="str">
            <v>H_.US4_WD_CPProposed Station Fuel Costs</v>
          </cell>
        </row>
        <row r="2369"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 t="str">
            <v>H_.US4_WD_CPProposed Station Variable O&amp;M Costs</v>
          </cell>
        </row>
        <row r="2370"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 t="str">
            <v>H_.US4_WD_CPProposed Station Emission Costs</v>
          </cell>
        </row>
        <row r="2371"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 t="str">
            <v>H_.US4_WD_CPProposed Station Dispatch Adder Costs</v>
          </cell>
        </row>
        <row r="2372"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 t="str">
            <v>H_.US4_WD_CPProposed Station Fixed Costs</v>
          </cell>
        </row>
        <row r="2373"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 t="str">
            <v>H_.US4_WD_CPProposed Station Demand Charges</v>
          </cell>
        </row>
        <row r="2374"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 t="str">
            <v>H_.US4_WD_CPProposed Station Capital Costs</v>
          </cell>
        </row>
        <row r="2375"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 t="str">
            <v>H_.US4_WD_CP   Station Total Costs</v>
          </cell>
        </row>
        <row r="2376"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 t="str">
            <v>H2.US4_WD_CPProposed Station Fuel Costs</v>
          </cell>
        </row>
        <row r="2377"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 t="str">
            <v>H2.US4_WD_CPProposed Station Variable O&amp;M Costs</v>
          </cell>
        </row>
        <row r="2378"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 t="str">
            <v>H2.US4_WD_CPProposed Station Emission Costs</v>
          </cell>
        </row>
        <row r="2379"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 t="str">
            <v>H2.US4_WD_CPProposed Station Dispatch Adder Costs</v>
          </cell>
        </row>
        <row r="2380"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 t="str">
            <v>H2.US4_WD_CPProposed Station Fixed Costs</v>
          </cell>
        </row>
        <row r="2381"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 t="str">
            <v>H2.US4_WD_CPProposed Station Demand Charges</v>
          </cell>
        </row>
        <row r="2382"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 t="str">
            <v>H2.US4_WD_CPProposed Station Capital Costs</v>
          </cell>
        </row>
        <row r="2383"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 t="str">
            <v>H2.US4_WD_CP   Station Total Costs</v>
          </cell>
        </row>
        <row r="2384"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 t="str">
            <v>H3.US4_WD_CPProposed Station Fuel Costs</v>
          </cell>
        </row>
        <row r="2385"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 t="str">
            <v>H3.US4_WD_CPProposed Station Variable O&amp;M Costs</v>
          </cell>
        </row>
        <row r="2386"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 t="str">
            <v>H3.US4_WD_CPProposed Station Emission Costs</v>
          </cell>
        </row>
        <row r="2387"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 t="str">
            <v>H3.US4_WD_CPProposed Station Dispatch Adder Costs</v>
          </cell>
        </row>
        <row r="2388"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 t="str">
            <v>H3.US4_WD_CPProposed Station Fixed Costs</v>
          </cell>
        </row>
        <row r="2389"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 t="str">
            <v>H3.US4_WD_CPProposed Station Demand Charges</v>
          </cell>
        </row>
        <row r="2390"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 t="str">
            <v>H3.US4_WD_CPProposed Station Capital Costs</v>
          </cell>
        </row>
        <row r="2391"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 t="str">
            <v>H3.US4_WD_CP   Station Total Costs</v>
          </cell>
        </row>
        <row r="2392"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 t="str">
            <v>L_.US4_WD_CPProposed Station Fuel Costs</v>
          </cell>
        </row>
        <row r="2393"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 t="str">
            <v>L_.US4_WD_CPProposed Station Variable O&amp;M Costs</v>
          </cell>
        </row>
        <row r="2394"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 t="str">
            <v>L_.US4_WD_CPProposed Station Emission Costs</v>
          </cell>
        </row>
        <row r="2395"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 t="str">
            <v>L_.US4_WD_CPProposed Station Dispatch Adder Costs</v>
          </cell>
        </row>
        <row r="2396"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 t="str">
            <v>L_.US4_WD_CPProposed Station Fixed Costs</v>
          </cell>
        </row>
        <row r="2397"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 t="str">
            <v>L_.US4_WD_CPProposed Station Demand Charges</v>
          </cell>
        </row>
        <row r="2398"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 t="str">
            <v>L_.US4_WD_CPProposed Station Capital Costs</v>
          </cell>
        </row>
        <row r="2399"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 t="str">
            <v>L_.US4_WD_CP   Station Total Costs</v>
          </cell>
        </row>
        <row r="2400"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 t="str">
            <v>L2.US4_WD_CPProposed Station Fuel Costs</v>
          </cell>
        </row>
        <row r="2401"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 t="str">
            <v>L2.US4_WD_CPProposed Station Variable O&amp;M Costs</v>
          </cell>
        </row>
        <row r="2402"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 t="str">
            <v>L2.US4_WD_CPProposed Station Emission Costs</v>
          </cell>
        </row>
        <row r="2403"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 t="str">
            <v>L2.US4_WD_CPProposed Station Dispatch Adder Costs</v>
          </cell>
        </row>
        <row r="2404"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 t="str">
            <v>L2.US4_WD_CPProposed Station Fixed Costs</v>
          </cell>
        </row>
        <row r="2405"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 t="str">
            <v>L2.US4_WD_CPProposed Station Demand Charges</v>
          </cell>
        </row>
        <row r="2406"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 t="str">
            <v>L2.US4_WD_CPProposed Station Capital Costs</v>
          </cell>
        </row>
        <row r="2407"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 t="str">
            <v>L2.US4_WD_CP   Station Total Costs</v>
          </cell>
        </row>
        <row r="2408"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 t="str">
            <v>H_.US4_WDSProposed Station Fuel Costs</v>
          </cell>
        </row>
        <row r="2409"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 t="str">
            <v>H_.US4_WDSProposed Station Variable O&amp;M Costs</v>
          </cell>
        </row>
        <row r="2410"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 t="str">
            <v>H_.US4_WDSProposed Station Emission Costs</v>
          </cell>
        </row>
        <row r="2411"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 t="str">
            <v>H_.US4_WDSProposed Station Dispatch Adder Costs</v>
          </cell>
        </row>
        <row r="2412"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 t="str">
            <v>H_.US4_WDSProposed Station Fixed Costs</v>
          </cell>
        </row>
        <row r="2413"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 t="str">
            <v>H_.US4_WDSProposed Station Demand Charges</v>
          </cell>
        </row>
        <row r="2414"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 t="str">
            <v>H_.US4_WDSProposed Station Capital Costs</v>
          </cell>
        </row>
        <row r="2415"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 t="str">
            <v>H_.US4_WDS   Station Total Costs</v>
          </cell>
        </row>
        <row r="2416"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 t="str">
            <v>H_.US4_PVSProposed Station Fuel Costs</v>
          </cell>
        </row>
        <row r="2417"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 t="str">
            <v>H_.US4_PVSProposed Station Variable O&amp;M Costs</v>
          </cell>
        </row>
        <row r="2418"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 t="str">
            <v>H_.US4_PVSProposed Station Emission Costs</v>
          </cell>
        </row>
        <row r="2419"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 t="str">
            <v>H_.US4_PVSProposed Station Dispatch Adder Costs</v>
          </cell>
        </row>
        <row r="2420"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 t="str">
            <v>H_.US4_PVSProposed Station Fixed Costs</v>
          </cell>
        </row>
        <row r="2421"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 t="str">
            <v>H_.US4_PVSProposed Station Demand Charges</v>
          </cell>
        </row>
        <row r="2422"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 t="str">
            <v>H_.US4_PVSProposed Station Capital Costs</v>
          </cell>
        </row>
        <row r="2423"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 t="str">
            <v>H_.US4_PVS   Station Total Costs</v>
          </cell>
        </row>
        <row r="2424"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 t="str">
            <v>H1.US4_PVSProposed Station Fuel Costs</v>
          </cell>
        </row>
        <row r="2425"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 t="str">
            <v>H1.US4_PVSProposed Station Variable O&amp;M Costs</v>
          </cell>
        </row>
        <row r="2426"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 t="str">
            <v>H1.US4_PVSProposed Station Emission Costs</v>
          </cell>
        </row>
        <row r="2427"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 t="str">
            <v>H1.US4_PVSProposed Station Dispatch Adder Costs</v>
          </cell>
        </row>
        <row r="2428"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 t="str">
            <v>H1.US4_PVSProposed Station Fixed Costs</v>
          </cell>
        </row>
        <row r="2429"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 t="str">
            <v>H1.US4_PVSProposed Station Demand Charges</v>
          </cell>
        </row>
        <row r="2430"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 t="str">
            <v>H1.US4_PVSProposed Station Capital Costs</v>
          </cell>
        </row>
        <row r="2431"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 t="str">
            <v>H1.US4_PVS   Station Total Costs</v>
          </cell>
        </row>
        <row r="2432"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 t="str">
            <v>L4.US4_WD_CPProposed Station Fuel Costs</v>
          </cell>
        </row>
        <row r="2433"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 t="str">
            <v>L4.US4_WD_CPProposed Station Variable O&amp;M Costs</v>
          </cell>
        </row>
        <row r="2434"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 t="str">
            <v>L4.US4_WD_CPProposed Station Emission Costs</v>
          </cell>
        </row>
        <row r="2435"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 t="str">
            <v>L4.US4_WD_CPProposed Station Dispatch Adder Costs</v>
          </cell>
        </row>
        <row r="2436"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 t="str">
            <v>L4.US4_WD_CPProposed Station Fixed Costs</v>
          </cell>
        </row>
        <row r="2437"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 t="str">
            <v>L4.US4_WD_CPProposed Station Demand Charges</v>
          </cell>
        </row>
        <row r="2438"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 t="str">
            <v>L4.US4_WD_CPProposed Station Capital Costs</v>
          </cell>
        </row>
        <row r="2439"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 t="str">
            <v>L4.US4_WD_CP   Station Total Costs</v>
          </cell>
        </row>
        <row r="2440"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 t="str">
            <v>H4.US4_WD_CPProposed Station Fuel Costs</v>
          </cell>
        </row>
        <row r="2441"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 t="str">
            <v>H4.US4_WD_CPProposed Station Variable O&amp;M Costs</v>
          </cell>
        </row>
        <row r="2442"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 t="str">
            <v>H4.US4_WD_CPProposed Station Emission Costs</v>
          </cell>
        </row>
        <row r="2443"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 t="str">
            <v>H4.US4_WD_CPProposed Station Dispatch Adder Costs</v>
          </cell>
        </row>
        <row r="2444"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 t="str">
            <v>H4.US4_WD_CPProposed Station Fixed Costs</v>
          </cell>
        </row>
        <row r="2445"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 t="str">
            <v>H4.US4_WD_CPProposed Station Demand Charges</v>
          </cell>
        </row>
        <row r="2446"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 t="str">
            <v>H4.US4_WD_CPProposed Station Capital Costs</v>
          </cell>
        </row>
        <row r="2447"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 t="str">
            <v>H4.US4_WD_CP   Station Total Costs</v>
          </cell>
        </row>
        <row r="2448"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 t="str">
            <v>L1.US4_PVSProposed Station Fuel Costs</v>
          </cell>
        </row>
        <row r="2449"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 t="str">
            <v>L1.US4_PVSProposed Station Variable O&amp;M Costs</v>
          </cell>
        </row>
        <row r="2450"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 t="str">
            <v>L1.US4_PVSProposed Station Emission Costs</v>
          </cell>
        </row>
        <row r="2451"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 t="str">
            <v>L1.US4_PVSProposed Station Dispatch Adder Costs</v>
          </cell>
        </row>
        <row r="2452"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 t="str">
            <v>L1.US4_PVSProposed Station Fixed Costs</v>
          </cell>
        </row>
        <row r="2453"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 t="str">
            <v>L1.US4_PVSProposed Station Demand Charges</v>
          </cell>
        </row>
        <row r="2454"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 t="str">
            <v>L1.US4_PVSProposed Station Capital Costs</v>
          </cell>
        </row>
        <row r="2455"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 t="str">
            <v>L1.US4_PVS   Station Total Costs</v>
          </cell>
        </row>
        <row r="2456"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 t="str">
            <v>L_.US4_PVSProposed Station Fuel Costs</v>
          </cell>
        </row>
        <row r="2457"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1.5609999999999999</v>
          </cell>
          <cell r="Q2457">
            <v>1.5960000000000001</v>
          </cell>
          <cell r="R2457">
            <v>1.6319999999999999</v>
          </cell>
          <cell r="S2457">
            <v>1.67</v>
          </cell>
          <cell r="T2457">
            <v>1.708</v>
          </cell>
          <cell r="U2457">
            <v>1.7470000000000001</v>
          </cell>
          <cell r="V2457">
            <v>1.786</v>
          </cell>
          <cell r="W2457">
            <v>1.827</v>
          </cell>
          <cell r="X2457">
            <v>1.869</v>
          </cell>
          <cell r="Y2457" t="str">
            <v>L_.US4_PVSProposed Station Variable O&amp;M Costs</v>
          </cell>
        </row>
        <row r="2458"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 t="str">
            <v>L_.US4_PVSProposed Station Emission Costs</v>
          </cell>
        </row>
        <row r="2459"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 t="str">
            <v>L_.US4_PVSProposed Station Dispatch Adder Costs</v>
          </cell>
        </row>
        <row r="2460"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14.757</v>
          </cell>
          <cell r="Q2460">
            <v>14.757</v>
          </cell>
          <cell r="R2460">
            <v>14.757</v>
          </cell>
          <cell r="S2460">
            <v>14.757</v>
          </cell>
          <cell r="T2460">
            <v>14.757</v>
          </cell>
          <cell r="U2460">
            <v>14.757</v>
          </cell>
          <cell r="V2460">
            <v>14.757</v>
          </cell>
          <cell r="W2460">
            <v>14.757</v>
          </cell>
          <cell r="X2460">
            <v>14.757</v>
          </cell>
          <cell r="Y2460" t="str">
            <v>L_.US4_PVSProposed Station Fixed Costs</v>
          </cell>
        </row>
        <row r="2461"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 t="str">
            <v>L_.US4_PVSProposed Station Demand Charges</v>
          </cell>
        </row>
        <row r="2462"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40.796999999999997</v>
          </cell>
          <cell r="Q2462">
            <v>41.726999999999997</v>
          </cell>
          <cell r="R2462">
            <v>42.679000000000002</v>
          </cell>
          <cell r="S2462">
            <v>43.652000000000001</v>
          </cell>
          <cell r="T2462">
            <v>44.646999999999998</v>
          </cell>
          <cell r="U2462">
            <v>45.664999999999999</v>
          </cell>
          <cell r="V2462">
            <v>46.706000000000003</v>
          </cell>
          <cell r="W2462">
            <v>47.771000000000001</v>
          </cell>
          <cell r="X2462">
            <v>48.86</v>
          </cell>
          <cell r="Y2462" t="str">
            <v>L_.US4_PVSProposed Station Capital Costs</v>
          </cell>
        </row>
        <row r="2463"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57.115000000000002</v>
          </cell>
          <cell r="Q2463">
            <v>58.08</v>
          </cell>
          <cell r="R2463">
            <v>59.067999999999998</v>
          </cell>
          <cell r="S2463">
            <v>60.079000000000001</v>
          </cell>
          <cell r="T2463">
            <v>61.112000000000002</v>
          </cell>
          <cell r="U2463">
            <v>62.168999999999997</v>
          </cell>
          <cell r="V2463">
            <v>63.25</v>
          </cell>
          <cell r="W2463">
            <v>64.355000000000004</v>
          </cell>
          <cell r="X2463">
            <v>65.486000000000004</v>
          </cell>
          <cell r="Y2463" t="str">
            <v>L_.US4_PVS   Station Total Costs</v>
          </cell>
        </row>
        <row r="2464"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 t="str">
            <v>I_JB_SC_FRMProposed Station Fuel Costs</v>
          </cell>
        </row>
        <row r="2465"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 t="str">
            <v>I_JB_SC_FRMProposed Station Variable O&amp;M Costs</v>
          </cell>
        </row>
        <row r="2466"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 t="str">
            <v>I_JB_SC_FRMProposed Station Emission Costs</v>
          </cell>
        </row>
        <row r="2467"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 t="str">
            <v>I_JB_SC_FRMProposed Station Dispatch Adder Costs</v>
          </cell>
        </row>
        <row r="2468"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 t="str">
            <v>I_JB_SC_FRMProposed Station Fixed Costs</v>
          </cell>
        </row>
        <row r="2469"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 t="str">
            <v>I_JB_SC_FRMProposed Station Demand Charges</v>
          </cell>
        </row>
        <row r="2470"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 t="str">
            <v>I_JB_SC_FRMProposed Station Capital Costs</v>
          </cell>
        </row>
        <row r="2471"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 t="str">
            <v>I_JB_SC_FRM   Station Total Costs</v>
          </cell>
        </row>
        <row r="2472"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 t="str">
            <v>I_JB_CC_J1Proposed Station Fuel Costs</v>
          </cell>
        </row>
        <row r="2473"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 t="str">
            <v>I_JB_CC_J1Proposed Station Variable O&amp;M Costs</v>
          </cell>
        </row>
        <row r="2474"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 t="str">
            <v>I_JB_CC_J1Proposed Station Emission Costs</v>
          </cell>
        </row>
        <row r="2475"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 t="str">
            <v>I_JB_CC_J1Proposed Station Dispatch Adder Costs</v>
          </cell>
        </row>
        <row r="2476"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 t="str">
            <v>I_JB_CC_J1Proposed Station Fixed Costs</v>
          </cell>
        </row>
        <row r="2477"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 t="str">
            <v>I_JB_CC_J1Proposed Station Demand Charges</v>
          </cell>
        </row>
        <row r="2478"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 t="str">
            <v>I_JB_CC_J1Proposed Station Capital Costs</v>
          </cell>
        </row>
        <row r="2479"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 t="str">
            <v>I_JB_CC_J1   Station Total Costs</v>
          </cell>
        </row>
        <row r="2480"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 t="str">
            <v>I_JB_CC_J1DProposed Station Fuel Costs</v>
          </cell>
        </row>
        <row r="2481"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 t="str">
            <v>I_JB_CC_J1DProposed Station Variable O&amp;M Costs</v>
          </cell>
        </row>
        <row r="2482"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 t="str">
            <v>I_JB_CC_J1DProposed Station Emission Costs</v>
          </cell>
        </row>
        <row r="2483"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 t="str">
            <v>I_JB_CC_J1DProposed Station Dispatch Adder Costs</v>
          </cell>
        </row>
        <row r="2484"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 t="str">
            <v>I_JB_CC_J1DProposed Station Fixed Costs</v>
          </cell>
        </row>
        <row r="2485"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 t="str">
            <v>I_JB_CC_J1DProposed Station Demand Charges</v>
          </cell>
        </row>
        <row r="2486"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 t="str">
            <v>I_JB_CC_J1DProposed Station Capital Costs</v>
          </cell>
        </row>
        <row r="2487"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 t="str">
            <v>I_JB_CC_J1D   Station Total Costs</v>
          </cell>
        </row>
        <row r="2488"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 t="str">
            <v>L_.JB1_PVSProposed Station Fuel Costs</v>
          </cell>
        </row>
        <row r="2489"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 t="str">
            <v>L_.JB1_PVSProposed Station Variable O&amp;M Costs</v>
          </cell>
        </row>
        <row r="2490"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 t="str">
            <v>L_.JB1_PVSProposed Station Emission Costs</v>
          </cell>
        </row>
        <row r="2491"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 t="str">
            <v>L_.JB1_PVSProposed Station Dispatch Adder Costs</v>
          </cell>
        </row>
        <row r="2492"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 t="str">
            <v>L_.JB1_PVSProposed Station Fixed Costs</v>
          </cell>
        </row>
        <row r="2493"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 t="str">
            <v>L_.JB1_PVSProposed Station Demand Charges</v>
          </cell>
        </row>
        <row r="2494"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 t="str">
            <v>L_.JB1_PVSProposed Station Capital Costs</v>
          </cell>
        </row>
        <row r="2495"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 t="str">
            <v>L_.JB1_PVS   Station Total Costs</v>
          </cell>
        </row>
        <row r="2496"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 t="str">
            <v>I_WSW_SC_FRMProposed Station Fuel Costs</v>
          </cell>
        </row>
        <row r="2497"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 t="str">
            <v>I_WSW_SC_FRMProposed Station Variable O&amp;M Costs</v>
          </cell>
        </row>
        <row r="2498"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 t="str">
            <v>I_WSW_SC_FRMProposed Station Emission Costs</v>
          </cell>
        </row>
        <row r="2499"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 t="str">
            <v>I_WSW_SC_FRMProposed Station Dispatch Adder Costs</v>
          </cell>
        </row>
        <row r="2500"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 t="str">
            <v>I_WSW_SC_FRMProposed Station Fixed Costs</v>
          </cell>
        </row>
        <row r="2501"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 t="str">
            <v>I_WSW_SC_FRMProposed Station Demand Charges</v>
          </cell>
        </row>
        <row r="2502"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 t="str">
            <v>I_WSW_SC_FRMProposed Station Capital Costs</v>
          </cell>
        </row>
        <row r="2503"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 t="str">
            <v>I_WSW_SC_FRM   Station Total Costs</v>
          </cell>
        </row>
        <row r="2504"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 t="str">
            <v>I_WSW_CC_J1Proposed Station Fuel Costs</v>
          </cell>
        </row>
        <row r="2505"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 t="str">
            <v>I_WSW_CC_J1Proposed Station Variable O&amp;M Costs</v>
          </cell>
        </row>
        <row r="2506"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 t="str">
            <v>I_WSW_CC_J1Proposed Station Emission Costs</v>
          </cell>
        </row>
        <row r="2507"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 t="str">
            <v>I_WSW_CC_J1Proposed Station Dispatch Adder Costs</v>
          </cell>
        </row>
        <row r="2508"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 t="str">
            <v>I_WSW_CC_J1Proposed Station Fixed Costs</v>
          </cell>
        </row>
        <row r="2509"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 t="str">
            <v>I_WSW_CC_J1Proposed Station Demand Charges</v>
          </cell>
        </row>
        <row r="2510"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 t="str">
            <v>I_WSW_CC_J1Proposed Station Capital Costs</v>
          </cell>
        </row>
        <row r="2511"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 t="str">
            <v>I_WSW_CC_J1   Station Total Costs</v>
          </cell>
        </row>
        <row r="2512"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 t="str">
            <v>I_WSW_CC_J1DProposed Station Fuel Costs</v>
          </cell>
        </row>
        <row r="2513"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 t="str">
            <v>I_WSW_CC_J1DProposed Station Variable O&amp;M Costs</v>
          </cell>
        </row>
        <row r="2514"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 t="str">
            <v>I_WSW_CC_J1DProposed Station Emission Costs</v>
          </cell>
        </row>
        <row r="2515"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 t="str">
            <v>I_WSW_CC_J1DProposed Station Dispatch Adder Costs</v>
          </cell>
        </row>
        <row r="2516"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 t="str">
            <v>I_WSW_CC_J1DProposed Station Fixed Costs</v>
          </cell>
        </row>
        <row r="2517"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 t="str">
            <v>I_WSW_CC_J1DProposed Station Demand Charges</v>
          </cell>
        </row>
        <row r="2518"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 t="str">
            <v>I_WSW_CC_J1DProposed Station Capital Costs</v>
          </cell>
        </row>
        <row r="2519"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 t="str">
            <v>I_WSW_CC_J1D   Station Total Costs</v>
          </cell>
        </row>
        <row r="2520"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 t="str">
            <v>H_.WS1_PVSProposed Station Fuel Costs</v>
          </cell>
        </row>
        <row r="2521"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 t="str">
            <v>H_.WS1_PVSProposed Station Variable O&amp;M Costs</v>
          </cell>
        </row>
        <row r="2522"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 t="str">
            <v>H_.WS1_PVSProposed Station Emission Costs</v>
          </cell>
        </row>
        <row r="2523"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 t="str">
            <v>H_.WS1_PVSProposed Station Dispatch Adder Costs</v>
          </cell>
        </row>
        <row r="2524"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 t="str">
            <v>H_.WS1_PVSProposed Station Fixed Costs</v>
          </cell>
        </row>
        <row r="2525"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 t="str">
            <v>H_.WS1_PVSProposed Station Demand Charges</v>
          </cell>
        </row>
        <row r="2526"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 t="str">
            <v>H_.WS1_PVSProposed Station Capital Costs</v>
          </cell>
        </row>
        <row r="2527"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 t="str">
            <v>H_.WS1_PVS   Station Total Costs</v>
          </cell>
        </row>
        <row r="2528"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 t="str">
            <v>H1.WS1_PVSProposed Station Fuel Costs</v>
          </cell>
        </row>
        <row r="2529"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 t="str">
            <v>H1.WS1_PVSProposed Station Variable O&amp;M Costs</v>
          </cell>
        </row>
        <row r="2530"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 t="str">
            <v>H1.WS1_PVSProposed Station Emission Costs</v>
          </cell>
        </row>
        <row r="2531"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 t="str">
            <v>H1.WS1_PVSProposed Station Dispatch Adder Costs</v>
          </cell>
        </row>
        <row r="2532"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 t="str">
            <v>H1.WS1_PVSProposed Station Fixed Costs</v>
          </cell>
        </row>
        <row r="2533"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 t="str">
            <v>H1.WS1_PVSProposed Station Demand Charges</v>
          </cell>
        </row>
        <row r="2534"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 t="str">
            <v>H1.WS1_PVSProposed Station Capital Costs</v>
          </cell>
        </row>
        <row r="2535"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 t="str">
            <v>H1.WS1_PVS   Station Total Costs</v>
          </cell>
        </row>
        <row r="2536"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 t="str">
            <v>I_WS2_CC_G1Proposed Station Fuel Costs</v>
          </cell>
        </row>
        <row r="2537"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 t="str">
            <v>I_WS2_CC_G1Proposed Station Variable O&amp;M Costs</v>
          </cell>
        </row>
        <row r="2538"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 t="str">
            <v>I_WS2_CC_G1Proposed Station Emission Costs</v>
          </cell>
        </row>
        <row r="2539"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 t="str">
            <v>I_WS2_CC_G1Proposed Station Dispatch Adder Costs</v>
          </cell>
        </row>
        <row r="2540"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 t="str">
            <v>I_WS2_CC_G1Proposed Station Fixed Costs</v>
          </cell>
        </row>
        <row r="2541"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 t="str">
            <v>I_WS2_CC_G1Proposed Station Demand Charges</v>
          </cell>
        </row>
        <row r="2542"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 t="str">
            <v>I_WS2_CC_G1Proposed Station Capital Costs</v>
          </cell>
        </row>
        <row r="2543"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 t="str">
            <v>I_WS2_CC_G1   Station Total Costs</v>
          </cell>
        </row>
        <row r="2544"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 t="str">
            <v>I_WS2_CC_G1DProposed Station Fuel Costs</v>
          </cell>
        </row>
        <row r="2545"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 t="str">
            <v>I_WS2_CC_G1DProposed Station Variable O&amp;M Costs</v>
          </cell>
        </row>
        <row r="2546"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 t="str">
            <v>I_WS2_CC_G1DProposed Station Emission Costs</v>
          </cell>
        </row>
        <row r="2547"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 t="str">
            <v>I_WS2_CC_G1DProposed Station Dispatch Adder Costs</v>
          </cell>
        </row>
        <row r="2548"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 t="str">
            <v>I_WS2_CC_G1DProposed Station Fixed Costs</v>
          </cell>
        </row>
        <row r="2549"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 t="str">
            <v>I_WS2_CC_G1DProposed Station Demand Charges</v>
          </cell>
        </row>
        <row r="2550"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 t="str">
            <v>I_WS2_CC_G1DProposed Station Capital Costs</v>
          </cell>
        </row>
        <row r="2551"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 t="str">
            <v>I_WS2_CC_G1D   Station Total Costs</v>
          </cell>
        </row>
        <row r="2552"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 t="str">
            <v>I_WS2_CC_J1Proposed Station Fuel Costs</v>
          </cell>
        </row>
        <row r="2553"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 t="str">
            <v>I_WS2_CC_J1Proposed Station Variable O&amp;M Costs</v>
          </cell>
        </row>
        <row r="2554"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 t="str">
            <v>I_WS2_CC_J1Proposed Station Emission Costs</v>
          </cell>
        </row>
        <row r="2555"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 t="str">
            <v>I_WS2_CC_J1Proposed Station Dispatch Adder Costs</v>
          </cell>
        </row>
        <row r="2556"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 t="str">
            <v>I_WS2_CC_J1Proposed Station Fixed Costs</v>
          </cell>
        </row>
        <row r="2557"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 t="str">
            <v>I_WS2_CC_J1Proposed Station Demand Charges</v>
          </cell>
        </row>
        <row r="2558"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 t="str">
            <v>I_WS2_CC_J1Proposed Station Capital Costs</v>
          </cell>
        </row>
        <row r="2559"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 t="str">
            <v>I_WS2_CC_J1   Station Total Costs</v>
          </cell>
        </row>
        <row r="2560"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 t="str">
            <v>I_WS2_CC_J1DProposed Station Fuel Costs</v>
          </cell>
        </row>
        <row r="2561"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 t="str">
            <v>I_WS2_CC_J1DProposed Station Variable O&amp;M Costs</v>
          </cell>
        </row>
        <row r="2562"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 t="str">
            <v>I_WS2_CC_J1DProposed Station Emission Costs</v>
          </cell>
        </row>
        <row r="2563"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 t="str">
            <v>I_WS2_CC_J1DProposed Station Dispatch Adder Costs</v>
          </cell>
        </row>
        <row r="2564"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 t="str">
            <v>I_WS2_CC_J1DProposed Station Fixed Costs</v>
          </cell>
        </row>
        <row r="2565"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 t="str">
            <v>I_WS2_CC_J1DProposed Station Demand Charges</v>
          </cell>
        </row>
        <row r="2566"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 t="str">
            <v>I_WS2_CC_J1DProposed Station Capital Costs</v>
          </cell>
        </row>
        <row r="2567"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 t="str">
            <v>I_WS2_CC_J1D   Station Total Costs</v>
          </cell>
        </row>
        <row r="2568"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6.5439999999999996</v>
          </cell>
          <cell r="X2568">
            <v>7.2889999999999997</v>
          </cell>
          <cell r="Y2568" t="str">
            <v>I_WS2_SC_FRMProposed Station Fuel Costs</v>
          </cell>
        </row>
        <row r="2569"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1.2430000000000001</v>
          </cell>
          <cell r="X2569">
            <v>1.3120000000000001</v>
          </cell>
          <cell r="Y2569" t="str">
            <v>I_WS2_SC_FRMProposed Station Variable O&amp;M Costs</v>
          </cell>
        </row>
        <row r="2570"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2.3479999999999999</v>
          </cell>
          <cell r="X2570">
            <v>2.7269999999999999</v>
          </cell>
          <cell r="Y2570" t="str">
            <v>I_WS2_SC_FRMProposed Station Emission Costs</v>
          </cell>
        </row>
        <row r="2571"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 t="str">
            <v>I_WS2_SC_FRMProposed Station Dispatch Adder Costs</v>
          </cell>
        </row>
        <row r="2572"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-13.321</v>
          </cell>
          <cell r="X2572">
            <v>-13.625</v>
          </cell>
          <cell r="Y2572" t="str">
            <v>I_WS2_SC_FRMProposed Station Fixed Costs</v>
          </cell>
        </row>
        <row r="2573"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 t="str">
            <v>I_WS2_SC_FRMProposed Station Demand Charges</v>
          </cell>
        </row>
        <row r="2574"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22.821999999999999</v>
          </cell>
          <cell r="X2574">
            <v>23.341999999999999</v>
          </cell>
          <cell r="Y2574" t="str">
            <v>I_WS2_SC_FRMProposed Station Capital Costs</v>
          </cell>
        </row>
        <row r="2575"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19.635999999999999</v>
          </cell>
          <cell r="X2575">
            <v>21.045000000000002</v>
          </cell>
          <cell r="Y2575" t="str">
            <v>I_WS2_SC_FRM   Station Total Costs</v>
          </cell>
        </row>
        <row r="2576"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 t="str">
            <v>I_HTR_CC_J1Proposed Station Fuel Costs</v>
          </cell>
        </row>
        <row r="2577"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 t="str">
            <v>I_HTR_CC_J1Proposed Station Variable O&amp;M Costs</v>
          </cell>
        </row>
        <row r="2578"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 t="str">
            <v>I_HTR_CC_J1Proposed Station Emission Costs</v>
          </cell>
        </row>
        <row r="2579"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 t="str">
            <v>I_HTR_CC_J1Proposed Station Dispatch Adder Costs</v>
          </cell>
        </row>
        <row r="2580"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 t="str">
            <v>I_HTR_CC_J1Proposed Station Fixed Costs</v>
          </cell>
        </row>
        <row r="2581"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 t="str">
            <v>I_HTR_CC_J1Proposed Station Demand Charges</v>
          </cell>
        </row>
        <row r="2582"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 t="str">
            <v>I_HTR_CC_J1Proposed Station Capital Costs</v>
          </cell>
        </row>
        <row r="2583"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 t="str">
            <v>I_HTR_CC_J1   Station Total Costs</v>
          </cell>
        </row>
        <row r="2584"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 t="str">
            <v>I_HTR_CC_J1DProposed Station Fuel Costs</v>
          </cell>
        </row>
        <row r="2585"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 t="str">
            <v>I_HTR_CC_J1DProposed Station Variable O&amp;M Costs</v>
          </cell>
        </row>
        <row r="2586"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 t="str">
            <v>I_HTR_CC_J1DProposed Station Emission Costs</v>
          </cell>
        </row>
        <row r="2587"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 t="str">
            <v>I_HTR_CC_J1DProposed Station Dispatch Adder Costs</v>
          </cell>
        </row>
        <row r="2588"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 t="str">
            <v>I_HTR_CC_J1DProposed Station Fixed Costs</v>
          </cell>
        </row>
        <row r="2589"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 t="str">
            <v>I_HTR_CC_J1DProposed Station Demand Charges</v>
          </cell>
        </row>
        <row r="2590"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 t="str">
            <v>I_HTR_CC_J1DProposed Station Capital Costs</v>
          </cell>
        </row>
        <row r="2591"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 t="str">
            <v>I_HTR_CC_J1D   Station Total Costs</v>
          </cell>
        </row>
        <row r="2592"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 t="str">
            <v>I_HTR_SC_FRMProposed Station Fuel Costs</v>
          </cell>
        </row>
        <row r="2593"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 t="str">
            <v>I_HTR_SC_FRMProposed Station Variable O&amp;M Costs</v>
          </cell>
        </row>
        <row r="2594"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 t="str">
            <v>I_HTR_SC_FRMProposed Station Emission Costs</v>
          </cell>
        </row>
        <row r="2595"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 t="str">
            <v>I_HTR_SC_FRMProposed Station Dispatch Adder Costs</v>
          </cell>
        </row>
        <row r="2596"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 t="str">
            <v>I_HTR_SC_FRMProposed Station Fixed Costs</v>
          </cell>
        </row>
        <row r="2597"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 t="str">
            <v>I_HTR_SC_FRMProposed Station Demand Charges</v>
          </cell>
        </row>
        <row r="2598"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 t="str">
            <v>I_HTR_SC_FRMProposed Station Capital Costs</v>
          </cell>
        </row>
        <row r="2599"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 t="str">
            <v>I_HTR_SC_FRM   Station Total Costs</v>
          </cell>
        </row>
        <row r="2600"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 t="str">
            <v>I_HTN_CC_J1Proposed Station Fuel Costs</v>
          </cell>
        </row>
        <row r="2601"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 t="str">
            <v>I_HTN_CC_J1Proposed Station Variable O&amp;M Costs</v>
          </cell>
        </row>
        <row r="2602"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 t="str">
            <v>I_HTN_CC_J1Proposed Station Emission Costs</v>
          </cell>
        </row>
        <row r="2603"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 t="str">
            <v>I_HTN_CC_J1Proposed Station Dispatch Adder Costs</v>
          </cell>
        </row>
        <row r="2604"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 t="str">
            <v>I_HTN_CC_J1Proposed Station Fixed Costs</v>
          </cell>
        </row>
        <row r="2605"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 t="str">
            <v>I_HTN_CC_J1Proposed Station Demand Charges</v>
          </cell>
        </row>
        <row r="2606"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 t="str">
            <v>I_HTN_CC_J1Proposed Station Capital Costs</v>
          </cell>
        </row>
        <row r="2607"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 t="str">
            <v>I_HTN_CC_J1   Station Total Costs</v>
          </cell>
        </row>
        <row r="2608"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 t="str">
            <v>I_HTN_CC_J1DProposed Station Fuel Costs</v>
          </cell>
        </row>
        <row r="2609"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 t="str">
            <v>I_HTN_CC_J1DProposed Station Variable O&amp;M Costs</v>
          </cell>
        </row>
        <row r="2610"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 t="str">
            <v>I_HTN_CC_J1DProposed Station Emission Costs</v>
          </cell>
        </row>
        <row r="2611"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 t="str">
            <v>I_HTN_CC_J1DProposed Station Dispatch Adder Costs</v>
          </cell>
        </row>
        <row r="2612"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 t="str">
            <v>I_HTN_CC_J1DProposed Station Fixed Costs</v>
          </cell>
        </row>
        <row r="2613"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 t="str">
            <v>I_HTN_CC_J1DProposed Station Demand Charges</v>
          </cell>
        </row>
        <row r="2614"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 t="str">
            <v>I_HTN_CC_J1DProposed Station Capital Costs</v>
          </cell>
        </row>
        <row r="2615"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 t="str">
            <v>I_HTN_CC_J1D   Station Total Costs</v>
          </cell>
        </row>
        <row r="2616"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 t="str">
            <v>I_HTN_SC_FRMProposed Station Fuel Costs</v>
          </cell>
        </row>
        <row r="2617"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 t="str">
            <v>I_HTN_SC_FRMProposed Station Variable O&amp;M Costs</v>
          </cell>
        </row>
        <row r="2618"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 t="str">
            <v>I_HTN_SC_FRMProposed Station Emission Costs</v>
          </cell>
        </row>
        <row r="2619"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 t="str">
            <v>I_HTN_SC_FRMProposed Station Dispatch Adder Costs</v>
          </cell>
        </row>
        <row r="2620"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 t="str">
            <v>I_HTN_SC_FRMProposed Station Fixed Costs</v>
          </cell>
        </row>
        <row r="2621"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 t="str">
            <v>I_HTN_SC_FRMProposed Station Demand Charges</v>
          </cell>
        </row>
        <row r="2622"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 t="str">
            <v>I_HTN_SC_FRMProposed Station Capital Costs</v>
          </cell>
        </row>
        <row r="2623"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 t="str">
            <v>I_HTN_SC_FRM   Station Total Costs</v>
          </cell>
        </row>
        <row r="2624"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 t="str">
            <v>L_.HTG_PVSProposed Station Fuel Costs</v>
          </cell>
        </row>
        <row r="2625"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 t="str">
            <v>L_.HTG_PVSProposed Station Variable O&amp;M Costs</v>
          </cell>
        </row>
        <row r="2626"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 t="str">
            <v>L_.HTG_PVSProposed Station Emission Costs</v>
          </cell>
        </row>
        <row r="2627"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 t="str">
            <v>L_.HTG_PVSProposed Station Dispatch Adder Costs</v>
          </cell>
        </row>
        <row r="2628"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16.817</v>
          </cell>
          <cell r="X2628">
            <v>17.201000000000001</v>
          </cell>
          <cell r="Y2628" t="str">
            <v>L_.HTG_PVSProposed Station Fixed Costs</v>
          </cell>
        </row>
        <row r="2629"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 t="str">
            <v>L_.HTG_PVSProposed Station Demand Charges</v>
          </cell>
        </row>
        <row r="2630"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74.516000000000005</v>
          </cell>
          <cell r="X2630">
            <v>76.215000000000003</v>
          </cell>
          <cell r="Y2630" t="str">
            <v>L_.HTG_PVSProposed Station Capital Costs</v>
          </cell>
        </row>
        <row r="2631"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91.332999999999998</v>
          </cell>
          <cell r="X2631">
            <v>93.415999999999997</v>
          </cell>
          <cell r="Y2631" t="str">
            <v>L_.HTG_PVS   Station Total Costs</v>
          </cell>
        </row>
        <row r="2632"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 t="str">
            <v>L_.HTR_PVSProposed Station Fuel Costs</v>
          </cell>
        </row>
        <row r="2633"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 t="str">
            <v>L_.HTR_PVSProposed Station Variable O&amp;M Costs</v>
          </cell>
        </row>
        <row r="2634"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 t="str">
            <v>L_.HTR_PVSProposed Station Emission Costs</v>
          </cell>
        </row>
        <row r="2635"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 t="str">
            <v>L_.HTR_PVSProposed Station Dispatch Adder Costs</v>
          </cell>
        </row>
        <row r="2636"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 t="str">
            <v>L_.HTR_PVSProposed Station Fixed Costs</v>
          </cell>
        </row>
        <row r="2637"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 t="str">
            <v>L_.HTR_PVSProposed Station Demand Charges</v>
          </cell>
        </row>
        <row r="2638"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 t="str">
            <v>L_.HTR_PVSProposed Station Capital Costs</v>
          </cell>
        </row>
        <row r="2639"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 t="str">
            <v>L_.HTR_PVS   Station Total Costs</v>
          </cell>
        </row>
        <row r="2640"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 t="str">
            <v>L1.HTG_PVSProposed Station Fuel Costs</v>
          </cell>
        </row>
        <row r="2641"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 t="str">
            <v>L1.HTG_PVSProposed Station Variable O&amp;M Costs</v>
          </cell>
        </row>
        <row r="2642"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 t="str">
            <v>L1.HTG_PVSProposed Station Emission Costs</v>
          </cell>
        </row>
        <row r="2643"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 t="str">
            <v>L1.HTG_PVSProposed Station Dispatch Adder Costs</v>
          </cell>
        </row>
        <row r="2644"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 t="str">
            <v>L1.HTG_PVSProposed Station Fixed Costs</v>
          </cell>
        </row>
        <row r="2645"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 t="str">
            <v>L1.HTG_PVSProposed Station Demand Charges</v>
          </cell>
        </row>
        <row r="2646"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 t="str">
            <v>L1.HTG_PVSProposed Station Capital Costs</v>
          </cell>
        </row>
        <row r="2647"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 t="str">
            <v>L1.HTG_PVS   Station Total Costs</v>
          </cell>
        </row>
        <row r="2648"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 t="str">
            <v>L1.HTR_PVSProposed Station Fuel Costs</v>
          </cell>
        </row>
        <row r="2649"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 t="str">
            <v>L1.HTR_PVSProposed Station Variable O&amp;M Costs</v>
          </cell>
        </row>
        <row r="2650"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 t="str">
            <v>L1.HTR_PVSProposed Station Emission Costs</v>
          </cell>
        </row>
        <row r="2651"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 t="str">
            <v>L1.HTR_PVSProposed Station Dispatch Adder Costs</v>
          </cell>
        </row>
        <row r="2652"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 t="str">
            <v>L1.HTR_PVSProposed Station Fixed Costs</v>
          </cell>
        </row>
        <row r="2653"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 t="str">
            <v>L1.HTR_PVSProposed Station Demand Charges</v>
          </cell>
        </row>
        <row r="2654"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 t="str">
            <v>L1.HTR_PVSProposed Station Capital Costs</v>
          </cell>
        </row>
        <row r="2655"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 t="str">
            <v>L1.HTR_PVS   Station Total Costs</v>
          </cell>
        </row>
        <row r="2656"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 t="str">
            <v>I_JB_BR_CCJ1Proposed Station Fuel Costs</v>
          </cell>
        </row>
        <row r="2657"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 t="str">
            <v>I_JB_BR_CCJ1Proposed Station Variable O&amp;M Costs</v>
          </cell>
        </row>
        <row r="2658"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 t="str">
            <v>I_JB_BR_CCJ1Proposed Station Emission Costs</v>
          </cell>
        </row>
        <row r="2659"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 t="str">
            <v>I_JB_BR_CCJ1Proposed Station Dispatch Adder Costs</v>
          </cell>
        </row>
        <row r="2660"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 t="str">
            <v>I_JB_BR_CCJ1Proposed Station Fixed Costs</v>
          </cell>
        </row>
        <row r="2661"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 t="str">
            <v>I_JB_BR_CCJ1Proposed Station Demand Charges</v>
          </cell>
        </row>
        <row r="2662"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 t="str">
            <v>I_JB_BR_CCJ1Proposed Station Capital Costs</v>
          </cell>
        </row>
        <row r="2663"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 t="str">
            <v>I_JB_BR_CCJ1   Station Total Costs</v>
          </cell>
        </row>
        <row r="2664"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 t="str">
            <v>I_JB_BRCCJ1DProposed Station Fuel Costs</v>
          </cell>
        </row>
        <row r="2665"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 t="str">
            <v>I_JB_BRCCJ1DProposed Station Variable O&amp;M Costs</v>
          </cell>
        </row>
        <row r="2666"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 t="str">
            <v>I_JB_BRCCJ1DProposed Station Emission Costs</v>
          </cell>
        </row>
        <row r="2667"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 t="str">
            <v>I_JB_BRCCJ1DProposed Station Dispatch Adder Costs</v>
          </cell>
        </row>
        <row r="2668"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 t="str">
            <v>I_JB_BRCCJ1DProposed Station Fixed Costs</v>
          </cell>
        </row>
        <row r="2669"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 t="str">
            <v>I_JB_BRCCJ1DProposed Station Demand Charges</v>
          </cell>
        </row>
        <row r="2670"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 t="str">
            <v>I_JB_BRCCJ1DProposed Station Capital Costs</v>
          </cell>
        </row>
        <row r="2671"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 t="str">
            <v>I_JB_BRCCJ1D   Station Total Costs</v>
          </cell>
        </row>
        <row r="2672"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 t="str">
            <v>I_JB_BRSCFRMProposed Station Fuel Costs</v>
          </cell>
        </row>
        <row r="2673"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 t="str">
            <v>I_JB_BRSCFRMProposed Station Variable O&amp;M Costs</v>
          </cell>
        </row>
        <row r="2674"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 t="str">
            <v>I_JB_BRSCFRMProposed Station Emission Costs</v>
          </cell>
        </row>
        <row r="2675"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 t="str">
            <v>I_JB_BRSCFRMProposed Station Dispatch Adder Costs</v>
          </cell>
        </row>
        <row r="2676"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 t="str">
            <v>I_JB_BRSCFRMProposed Station Fixed Costs</v>
          </cell>
        </row>
        <row r="2677"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 t="str">
            <v>I_JB_BRSCFRMProposed Station Demand Charges</v>
          </cell>
        </row>
        <row r="2678"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 t="str">
            <v>I_JB_BRSCFRMProposed Station Capital Costs</v>
          </cell>
        </row>
        <row r="2679"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 t="str">
            <v>I_JB_BRSCFRM   Station Total Costs</v>
          </cell>
        </row>
        <row r="2680"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 t="str">
            <v>L_.JBB_PVSProposed Station Fuel Costs</v>
          </cell>
        </row>
        <row r="2681"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 t="str">
            <v>L_.JBB_PVSProposed Station Variable O&amp;M Costs</v>
          </cell>
        </row>
        <row r="2682"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 t="str">
            <v>L_.JBB_PVSProposed Station Emission Costs</v>
          </cell>
        </row>
        <row r="2683"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 t="str">
            <v>L_.JBB_PVSProposed Station Dispatch Adder Costs</v>
          </cell>
        </row>
        <row r="2684"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6.4459999999999997</v>
          </cell>
          <cell r="P2684">
            <v>6.593</v>
          </cell>
          <cell r="Q2684">
            <v>6.7439999999999998</v>
          </cell>
          <cell r="R2684">
            <v>6.8970000000000002</v>
          </cell>
          <cell r="S2684">
            <v>7.0549999999999997</v>
          </cell>
          <cell r="T2684">
            <v>7.2149999999999999</v>
          </cell>
          <cell r="U2684">
            <v>7.38</v>
          </cell>
          <cell r="V2684">
            <v>7.548</v>
          </cell>
          <cell r="W2684">
            <v>7.72</v>
          </cell>
          <cell r="X2684">
            <v>23.315999999999999</v>
          </cell>
          <cell r="Y2684" t="str">
            <v>L_.JBB_PVSProposed Station Fixed Costs</v>
          </cell>
        </row>
        <row r="2685"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 t="str">
            <v>L_.JBB_PVSProposed Station Demand Charges</v>
          </cell>
        </row>
        <row r="2686"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29.353999999999999</v>
          </cell>
          <cell r="P2686">
            <v>30.023</v>
          </cell>
          <cell r="Q2686">
            <v>30.707999999999998</v>
          </cell>
          <cell r="R2686">
            <v>31.408000000000001</v>
          </cell>
          <cell r="S2686">
            <v>32.124000000000002</v>
          </cell>
          <cell r="T2686">
            <v>32.856999999999999</v>
          </cell>
          <cell r="U2686">
            <v>33.606000000000002</v>
          </cell>
          <cell r="V2686">
            <v>34.372</v>
          </cell>
          <cell r="W2686">
            <v>35.155999999999999</v>
          </cell>
          <cell r="X2686">
            <v>93.43</v>
          </cell>
          <cell r="Y2686" t="str">
            <v>L_.JBB_PVSProposed Station Capital Costs</v>
          </cell>
        </row>
        <row r="2687"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35.799999999999997</v>
          </cell>
          <cell r="P2687">
            <v>36.616999999999997</v>
          </cell>
          <cell r="Q2687">
            <v>37.451999999999998</v>
          </cell>
          <cell r="R2687">
            <v>38.305999999999997</v>
          </cell>
          <cell r="S2687">
            <v>39.179000000000002</v>
          </cell>
          <cell r="T2687">
            <v>40.072000000000003</v>
          </cell>
          <cell r="U2687">
            <v>40.985999999999997</v>
          </cell>
          <cell r="V2687">
            <v>41.92</v>
          </cell>
          <cell r="W2687">
            <v>42.875999999999998</v>
          </cell>
          <cell r="X2687">
            <v>116.746</v>
          </cell>
          <cell r="Y2687" t="str">
            <v>L_.JBB_PVS   Station Total Costs</v>
          </cell>
        </row>
        <row r="2688"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 t="str">
            <v>L1.JBB_PVSProposed Station Fuel Costs</v>
          </cell>
        </row>
        <row r="2689"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 t="str">
            <v>L1.JBB_PVSProposed Station Variable O&amp;M Costs</v>
          </cell>
        </row>
        <row r="2690"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 t="str">
            <v>L1.JBB_PVSProposed Station Emission Costs</v>
          </cell>
        </row>
        <row r="2691"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 t="str">
            <v>L1.JBB_PVSProposed Station Dispatch Adder Costs</v>
          </cell>
        </row>
        <row r="2692"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5.673</v>
          </cell>
          <cell r="K2692">
            <v>5.8019999999999996</v>
          </cell>
          <cell r="L2692">
            <v>5.9340000000000002</v>
          </cell>
          <cell r="M2692">
            <v>6.07</v>
          </cell>
          <cell r="N2692">
            <v>6.2080000000000002</v>
          </cell>
          <cell r="O2692">
            <v>6.3490000000000002</v>
          </cell>
          <cell r="P2692">
            <v>6.4939999999999998</v>
          </cell>
          <cell r="Q2692">
            <v>6.6420000000000003</v>
          </cell>
          <cell r="R2692">
            <v>6.7939999999999996</v>
          </cell>
          <cell r="S2692">
            <v>6.9489999999999998</v>
          </cell>
          <cell r="T2692">
            <v>7.1070000000000002</v>
          </cell>
          <cell r="U2692">
            <v>7.2690000000000001</v>
          </cell>
          <cell r="V2692">
            <v>7.4349999999999996</v>
          </cell>
          <cell r="W2692">
            <v>7.6040000000000001</v>
          </cell>
          <cell r="X2692">
            <v>7.7779999999999996</v>
          </cell>
          <cell r="Y2692" t="str">
            <v>L1.JBB_PVSProposed Station Fixed Costs</v>
          </cell>
        </row>
        <row r="2693"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 t="str">
            <v>L1.JBB_PVSProposed Station Demand Charges</v>
          </cell>
        </row>
        <row r="2694"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22.103999999999999</v>
          </cell>
          <cell r="K2694">
            <v>22.608000000000001</v>
          </cell>
          <cell r="L2694">
            <v>23.123999999999999</v>
          </cell>
          <cell r="M2694">
            <v>23.651</v>
          </cell>
          <cell r="N2694">
            <v>24.19</v>
          </cell>
          <cell r="O2694">
            <v>24.742000000000001</v>
          </cell>
          <cell r="P2694">
            <v>25.306000000000001</v>
          </cell>
          <cell r="Q2694">
            <v>25.882999999999999</v>
          </cell>
          <cell r="R2694">
            <v>26.472999999999999</v>
          </cell>
          <cell r="S2694">
            <v>27.077000000000002</v>
          </cell>
          <cell r="T2694">
            <v>27.693999999999999</v>
          </cell>
          <cell r="U2694">
            <v>28.324999999999999</v>
          </cell>
          <cell r="V2694">
            <v>28.971</v>
          </cell>
          <cell r="W2694">
            <v>29.632000000000001</v>
          </cell>
          <cell r="X2694">
            <v>30.306999999999999</v>
          </cell>
          <cell r="Y2694" t="str">
            <v>L1.JBB_PVSProposed Station Capital Costs</v>
          </cell>
        </row>
        <row r="2695"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27.777000000000001</v>
          </cell>
          <cell r="K2695">
            <v>28.41</v>
          </cell>
          <cell r="L2695">
            <v>29.058</v>
          </cell>
          <cell r="M2695">
            <v>29.721</v>
          </cell>
          <cell r="N2695">
            <v>30.398</v>
          </cell>
          <cell r="O2695">
            <v>31.091000000000001</v>
          </cell>
          <cell r="P2695">
            <v>31.8</v>
          </cell>
          <cell r="Q2695">
            <v>32.524999999999999</v>
          </cell>
          <cell r="R2695">
            <v>33.267000000000003</v>
          </cell>
          <cell r="S2695">
            <v>34.024999999999999</v>
          </cell>
          <cell r="T2695">
            <v>34.801000000000002</v>
          </cell>
          <cell r="U2695">
            <v>35.594999999999999</v>
          </cell>
          <cell r="V2695">
            <v>36.405999999999999</v>
          </cell>
          <cell r="W2695">
            <v>37.235999999999997</v>
          </cell>
          <cell r="X2695">
            <v>38.085000000000001</v>
          </cell>
          <cell r="Y2695" t="str">
            <v>L1.JBB_PVS   Station Total Costs</v>
          </cell>
        </row>
        <row r="2696"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 t="str">
            <v>H1.JBB_PVSProposed Station Fuel Costs</v>
          </cell>
        </row>
        <row r="2697"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 t="str">
            <v>H1.JBB_PVSProposed Station Variable O&amp;M Costs</v>
          </cell>
        </row>
        <row r="2698"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 t="str">
            <v>H1.JBB_PVSProposed Station Emission Costs</v>
          </cell>
        </row>
        <row r="2699"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 t="str">
            <v>H1.JBB_PVSProposed Station Dispatch Adder Costs</v>
          </cell>
        </row>
        <row r="2700"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 t="str">
            <v>H1.JBB_PVSProposed Station Fixed Costs</v>
          </cell>
        </row>
        <row r="2701"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 t="str">
            <v>H1.JBB_PVSProposed Station Demand Charges</v>
          </cell>
        </row>
        <row r="2702"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 t="str">
            <v>H1.JBB_PVSProposed Station Capital Costs</v>
          </cell>
        </row>
        <row r="2703"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 t="str">
            <v>H1.JBB_PVS   Station Total Costs</v>
          </cell>
        </row>
        <row r="2704"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 t="str">
            <v>ExistingExisting Transmission Variable Costs</v>
          </cell>
        </row>
        <row r="2705"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 t="str">
            <v>ExistingExisting Transmission Fixed Costs</v>
          </cell>
        </row>
        <row r="2706"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 t="str">
            <v>ProposedProposed Transmission Variable Costs</v>
          </cell>
        </row>
        <row r="2707"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 t="str">
            <v>ProposedProposed Transmission Fixed Costs</v>
          </cell>
        </row>
        <row r="2708"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0.44</v>
          </cell>
          <cell r="J2708">
            <v>94.132000000000005</v>
          </cell>
          <cell r="K2708">
            <v>96.278000000000006</v>
          </cell>
          <cell r="L2708">
            <v>98.474000000000004</v>
          </cell>
          <cell r="M2708">
            <v>100.71899999999999</v>
          </cell>
          <cell r="N2708">
            <v>103.015</v>
          </cell>
          <cell r="O2708">
            <v>105.44</v>
          </cell>
          <cell r="P2708">
            <v>131.93899999999999</v>
          </cell>
          <cell r="Q2708">
            <v>134.947</v>
          </cell>
          <cell r="R2708">
            <v>138.024</v>
          </cell>
          <cell r="S2708">
            <v>146.51900000000001</v>
          </cell>
          <cell r="T2708">
            <v>149.86000000000001</v>
          </cell>
          <cell r="U2708">
            <v>153.27699999999999</v>
          </cell>
          <cell r="V2708">
            <v>170.14099999999999</v>
          </cell>
          <cell r="W2708">
            <v>178.25800000000001</v>
          </cell>
          <cell r="X2708">
            <v>182.41499999999999</v>
          </cell>
          <cell r="Y2708" t="str">
            <v>ProposedProposed Transmission Capital Costs</v>
          </cell>
        </row>
        <row r="2709"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0.44</v>
          </cell>
          <cell r="J2709">
            <v>94.132000000000005</v>
          </cell>
          <cell r="K2709">
            <v>96.278000000000006</v>
          </cell>
          <cell r="L2709">
            <v>98.474000000000004</v>
          </cell>
          <cell r="M2709">
            <v>100.71899999999999</v>
          </cell>
          <cell r="N2709">
            <v>103.015</v>
          </cell>
          <cell r="O2709">
            <v>105.44</v>
          </cell>
          <cell r="P2709">
            <v>131.93899999999999</v>
          </cell>
          <cell r="Q2709">
            <v>134.947</v>
          </cell>
          <cell r="R2709">
            <v>138.024</v>
          </cell>
          <cell r="S2709">
            <v>146.51900000000001</v>
          </cell>
          <cell r="T2709">
            <v>149.86000000000001</v>
          </cell>
          <cell r="U2709">
            <v>153.27699999999999</v>
          </cell>
          <cell r="V2709">
            <v>170.14099999999999</v>
          </cell>
          <cell r="W2709">
            <v>178.25800000000001</v>
          </cell>
          <cell r="X2709">
            <v>182.41499999999999</v>
          </cell>
          <cell r="Y2709" t="str">
            <v>Existing and Proposed   Transmission Total Costs</v>
          </cell>
        </row>
        <row r="2710"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 t="str">
            <v>ED1_ID_IRRExisting DSM Program Energy Costs</v>
          </cell>
        </row>
        <row r="2711"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 t="str">
            <v>ED1_ID_IRRExisting DSM Program Payback Energy Costs</v>
          </cell>
        </row>
        <row r="2712"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 t="str">
            <v>ED1_ID_IRRExisting DSM Program Capacity Costs</v>
          </cell>
        </row>
        <row r="2713"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 t="str">
            <v>ED1_ID_IRR   DSM Program Total Costs</v>
          </cell>
        </row>
        <row r="2714"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 t="str">
            <v>ED1_C_KeeperExisting DSM Program Energy Costs</v>
          </cell>
        </row>
        <row r="2715">
          <cell r="E2715">
            <v>0.26400000000000001</v>
          </cell>
          <cell r="F2715">
            <v>0.26400000000000001</v>
          </cell>
          <cell r="G2715">
            <v>0.26600000000000001</v>
          </cell>
          <cell r="H2715">
            <v>0.248</v>
          </cell>
          <cell r="I2715">
            <v>0.28699999999999998</v>
          </cell>
          <cell r="J2715">
            <v>0.312</v>
          </cell>
          <cell r="K2715">
            <v>0.39100000000000001</v>
          </cell>
          <cell r="L2715">
            <v>0.42299999999999999</v>
          </cell>
          <cell r="M2715">
            <v>0.41799999999999998</v>
          </cell>
          <cell r="N2715">
            <v>0.443</v>
          </cell>
          <cell r="O2715">
            <v>0.49099999999999999</v>
          </cell>
          <cell r="P2715">
            <v>0.54</v>
          </cell>
          <cell r="Q2715">
            <v>0.57199999999999995</v>
          </cell>
          <cell r="R2715">
            <v>0.61</v>
          </cell>
          <cell r="S2715">
            <v>0.64300000000000002</v>
          </cell>
          <cell r="T2715">
            <v>0.66900000000000004</v>
          </cell>
          <cell r="U2715">
            <v>0.70299999999999996</v>
          </cell>
          <cell r="V2715">
            <v>0.76600000000000001</v>
          </cell>
          <cell r="W2715">
            <v>0.81899999999999995</v>
          </cell>
          <cell r="X2715">
            <v>0.89800000000000002</v>
          </cell>
          <cell r="Y2715" t="str">
            <v>ED1_C_KeeperExisting DSM Program Payback Energy Costs</v>
          </cell>
        </row>
        <row r="2716"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 t="str">
            <v>ED1_C_KeeperExisting DSM Program Capacity Costs</v>
          </cell>
        </row>
        <row r="2717">
          <cell r="E2717">
            <v>0.26400000000000001</v>
          </cell>
          <cell r="F2717">
            <v>0.26400000000000001</v>
          </cell>
          <cell r="G2717">
            <v>0.26600000000000001</v>
          </cell>
          <cell r="H2717">
            <v>0.248</v>
          </cell>
          <cell r="I2717">
            <v>0.28699999999999998</v>
          </cell>
          <cell r="J2717">
            <v>0.312</v>
          </cell>
          <cell r="K2717">
            <v>0.39100000000000001</v>
          </cell>
          <cell r="L2717">
            <v>0.42299999999999999</v>
          </cell>
          <cell r="M2717">
            <v>0.41799999999999998</v>
          </cell>
          <cell r="N2717">
            <v>0.443</v>
          </cell>
          <cell r="O2717">
            <v>0.49099999999999999</v>
          </cell>
          <cell r="P2717">
            <v>0.54</v>
          </cell>
          <cell r="Q2717">
            <v>0.57199999999999995</v>
          </cell>
          <cell r="R2717">
            <v>0.61</v>
          </cell>
          <cell r="S2717">
            <v>0.64300000000000002</v>
          </cell>
          <cell r="T2717">
            <v>0.66900000000000004</v>
          </cell>
          <cell r="U2717">
            <v>0.70299999999999996</v>
          </cell>
          <cell r="V2717">
            <v>0.76600000000000001</v>
          </cell>
          <cell r="W2717">
            <v>0.81899999999999995</v>
          </cell>
          <cell r="X2717">
            <v>0.89800000000000002</v>
          </cell>
          <cell r="Y2717" t="str">
            <v>ED1_C_Keeper   DSM Program Total Costs</v>
          </cell>
        </row>
        <row r="2718"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 t="str">
            <v>ED1_UT_IRRExisting DSM Program Energy Costs</v>
          </cell>
        </row>
        <row r="2719"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 t="str">
            <v>ED1_UT_IRRExisting DSM Program Payback Energy Costs</v>
          </cell>
        </row>
        <row r="2720"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 t="str">
            <v>ED1_UT_IRRExisting DSM Program Capacity Costs</v>
          </cell>
        </row>
        <row r="2721"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 t="str">
            <v>ED1_UT_IRR   DSM Program Total Costs</v>
          </cell>
        </row>
        <row r="2722"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 t="str">
            <v>ED1_OR_IRRExisting DSM Program Energy Costs</v>
          </cell>
        </row>
        <row r="2723"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 t="str">
            <v>ED1_OR_IRRExisting DSM Program Payback Energy Costs</v>
          </cell>
        </row>
        <row r="2724"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 t="str">
            <v>ED1_OR_IRRExisting DSM Program Capacity Costs</v>
          </cell>
        </row>
        <row r="2725"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 t="str">
            <v>ED1_OR_IRR   DSM Program Total Costs</v>
          </cell>
        </row>
        <row r="2726"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 t="str">
            <v>ED2_CA_SO_Y1Existing DSM Program Energy Costs</v>
          </cell>
        </row>
        <row r="2727"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 t="str">
            <v>ED2_CA_SO_Y1Existing DSM Program Payback Energy Costs</v>
          </cell>
        </row>
        <row r="2728"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 t="str">
            <v>ED2_CA_SO_Y1Existing DSM Program Capacity Costs</v>
          </cell>
        </row>
        <row r="2729"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 t="str">
            <v>ED2_CA_SO_Y1   DSM Program Total Costs</v>
          </cell>
        </row>
        <row r="2730"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 t="str">
            <v>ED2_ID_GO_Y1Existing DSM Program Energy Costs</v>
          </cell>
        </row>
        <row r="2731"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 t="str">
            <v>ED2_ID_GO_Y1Existing DSM Program Payback Energy Costs</v>
          </cell>
        </row>
        <row r="2732"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 t="str">
            <v>ED2_ID_GO_Y1Existing DSM Program Capacity Costs</v>
          </cell>
        </row>
        <row r="2733"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 t="str">
            <v>ED2_ID_GO_Y1   DSM Program Total Costs</v>
          </cell>
        </row>
        <row r="2734"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 t="str">
            <v>ED2_OR_SO_Y1Existing DSM Program Energy Costs</v>
          </cell>
        </row>
        <row r="2735"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 t="str">
            <v>ED2_OR_SO_Y1Existing DSM Program Payback Energy Costs</v>
          </cell>
        </row>
        <row r="2736"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 t="str">
            <v>ED2_OR_SO_Y1Existing DSM Program Capacity Costs</v>
          </cell>
        </row>
        <row r="2737"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 t="str">
            <v>ED2_OR_SO_Y1   DSM Program Total Costs</v>
          </cell>
        </row>
        <row r="2738"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 t="str">
            <v>ED2_UT_UT_Y1Existing DSM Program Energy Costs</v>
          </cell>
        </row>
        <row r="2739"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 t="str">
            <v>ED2_UT_UT_Y1Existing DSM Program Payback Energy Costs</v>
          </cell>
        </row>
        <row r="2740"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 t="str">
            <v>ED2_UT_UT_Y1Existing DSM Program Capacity Costs</v>
          </cell>
        </row>
        <row r="2741"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 t="str">
            <v>ED2_UT_UT_Y1   DSM Program Total Costs</v>
          </cell>
        </row>
        <row r="2742"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 t="str">
            <v>ED2_WA_WA_Y1Existing DSM Program Energy Costs</v>
          </cell>
        </row>
        <row r="2743"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 t="str">
            <v>ED2_WA_WA_Y1Existing DSM Program Payback Energy Costs</v>
          </cell>
        </row>
        <row r="2744"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 t="str">
            <v>ED2_WA_WA_Y1Existing DSM Program Capacity Costs</v>
          </cell>
        </row>
        <row r="2745"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 t="str">
            <v>ED2_WA_WA_Y1   DSM Program Total Costs</v>
          </cell>
        </row>
        <row r="2746"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 t="str">
            <v>ED2_WA_YA_Y1Existing DSM Program Energy Costs</v>
          </cell>
        </row>
        <row r="2747"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 t="str">
            <v>ED2_WA_YA_Y1Existing DSM Program Payback Energy Costs</v>
          </cell>
        </row>
        <row r="2748"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 t="str">
            <v>ED2_WA_YA_Y1Existing DSM Program Capacity Costs</v>
          </cell>
        </row>
        <row r="2749"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 t="str">
            <v>ED2_WA_YA_Y1   DSM Program Total Costs</v>
          </cell>
        </row>
        <row r="2750"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 t="str">
            <v>ED2_WY_WY_Y1Existing DSM Program Energy Costs</v>
          </cell>
        </row>
        <row r="2751"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 t="str">
            <v>ED2_WY_WY_Y1Existing DSM Program Payback Energy Costs</v>
          </cell>
        </row>
        <row r="2752"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 t="str">
            <v>ED2_WY_WY_Y1Existing DSM Program Capacity Costs</v>
          </cell>
        </row>
        <row r="2753"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 t="str">
            <v>ED2_WY_WY_Y1   DSM Program Total Costs</v>
          </cell>
        </row>
        <row r="2754"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 t="str">
            <v>D1ID_DLC_1Proposed DSM Program Energy Costs</v>
          </cell>
        </row>
        <row r="2755"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 t="str">
            <v>D1ID_DLC_1Proposed DSM Program Payback Energy Costs</v>
          </cell>
        </row>
        <row r="2756"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 t="str">
            <v>D1ID_DLC_1Proposed DSM Program Capacity Costs</v>
          </cell>
        </row>
        <row r="2757"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 t="str">
            <v>D1ID_DLC_1Proposed DSM Program Capital Costs</v>
          </cell>
        </row>
        <row r="2758"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 t="str">
            <v>D1ID_DLC_1   DSM Program Total Costs</v>
          </cell>
        </row>
        <row r="2759"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 t="str">
            <v>D1ID_CUR_1Proposed DSM Program Energy Costs</v>
          </cell>
        </row>
        <row r="2760"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 t="str">
            <v>D1ID_CUR_1Proposed DSM Program Payback Energy Costs</v>
          </cell>
        </row>
        <row r="2761"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 t="str">
            <v>D1ID_CUR_1Proposed DSM Program Capacity Costs</v>
          </cell>
        </row>
        <row r="2762"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 t="str">
            <v>D1ID_CUR_1Proposed DSM Program Capital Costs</v>
          </cell>
        </row>
        <row r="2763"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 t="str">
            <v>D1ID_CUR_1   DSM Program Total Costs</v>
          </cell>
        </row>
        <row r="2764"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 t="str">
            <v>D1UT_DLC_4Proposed DSM Program Energy Costs</v>
          </cell>
        </row>
        <row r="2765"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1.2999999999999999E-2</v>
          </cell>
          <cell r="M2765">
            <v>1.2999999999999999E-2</v>
          </cell>
          <cell r="N2765">
            <v>1.4E-2</v>
          </cell>
          <cell r="O2765">
            <v>1.4999999999999999E-2</v>
          </cell>
          <cell r="P2765">
            <v>1.7000000000000001E-2</v>
          </cell>
          <cell r="Q2765">
            <v>1.7999999999999999E-2</v>
          </cell>
          <cell r="R2765">
            <v>1.9E-2</v>
          </cell>
          <cell r="S2765">
            <v>0.02</v>
          </cell>
          <cell r="T2765">
            <v>2.1000000000000001E-2</v>
          </cell>
          <cell r="U2765">
            <v>2.1999999999999999E-2</v>
          </cell>
          <cell r="V2765">
            <v>2.4E-2</v>
          </cell>
          <cell r="W2765">
            <v>2.5000000000000001E-2</v>
          </cell>
          <cell r="X2765">
            <v>2.8000000000000001E-2</v>
          </cell>
          <cell r="Y2765" t="str">
            <v>D1UT_DLC_4Proposed DSM Program Payback Energy Costs</v>
          </cell>
        </row>
        <row r="2766"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 t="str">
            <v>D1UT_DLC_4Proposed DSM Program Capacity Costs</v>
          </cell>
        </row>
        <row r="2767"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 t="str">
            <v>D1UT_DLC_4Proposed DSM Program Capital Costs</v>
          </cell>
        </row>
        <row r="2768"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-1.4999999999999999E-2</v>
          </cell>
          <cell r="M2768">
            <v>-1.4999999999999999E-2</v>
          </cell>
          <cell r="N2768">
            <v>-1.4E-2</v>
          </cell>
          <cell r="O2768">
            <v>-1.2999999999999999E-2</v>
          </cell>
          <cell r="P2768">
            <v>-1.0999999999999999E-2</v>
          </cell>
          <cell r="Q2768">
            <v>-0.01</v>
          </cell>
          <cell r="R2768">
            <v>-8.9999999999999993E-3</v>
          </cell>
          <cell r="S2768">
            <v>-8.0000000000000002E-3</v>
          </cell>
          <cell r="T2768">
            <v>-7.0000000000000001E-3</v>
          </cell>
          <cell r="U2768">
            <v>-6.0000000000000001E-3</v>
          </cell>
          <cell r="V2768">
            <v>-4.0000000000000001E-3</v>
          </cell>
          <cell r="W2768">
            <v>-3.0000000000000001E-3</v>
          </cell>
          <cell r="X2768">
            <v>0</v>
          </cell>
          <cell r="Y2768" t="str">
            <v>D1UT_DLC_4   DSM Program Total Costs</v>
          </cell>
        </row>
        <row r="2769"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 t="str">
            <v>D1UT_DLC_6Proposed DSM Program Energy Costs</v>
          </cell>
        </row>
        <row r="2770"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1.7999999999999999E-2</v>
          </cell>
          <cell r="S2770">
            <v>1.9E-2</v>
          </cell>
          <cell r="T2770">
            <v>0.02</v>
          </cell>
          <cell r="U2770">
            <v>2.1000000000000001E-2</v>
          </cell>
          <cell r="V2770">
            <v>2.3E-2</v>
          </cell>
          <cell r="W2770">
            <v>2.4E-2</v>
          </cell>
          <cell r="X2770">
            <v>2.7E-2</v>
          </cell>
          <cell r="Y2770" t="str">
            <v>D1UT_DLC_6Proposed DSM Program Payback Energy Costs</v>
          </cell>
        </row>
        <row r="2771"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 t="str">
            <v>D1UT_DLC_6Proposed DSM Program Capacity Costs</v>
          </cell>
        </row>
        <row r="2772"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 t="str">
            <v>D1UT_DLC_6Proposed DSM Program Capital Costs</v>
          </cell>
        </row>
        <row r="2773"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-8.9999999999999993E-3</v>
          </cell>
          <cell r="S2773">
            <v>-8.0000000000000002E-3</v>
          </cell>
          <cell r="T2773">
            <v>-7.0000000000000001E-3</v>
          </cell>
          <cell r="U2773">
            <v>-6.0000000000000001E-3</v>
          </cell>
          <cell r="V2773">
            <v>-4.0000000000000001E-3</v>
          </cell>
          <cell r="W2773">
            <v>-3.0000000000000001E-3</v>
          </cell>
          <cell r="X2773">
            <v>0</v>
          </cell>
          <cell r="Y2773" t="str">
            <v>D1UT_DLC_6   DSM Program Total Costs</v>
          </cell>
        </row>
        <row r="2774"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 t="str">
            <v>D1OR_CUR_1Proposed DSM Program Energy Costs</v>
          </cell>
        </row>
        <row r="2775"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 t="str">
            <v>D1OR_CUR_1Proposed DSM Program Payback Energy Costs</v>
          </cell>
        </row>
        <row r="2776"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 t="str">
            <v>D1OR_CUR_1Proposed DSM Program Capacity Costs</v>
          </cell>
        </row>
        <row r="2777"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 t="str">
            <v>D1OR_CUR_1Proposed DSM Program Capital Costs</v>
          </cell>
        </row>
        <row r="2778"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 t="str">
            <v>D1OR_CUR_1   DSM Program Total Costs</v>
          </cell>
        </row>
        <row r="2779"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 t="str">
            <v>D1OR_CUR_2Proposed DSM Program Energy Costs</v>
          </cell>
        </row>
        <row r="2780"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1.7999999999999999E-2</v>
          </cell>
          <cell r="Y2780" t="str">
            <v>D1OR_CUR_2Proposed DSM Program Payback Energy Costs</v>
          </cell>
        </row>
        <row r="2781"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 t="str">
            <v>D1OR_CUR_2Proposed DSM Program Capacity Costs</v>
          </cell>
        </row>
        <row r="2782"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 t="str">
            <v>D1OR_CUR_2Proposed DSM Program Capital Costs</v>
          </cell>
        </row>
        <row r="2783"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0.50600000000000001</v>
          </cell>
          <cell r="Y2783" t="str">
            <v>D1OR_CUR_2   DSM Program Total Costs</v>
          </cell>
        </row>
        <row r="2784"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 t="str">
            <v>D1OR_CUR_3Proposed DSM Program Energy Costs</v>
          </cell>
        </row>
        <row r="2785"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 t="str">
            <v>D1OR_CUR_3Proposed DSM Program Payback Energy Costs</v>
          </cell>
        </row>
        <row r="2786"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 t="str">
            <v>D1OR_CUR_3Proposed DSM Program Capacity Costs</v>
          </cell>
        </row>
        <row r="2787"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 t="str">
            <v>D1OR_CUR_3Proposed DSM Program Capital Costs</v>
          </cell>
        </row>
        <row r="2788"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 t="str">
            <v>D1OR_CUR_3   DSM Program Total Costs</v>
          </cell>
        </row>
        <row r="2789"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 t="str">
            <v>D1OR_IRR_1Proposed DSM Program Energy Costs</v>
          </cell>
        </row>
        <row r="2790"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 t="str">
            <v>D1OR_IRR_1Proposed DSM Program Payback Energy Costs</v>
          </cell>
        </row>
        <row r="2791"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 t="str">
            <v>D1OR_IRR_1Proposed DSM Program Capacity Costs</v>
          </cell>
        </row>
        <row r="2792"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 t="str">
            <v>D1OR_IRR_1Proposed DSM Program Capital Costs</v>
          </cell>
        </row>
        <row r="2793"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0.155</v>
          </cell>
          <cell r="X2793">
            <v>0.155</v>
          </cell>
          <cell r="Y2793" t="str">
            <v>D1OR_IRR_1   DSM Program Total Costs</v>
          </cell>
        </row>
        <row r="2794"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 t="str">
            <v>D1OR_IRR_2Proposed DSM Program Energy Costs</v>
          </cell>
        </row>
        <row r="2795"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 t="str">
            <v>D1OR_IRR_2Proposed DSM Program Payback Energy Costs</v>
          </cell>
        </row>
        <row r="2796"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 t="str">
            <v>D1OR_IRR_2Proposed DSM Program Capacity Costs</v>
          </cell>
        </row>
        <row r="2797"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 t="str">
            <v>D1OR_IRR_2Proposed DSM Program Capital Costs</v>
          </cell>
        </row>
        <row r="2798"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0.20699999999999999</v>
          </cell>
          <cell r="X2798">
            <v>0.20699999999999999</v>
          </cell>
          <cell r="Y2798" t="str">
            <v>D1OR_IRR_2   DSM Program Total Costs</v>
          </cell>
        </row>
        <row r="2799"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 t="str">
            <v>D1CA_DLC_1Proposed DSM Program Energy Costs</v>
          </cell>
        </row>
        <row r="2800"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5.0000000000000001E-3</v>
          </cell>
          <cell r="Y2800" t="str">
            <v>D1CA_DLC_1Proposed DSM Program Payback Energy Costs</v>
          </cell>
        </row>
        <row r="2801"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 t="str">
            <v>D1CA_DLC_1Proposed DSM Program Capacity Costs</v>
          </cell>
        </row>
        <row r="2802"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 t="str">
            <v>D1CA_DLC_1Proposed DSM Program Capital Costs</v>
          </cell>
        </row>
        <row r="2803"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7.3999999999999996E-2</v>
          </cell>
          <cell r="Y2803" t="str">
            <v>D1CA_DLC_1   DSM Program Total Costs</v>
          </cell>
        </row>
        <row r="2804"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 t="str">
            <v>D1UT_DLC_5Proposed DSM Program Energy Costs</v>
          </cell>
        </row>
        <row r="2805"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1.4E-2</v>
          </cell>
          <cell r="P2805">
            <v>1.6E-2</v>
          </cell>
          <cell r="Q2805">
            <v>1.7000000000000001E-2</v>
          </cell>
          <cell r="R2805">
            <v>1.7999999999999999E-2</v>
          </cell>
          <cell r="S2805">
            <v>1.9E-2</v>
          </cell>
          <cell r="T2805">
            <v>1.9E-2</v>
          </cell>
          <cell r="U2805">
            <v>0.02</v>
          </cell>
          <cell r="V2805">
            <v>2.1999999999999999E-2</v>
          </cell>
          <cell r="W2805">
            <v>2.4E-2</v>
          </cell>
          <cell r="X2805">
            <v>2.5999999999999999E-2</v>
          </cell>
          <cell r="Y2805" t="str">
            <v>D1UT_DLC_5Proposed DSM Program Payback Energy Costs</v>
          </cell>
        </row>
        <row r="2806"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 t="str">
            <v>D1UT_DLC_5Proposed DSM Program Capacity Costs</v>
          </cell>
        </row>
        <row r="2807"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 t="str">
            <v>D1UT_DLC_5Proposed DSM Program Capital Costs</v>
          </cell>
        </row>
        <row r="2808"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-1.2E-2</v>
          </cell>
          <cell r="P2808">
            <v>-1.0999999999999999E-2</v>
          </cell>
          <cell r="Q2808">
            <v>-0.01</v>
          </cell>
          <cell r="R2808">
            <v>-8.9999999999999993E-3</v>
          </cell>
          <cell r="S2808">
            <v>-8.0000000000000002E-3</v>
          </cell>
          <cell r="T2808">
            <v>-7.0000000000000001E-3</v>
          </cell>
          <cell r="U2808">
            <v>-6.0000000000000001E-3</v>
          </cell>
          <cell r="V2808">
            <v>-4.0000000000000001E-3</v>
          </cell>
          <cell r="W2808">
            <v>-3.0000000000000001E-3</v>
          </cell>
          <cell r="X2808">
            <v>0</v>
          </cell>
          <cell r="Y2808" t="str">
            <v>D1UT_DLC_5   DSM Program Total Costs</v>
          </cell>
        </row>
        <row r="2809"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 t="str">
            <v>D1UT_DLC_7Proposed DSM Program Energy Costs</v>
          </cell>
        </row>
        <row r="2810"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2.1000000000000001E-2</v>
          </cell>
          <cell r="V2810">
            <v>2.3E-2</v>
          </cell>
          <cell r="W2810">
            <v>2.5000000000000001E-2</v>
          </cell>
          <cell r="X2810">
            <v>2.7E-2</v>
          </cell>
          <cell r="Y2810" t="str">
            <v>D1UT_DLC_7Proposed DSM Program Payback Energy Costs</v>
          </cell>
        </row>
        <row r="2811"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 t="str">
            <v>D1UT_DLC_7Proposed DSM Program Capacity Costs</v>
          </cell>
        </row>
        <row r="2812"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 t="str">
            <v>D1UT_DLC_7Proposed DSM Program Capital Costs</v>
          </cell>
        </row>
        <row r="2813"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-6.0000000000000001E-3</v>
          </cell>
          <cell r="V2813">
            <v>-4.0000000000000001E-3</v>
          </cell>
          <cell r="W2813">
            <v>-3.0000000000000001E-3</v>
          </cell>
          <cell r="X2813">
            <v>0</v>
          </cell>
          <cell r="Y2813" t="str">
            <v>D1UT_DLC_7   DSM Program Total Costs</v>
          </cell>
        </row>
        <row r="2814"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 t="str">
            <v>D1CA_DLC_2Proposed DSM Program Energy Costs</v>
          </cell>
        </row>
        <row r="2815"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 t="str">
            <v>D1CA_DLC_2Proposed DSM Program Payback Energy Costs</v>
          </cell>
        </row>
        <row r="2816"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 t="str">
            <v>D1CA_DLC_2Proposed DSM Program Capacity Costs</v>
          </cell>
        </row>
        <row r="2817"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 t="str">
            <v>D1CA_DLC_2Proposed DSM Program Capital Costs</v>
          </cell>
        </row>
        <row r="2818"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 t="str">
            <v>D1CA_DLC_2   DSM Program Total Costs</v>
          </cell>
        </row>
        <row r="2819"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 t="str">
            <v>D1CA_CUR_1Proposed DSM Program Energy Costs</v>
          </cell>
        </row>
        <row r="2820"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2E-3</v>
          </cell>
          <cell r="Y2820" t="str">
            <v>D1CA_CUR_1Proposed DSM Program Payback Energy Costs</v>
          </cell>
        </row>
        <row r="2821"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 t="str">
            <v>D1CA_CUR_1Proposed DSM Program Capacity Costs</v>
          </cell>
        </row>
        <row r="2822"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 t="str">
            <v>D1CA_CUR_1Proposed DSM Program Capital Costs</v>
          </cell>
        </row>
        <row r="2823"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6.4000000000000001E-2</v>
          </cell>
          <cell r="Y2823" t="str">
            <v>D1CA_CUR_1   DSM Program Total Costs</v>
          </cell>
        </row>
        <row r="2824"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 t="str">
            <v>D1CA_IRR_1Proposed DSM Program Energy Costs</v>
          </cell>
        </row>
        <row r="2825"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 t="str">
            <v>D1CA_IRR_1Proposed DSM Program Payback Energy Costs</v>
          </cell>
        </row>
        <row r="2826"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 t="str">
            <v>D1CA_IRR_1Proposed DSM Program Capacity Costs</v>
          </cell>
        </row>
        <row r="2827"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 t="str">
            <v>D1CA_IRR_1Proposed DSM Program Capital Costs</v>
          </cell>
        </row>
        <row r="2828"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0.192</v>
          </cell>
          <cell r="X2828">
            <v>0.192</v>
          </cell>
          <cell r="Y2828" t="str">
            <v>D1CA_IRR_1   DSM Program Total Costs</v>
          </cell>
        </row>
        <row r="2829"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 t="str">
            <v>D1UT_DLC_1Proposed DSM Program Energy Costs</v>
          </cell>
        </row>
        <row r="2830">
          <cell r="E2830">
            <v>5.0000000000000001E-3</v>
          </cell>
          <cell r="F2830">
            <v>5.0000000000000001E-3</v>
          </cell>
          <cell r="G2830">
            <v>5.0000000000000001E-3</v>
          </cell>
          <cell r="H2830">
            <v>4.0000000000000001E-3</v>
          </cell>
          <cell r="I2830">
            <v>5.0000000000000001E-3</v>
          </cell>
          <cell r="J2830">
            <v>6.0000000000000001E-3</v>
          </cell>
          <cell r="K2830">
            <v>7.0000000000000001E-3</v>
          </cell>
          <cell r="L2830">
            <v>7.0000000000000001E-3</v>
          </cell>
          <cell r="M2830">
            <v>7.0000000000000001E-3</v>
          </cell>
          <cell r="N2830">
            <v>8.0000000000000002E-3</v>
          </cell>
          <cell r="O2830">
            <v>8.9999999999999993E-3</v>
          </cell>
          <cell r="P2830">
            <v>0.01</v>
          </cell>
          <cell r="Q2830">
            <v>0.01</v>
          </cell>
          <cell r="R2830">
            <v>1.0999999999999999E-2</v>
          </cell>
          <cell r="S2830">
            <v>1.0999999999999999E-2</v>
          </cell>
          <cell r="T2830">
            <v>1.2E-2</v>
          </cell>
          <cell r="U2830">
            <v>1.2E-2</v>
          </cell>
          <cell r="V2830">
            <v>1.4E-2</v>
          </cell>
          <cell r="W2830">
            <v>1.4E-2</v>
          </cell>
          <cell r="X2830">
            <v>1.6E-2</v>
          </cell>
          <cell r="Y2830" t="str">
            <v>D1UT_DLC_1Proposed DSM Program Payback Energy Costs</v>
          </cell>
        </row>
        <row r="2831"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 t="str">
            <v>D1UT_DLC_1Proposed DSM Program Capacity Costs</v>
          </cell>
        </row>
        <row r="2832"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 t="str">
            <v>D1UT_DLC_1Proposed DSM Program Capital Costs</v>
          </cell>
        </row>
        <row r="2833">
          <cell r="E2833">
            <v>-1.0999999999999999E-2</v>
          </cell>
          <cell r="F2833">
            <v>-1.0999999999999999E-2</v>
          </cell>
          <cell r="G2833">
            <v>-1.0999999999999999E-2</v>
          </cell>
          <cell r="H2833">
            <v>-1.2E-2</v>
          </cell>
          <cell r="I2833">
            <v>-1.0999999999999999E-2</v>
          </cell>
          <cell r="J2833">
            <v>-0.01</v>
          </cell>
          <cell r="K2833">
            <v>-8.9999999999999993E-3</v>
          </cell>
          <cell r="L2833">
            <v>-8.0000000000000002E-3</v>
          </cell>
          <cell r="M2833">
            <v>-8.9999999999999993E-3</v>
          </cell>
          <cell r="N2833">
            <v>-8.0000000000000002E-3</v>
          </cell>
          <cell r="O2833">
            <v>-7.0000000000000001E-3</v>
          </cell>
          <cell r="P2833">
            <v>-6.0000000000000001E-3</v>
          </cell>
          <cell r="Q2833">
            <v>-6.0000000000000001E-3</v>
          </cell>
          <cell r="R2833">
            <v>-5.0000000000000001E-3</v>
          </cell>
          <cell r="S2833">
            <v>-5.0000000000000001E-3</v>
          </cell>
          <cell r="T2833">
            <v>-4.0000000000000001E-3</v>
          </cell>
          <cell r="U2833">
            <v>-4.0000000000000001E-3</v>
          </cell>
          <cell r="V2833">
            <v>-2E-3</v>
          </cell>
          <cell r="W2833">
            <v>-2E-3</v>
          </cell>
          <cell r="X2833">
            <v>0</v>
          </cell>
          <cell r="Y2833" t="str">
            <v>D1UT_DLC_1   DSM Program Total Costs</v>
          </cell>
        </row>
        <row r="2834"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 t="str">
            <v>D1UT_DLC_2Proposed DSM Program Energy Costs</v>
          </cell>
        </row>
        <row r="2835">
          <cell r="E2835">
            <v>0</v>
          </cell>
          <cell r="F2835">
            <v>0</v>
          </cell>
          <cell r="G2835">
            <v>8.0000000000000002E-3</v>
          </cell>
          <cell r="H2835">
            <v>7.0000000000000001E-3</v>
          </cell>
          <cell r="I2835">
            <v>8.9999999999999993E-3</v>
          </cell>
          <cell r="J2835">
            <v>0.01</v>
          </cell>
          <cell r="K2835">
            <v>1.2E-2</v>
          </cell>
          <cell r="L2835">
            <v>1.2999999999999999E-2</v>
          </cell>
          <cell r="M2835">
            <v>1.2999999999999999E-2</v>
          </cell>
          <cell r="N2835">
            <v>1.2999999999999999E-2</v>
          </cell>
          <cell r="O2835">
            <v>1.4999999999999999E-2</v>
          </cell>
          <cell r="P2835">
            <v>1.6E-2</v>
          </cell>
          <cell r="Q2835">
            <v>1.7000000000000001E-2</v>
          </cell>
          <cell r="R2835">
            <v>1.9E-2</v>
          </cell>
          <cell r="S2835">
            <v>0.02</v>
          </cell>
          <cell r="T2835">
            <v>0.02</v>
          </cell>
          <cell r="U2835">
            <v>2.1000000000000001E-2</v>
          </cell>
          <cell r="V2835">
            <v>2.3E-2</v>
          </cell>
          <cell r="W2835">
            <v>2.5000000000000001E-2</v>
          </cell>
          <cell r="X2835">
            <v>2.7E-2</v>
          </cell>
          <cell r="Y2835" t="str">
            <v>D1UT_DLC_2Proposed DSM Program Payback Energy Costs</v>
          </cell>
        </row>
        <row r="2836"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 t="str">
            <v>D1UT_DLC_2Proposed DSM Program Capacity Costs</v>
          </cell>
        </row>
        <row r="2837"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 t="str">
            <v>D1UT_DLC_2Proposed DSM Program Capital Costs</v>
          </cell>
        </row>
        <row r="2838">
          <cell r="E2838">
            <v>0</v>
          </cell>
          <cell r="F2838">
            <v>0</v>
          </cell>
          <cell r="G2838">
            <v>-1.9E-2</v>
          </cell>
          <cell r="H2838">
            <v>-0.02</v>
          </cell>
          <cell r="I2838">
            <v>-1.9E-2</v>
          </cell>
          <cell r="J2838">
            <v>-1.7999999999999999E-2</v>
          </cell>
          <cell r="K2838">
            <v>-1.6E-2</v>
          </cell>
          <cell r="L2838">
            <v>-1.4999999999999999E-2</v>
          </cell>
          <cell r="M2838">
            <v>-1.4999999999999999E-2</v>
          </cell>
          <cell r="N2838">
            <v>-1.4E-2</v>
          </cell>
          <cell r="O2838">
            <v>-1.2999999999999999E-2</v>
          </cell>
          <cell r="P2838">
            <v>-1.0999999999999999E-2</v>
          </cell>
          <cell r="Q2838">
            <v>-0.01</v>
          </cell>
          <cell r="R2838">
            <v>-8.9999999999999993E-3</v>
          </cell>
          <cell r="S2838">
            <v>-8.0000000000000002E-3</v>
          </cell>
          <cell r="T2838">
            <v>-7.0000000000000001E-3</v>
          </cell>
          <cell r="U2838">
            <v>-6.0000000000000001E-3</v>
          </cell>
          <cell r="V2838">
            <v>-4.0000000000000001E-3</v>
          </cell>
          <cell r="W2838">
            <v>-3.0000000000000001E-3</v>
          </cell>
          <cell r="X2838">
            <v>0</v>
          </cell>
          <cell r="Y2838" t="str">
            <v>D1UT_DLC_2   DSM Program Total Costs</v>
          </cell>
        </row>
        <row r="2839"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 t="str">
            <v>D1UT_DLC_3Proposed DSM Program Energy Costs</v>
          </cell>
        </row>
        <row r="2840"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1.2E-2</v>
          </cell>
          <cell r="J2840">
            <v>1.2999999999999999E-2</v>
          </cell>
          <cell r="K2840">
            <v>1.7000000000000001E-2</v>
          </cell>
          <cell r="L2840">
            <v>1.7999999999999999E-2</v>
          </cell>
          <cell r="M2840">
            <v>1.7999999999999999E-2</v>
          </cell>
          <cell r="N2840">
            <v>1.9E-2</v>
          </cell>
          <cell r="O2840">
            <v>2.1000000000000001E-2</v>
          </cell>
          <cell r="P2840">
            <v>2.3E-2</v>
          </cell>
          <cell r="Q2840">
            <v>2.4E-2</v>
          </cell>
          <cell r="R2840">
            <v>2.5999999999999999E-2</v>
          </cell>
          <cell r="S2840">
            <v>2.8000000000000001E-2</v>
          </cell>
          <cell r="T2840">
            <v>2.9000000000000001E-2</v>
          </cell>
          <cell r="U2840">
            <v>0.03</v>
          </cell>
          <cell r="V2840">
            <v>3.3000000000000002E-2</v>
          </cell>
          <cell r="W2840">
            <v>3.5000000000000003E-2</v>
          </cell>
          <cell r="X2840">
            <v>3.9E-2</v>
          </cell>
          <cell r="Y2840" t="str">
            <v>D1UT_DLC_3Proposed DSM Program Payback Energy Costs</v>
          </cell>
        </row>
        <row r="2841"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 t="str">
            <v>D1UT_DLC_3Proposed DSM Program Capacity Costs</v>
          </cell>
        </row>
        <row r="2842"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 t="str">
            <v>D1UT_DLC_3Proposed DSM Program Capital Costs</v>
          </cell>
        </row>
        <row r="2843"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-2.5999999999999999E-2</v>
          </cell>
          <cell r="J2843">
            <v>-2.5000000000000001E-2</v>
          </cell>
          <cell r="K2843">
            <v>-2.1999999999999999E-2</v>
          </cell>
          <cell r="L2843">
            <v>-2.1000000000000001E-2</v>
          </cell>
          <cell r="M2843">
            <v>-2.1000000000000001E-2</v>
          </cell>
          <cell r="N2843">
            <v>-0.02</v>
          </cell>
          <cell r="O2843">
            <v>-1.7999999999999999E-2</v>
          </cell>
          <cell r="P2843">
            <v>-1.6E-2</v>
          </cell>
          <cell r="Q2843">
            <v>-1.4E-2</v>
          </cell>
          <cell r="R2843">
            <v>-1.2999999999999999E-2</v>
          </cell>
          <cell r="S2843">
            <v>-1.0999999999999999E-2</v>
          </cell>
          <cell r="T2843">
            <v>-0.01</v>
          </cell>
          <cell r="U2843">
            <v>-8.9999999999999993E-3</v>
          </cell>
          <cell r="V2843">
            <v>-6.0000000000000001E-3</v>
          </cell>
          <cell r="W2843">
            <v>-4.0000000000000001E-3</v>
          </cell>
          <cell r="X2843">
            <v>0</v>
          </cell>
          <cell r="Y2843" t="str">
            <v>D1UT_DLC_3   DSM Program Total Costs</v>
          </cell>
        </row>
        <row r="2844"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 t="str">
            <v>D1ID_IRR_1Proposed DSM Program Energy Costs</v>
          </cell>
        </row>
        <row r="2845"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 t="str">
            <v>D1ID_IRR_1Proposed DSM Program Payback Energy Costs</v>
          </cell>
        </row>
        <row r="2846"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 t="str">
            <v>D1ID_IRR_1Proposed DSM Program Capacity Costs</v>
          </cell>
        </row>
        <row r="2847"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 t="str">
            <v>D1ID_IRR_1Proposed DSM Program Capital Costs</v>
          </cell>
        </row>
        <row r="2848"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7.1999999999999995E-2</v>
          </cell>
          <cell r="S2848">
            <v>7.1999999999999995E-2</v>
          </cell>
          <cell r="T2848">
            <v>7.1999999999999995E-2</v>
          </cell>
          <cell r="U2848">
            <v>7.1999999999999995E-2</v>
          </cell>
          <cell r="V2848">
            <v>7.1999999999999995E-2</v>
          </cell>
          <cell r="W2848">
            <v>7.1999999999999995E-2</v>
          </cell>
          <cell r="X2848">
            <v>7.1999999999999995E-2</v>
          </cell>
          <cell r="Y2848" t="str">
            <v>D1ID_IRR_1   DSM Program Total Costs</v>
          </cell>
        </row>
        <row r="2849"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 t="str">
            <v>D1ID_IRR_2Proposed DSM Program Energy Costs</v>
          </cell>
        </row>
        <row r="2850"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 t="str">
            <v>D1ID_IRR_2Proposed DSM Program Payback Energy Costs</v>
          </cell>
        </row>
        <row r="2851"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 t="str">
            <v>D1ID_IRR_2Proposed DSM Program Capacity Costs</v>
          </cell>
        </row>
        <row r="2852"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 t="str">
            <v>D1ID_IRR_2Proposed DSM Program Capital Costs</v>
          </cell>
        </row>
        <row r="2853"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5.0999999999999997E-2</v>
          </cell>
          <cell r="W2853">
            <v>5.0999999999999997E-2</v>
          </cell>
          <cell r="X2853">
            <v>5.0999999999999997E-2</v>
          </cell>
          <cell r="Y2853" t="str">
            <v>D1ID_IRR_2   DSM Program Total Costs</v>
          </cell>
        </row>
        <row r="2854"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 t="str">
            <v>D1OR_DLC_1Proposed DSM Program Energy Costs</v>
          </cell>
        </row>
        <row r="2855"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 t="str">
            <v>D1OR_DLC_1Proposed DSM Program Payback Energy Costs</v>
          </cell>
        </row>
        <row r="2856"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 t="str">
            <v>D1OR_DLC_1Proposed DSM Program Capacity Costs</v>
          </cell>
        </row>
        <row r="2857"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 t="str">
            <v>D1OR_DLC_1Proposed DSM Program Capital Costs</v>
          </cell>
        </row>
        <row r="2858"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 t="str">
            <v>D1OR_DLC_1   DSM Program Total Costs</v>
          </cell>
        </row>
        <row r="2859"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 t="str">
            <v>D1OR_DLC_2Proposed DSM Program Energy Costs</v>
          </cell>
        </row>
        <row r="2860"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 t="str">
            <v>D1OR_DLC_2Proposed DSM Program Payback Energy Costs</v>
          </cell>
        </row>
        <row r="2861"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 t="str">
            <v>D1OR_DLC_2Proposed DSM Program Capacity Costs</v>
          </cell>
        </row>
        <row r="2862"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 t="str">
            <v>D1OR_DLC_2Proposed DSM Program Capital Costs</v>
          </cell>
        </row>
        <row r="2863"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 t="str">
            <v>D1OR_DLC_2   DSM Program Total Costs</v>
          </cell>
        </row>
        <row r="2864"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 t="str">
            <v>D1OR_DLC_3Proposed DSM Program Energy Costs</v>
          </cell>
        </row>
        <row r="2865"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 t="str">
            <v>D1OR_DLC_3Proposed DSM Program Payback Energy Costs</v>
          </cell>
        </row>
        <row r="2866"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 t="str">
            <v>D1OR_DLC_3Proposed DSM Program Capacity Costs</v>
          </cell>
        </row>
        <row r="2867"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 t="str">
            <v>D1OR_DLC_3Proposed DSM Program Capital Costs</v>
          </cell>
        </row>
        <row r="2868"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 t="str">
            <v>D1OR_DLC_3   DSM Program Total Costs</v>
          </cell>
        </row>
        <row r="2869"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 t="str">
            <v>D1UT_CUR_1Proposed DSM Program Energy Costs</v>
          </cell>
        </row>
        <row r="2870"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2.1999999999999999E-2</v>
          </cell>
          <cell r="Y2870" t="str">
            <v>D1UT_CUR_1Proposed DSM Program Payback Energy Costs</v>
          </cell>
        </row>
        <row r="2871"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 t="str">
            <v>D1UT_CUR_1Proposed DSM Program Capacity Costs</v>
          </cell>
        </row>
        <row r="2872"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 t="str">
            <v>D1UT_CUR_1Proposed DSM Program Capital Costs</v>
          </cell>
        </row>
        <row r="2873"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0.54800000000000004</v>
          </cell>
          <cell r="Y2873" t="str">
            <v>D1UT_CUR_1   DSM Program Total Costs</v>
          </cell>
        </row>
        <row r="2874"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 t="str">
            <v>D1UT_DLC_8Proposed DSM Program Energy Costs</v>
          </cell>
        </row>
        <row r="2875"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2.8000000000000001E-2</v>
          </cell>
          <cell r="Y2875" t="str">
            <v>D1UT_DLC_8Proposed DSM Program Payback Energy Costs</v>
          </cell>
        </row>
        <row r="2876"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 t="str">
            <v>D1UT_DLC_8Proposed DSM Program Capacity Costs</v>
          </cell>
        </row>
        <row r="2877"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 t="str">
            <v>D1UT_DLC_8Proposed DSM Program Capital Costs</v>
          </cell>
        </row>
        <row r="2878"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 t="str">
            <v>D1UT_DLC_8   DSM Program Total Costs</v>
          </cell>
        </row>
        <row r="2879"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 t="str">
            <v>D1UT_CUR_2Proposed DSM Program Energy Costs</v>
          </cell>
        </row>
        <row r="2880"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2.1999999999999999E-2</v>
          </cell>
          <cell r="Y2880" t="str">
            <v>D1UT_CUR_2Proposed DSM Program Payback Energy Costs</v>
          </cell>
        </row>
        <row r="2881"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 t="str">
            <v>D1UT_CUR_2Proposed DSM Program Capacity Costs</v>
          </cell>
        </row>
        <row r="2882"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 t="str">
            <v>D1UT_CUR_2Proposed DSM Program Capital Costs</v>
          </cell>
        </row>
        <row r="2883"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0.56100000000000005</v>
          </cell>
          <cell r="Y2883" t="str">
            <v>D1UT_CUR_2   DSM Program Total Costs</v>
          </cell>
        </row>
        <row r="2884"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 t="str">
            <v>D1UT_CUR_3Proposed DSM Program Energy Costs</v>
          </cell>
        </row>
        <row r="2885"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3.1E-2</v>
          </cell>
          <cell r="Y2885" t="str">
            <v>D1UT_CUR_3Proposed DSM Program Payback Energy Costs</v>
          </cell>
        </row>
        <row r="2886"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 t="str">
            <v>D1UT_CUR_3Proposed DSM Program Capacity Costs</v>
          </cell>
        </row>
        <row r="2887"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 t="str">
            <v>D1UT_CUR_3Proposed DSM Program Capital Costs</v>
          </cell>
        </row>
        <row r="2888"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0.79600000000000004</v>
          </cell>
          <cell r="Y2888" t="str">
            <v>D1UT_CUR_3   DSM Program Total Costs</v>
          </cell>
        </row>
        <row r="2889"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 t="str">
            <v>D1UT_CUR_4Proposed DSM Program Energy Costs</v>
          </cell>
        </row>
        <row r="2890"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8.4000000000000005E-2</v>
          </cell>
          <cell r="Y2890" t="str">
            <v>D1UT_CUR_4Proposed DSM Program Payback Energy Costs</v>
          </cell>
        </row>
        <row r="2891"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 t="str">
            <v>D1UT_CUR_4Proposed DSM Program Capacity Costs</v>
          </cell>
        </row>
        <row r="2892"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 t="str">
            <v>D1UT_CUR_4Proposed DSM Program Capital Costs</v>
          </cell>
        </row>
        <row r="2893"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2.194</v>
          </cell>
          <cell r="Y2893" t="str">
            <v>D1UT_CUR_4   DSM Program Total Costs</v>
          </cell>
        </row>
        <row r="2894"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 t="str">
            <v>D1UT_CUR_5Proposed DSM Program Energy Costs</v>
          </cell>
        </row>
        <row r="2895"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1.2999999999999999E-2</v>
          </cell>
          <cell r="Y2895" t="str">
            <v>D1UT_CUR_5Proposed DSM Program Payback Energy Costs</v>
          </cell>
        </row>
        <row r="2896"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 t="str">
            <v>D1UT_CUR_5Proposed DSM Program Capacity Costs</v>
          </cell>
        </row>
        <row r="2897"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 t="str">
            <v>D1UT_CUR_5Proposed DSM Program Capital Costs</v>
          </cell>
        </row>
        <row r="2898"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0.33800000000000002</v>
          </cell>
          <cell r="Y2898" t="str">
            <v>D1UT_CUR_5   DSM Program Total Costs</v>
          </cell>
        </row>
        <row r="2899"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 t="str">
            <v>D1UT_CUR_6Proposed DSM Program Energy Costs</v>
          </cell>
        </row>
        <row r="2900"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6.0000000000000001E-3</v>
          </cell>
          <cell r="Y2900" t="str">
            <v>D1UT_CUR_6Proposed DSM Program Payback Energy Costs</v>
          </cell>
        </row>
        <row r="2901"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 t="str">
            <v>D1UT_CUR_6Proposed DSM Program Capacity Costs</v>
          </cell>
        </row>
        <row r="2902"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 t="str">
            <v>D1UT_CUR_6Proposed DSM Program Capital Costs</v>
          </cell>
        </row>
        <row r="2903"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0.153</v>
          </cell>
          <cell r="Y2903" t="str">
            <v>D1UT_CUR_6   DSM Program Total Costs</v>
          </cell>
        </row>
        <row r="2904"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 t="str">
            <v>D1UT_IRR_1Proposed DSM Program Energy Costs</v>
          </cell>
        </row>
        <row r="2905"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 t="str">
            <v>D1UT_IRR_1Proposed DSM Program Payback Energy Costs</v>
          </cell>
        </row>
        <row r="2906"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 t="str">
            <v>D1UT_IRR_1Proposed DSM Program Capacity Costs</v>
          </cell>
        </row>
        <row r="2907"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 t="str">
            <v>D1UT_IRR_1Proposed DSM Program Capital Costs</v>
          </cell>
        </row>
        <row r="2908"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3.4000000000000002E-2</v>
          </cell>
          <cell r="Y2908" t="str">
            <v>D1UT_IRR_1   DSM Program Total Costs</v>
          </cell>
        </row>
        <row r="2909"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 t="str">
            <v>D1WA_DLC_1Proposed DSM Program Energy Costs</v>
          </cell>
        </row>
        <row r="2910"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2.5000000000000001E-2</v>
          </cell>
          <cell r="Y2910" t="str">
            <v>D1WA_DLC_1Proposed DSM Program Payback Energy Costs</v>
          </cell>
        </row>
        <row r="2911"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 t="str">
            <v>D1WA_DLC_1Proposed DSM Program Capacity Costs</v>
          </cell>
        </row>
        <row r="2912"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 t="str">
            <v>D1WA_DLC_1Proposed DSM Program Capital Costs</v>
          </cell>
        </row>
        <row r="2913"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0.36</v>
          </cell>
          <cell r="Y2913" t="str">
            <v>D1WA_DLC_1   DSM Program Total Costs</v>
          </cell>
        </row>
        <row r="2914"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 t="str">
            <v>D1WA_CUR_1Proposed DSM Program Energy Costs</v>
          </cell>
        </row>
        <row r="2915"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8.0000000000000002E-3</v>
          </cell>
          <cell r="Y2915" t="str">
            <v>D1WA_CUR_1Proposed DSM Program Payback Energy Costs</v>
          </cell>
        </row>
        <row r="2916"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 t="str">
            <v>D1WA_CUR_1Proposed DSM Program Capacity Costs</v>
          </cell>
        </row>
        <row r="2917"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 t="str">
            <v>D1WA_CUR_1Proposed DSM Program Capital Costs</v>
          </cell>
        </row>
        <row r="2918"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0.249</v>
          </cell>
          <cell r="Y2918" t="str">
            <v>D1WA_CUR_1   DSM Program Total Costs</v>
          </cell>
        </row>
        <row r="2919"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 t="str">
            <v>D1WA_CUR_2Proposed DSM Program Energy Costs</v>
          </cell>
        </row>
        <row r="2920"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1.0999999999999999E-2</v>
          </cell>
          <cell r="Y2920" t="str">
            <v>D1WA_CUR_2Proposed DSM Program Payback Energy Costs</v>
          </cell>
        </row>
        <row r="2921"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 t="str">
            <v>D1WA_CUR_2Proposed DSM Program Capacity Costs</v>
          </cell>
        </row>
        <row r="2922"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 t="str">
            <v>D1WA_CUR_2Proposed DSM Program Capital Costs</v>
          </cell>
        </row>
        <row r="2923"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0.318</v>
          </cell>
          <cell r="Y2923" t="str">
            <v>D1WA_CUR_2   DSM Program Total Costs</v>
          </cell>
        </row>
        <row r="2924"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 t="str">
            <v>D1WA_CUR_3Proposed DSM Program Energy Costs</v>
          </cell>
        </row>
        <row r="2925"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2E-3</v>
          </cell>
          <cell r="Y2925" t="str">
            <v>D1WA_CUR_3Proposed DSM Program Payback Energy Costs</v>
          </cell>
        </row>
        <row r="2926"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 t="str">
            <v>D1WA_CUR_3Proposed DSM Program Capacity Costs</v>
          </cell>
        </row>
        <row r="2927"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 t="str">
            <v>D1WA_CUR_3Proposed DSM Program Capital Costs</v>
          </cell>
        </row>
        <row r="2928"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6.0999999999999999E-2</v>
          </cell>
          <cell r="Y2928" t="str">
            <v>D1WA_CUR_3   DSM Program Total Costs</v>
          </cell>
        </row>
        <row r="2929"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 t="str">
            <v>D1WA_IRR_1Proposed DSM Program Energy Costs</v>
          </cell>
        </row>
        <row r="2930"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 t="str">
            <v>D1WA_IRR_1Proposed DSM Program Payback Energy Costs</v>
          </cell>
        </row>
        <row r="2931"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 t="str">
            <v>D1WA_IRR_1Proposed DSM Program Capacity Costs</v>
          </cell>
        </row>
        <row r="2932"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 t="str">
            <v>D1WA_IRR_1Proposed DSM Program Capital Costs</v>
          </cell>
        </row>
        <row r="2933"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0.192</v>
          </cell>
          <cell r="X2933">
            <v>0.192</v>
          </cell>
          <cell r="Y2933" t="str">
            <v>D1WA_IRR_1   DSM Program Total Costs</v>
          </cell>
        </row>
        <row r="2934"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 t="str">
            <v>D1WA_IRR_2Proposed DSM Program Energy Costs</v>
          </cell>
        </row>
        <row r="2935"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 t="str">
            <v>D1WA_IRR_2Proposed DSM Program Payback Energy Costs</v>
          </cell>
        </row>
        <row r="2936"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 t="str">
            <v>D1WA_IRR_2Proposed DSM Program Capacity Costs</v>
          </cell>
        </row>
        <row r="2937"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 t="str">
            <v>D1WA_IRR_2Proposed DSM Program Capital Costs</v>
          </cell>
        </row>
        <row r="2938"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0.115</v>
          </cell>
          <cell r="X2938">
            <v>0.115</v>
          </cell>
          <cell r="Y2938" t="str">
            <v>D1WA_IRR_2   DSM Program Total Costs</v>
          </cell>
        </row>
        <row r="2939"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 t="str">
            <v>D1WY_DLC_1Proposed DSM Program Energy Costs</v>
          </cell>
        </row>
        <row r="2940"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1.2999999999999999E-2</v>
          </cell>
          <cell r="Y2940" t="str">
            <v>D1WY_DLC_1Proposed DSM Program Payback Energy Costs</v>
          </cell>
        </row>
        <row r="2941"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 t="str">
            <v>D1WY_DLC_1Proposed DSM Program Capacity Costs</v>
          </cell>
        </row>
        <row r="2942"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 t="str">
            <v>D1WY_DLC_1Proposed DSM Program Capital Costs</v>
          </cell>
        </row>
        <row r="2943"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0.17399999999999999</v>
          </cell>
          <cell r="Y2943" t="str">
            <v>D1WY_DLC_1   DSM Program Total Costs</v>
          </cell>
        </row>
        <row r="2944"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 t="str">
            <v>D1WY_DLC_2Proposed DSM Program Energy Costs</v>
          </cell>
        </row>
        <row r="2945"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7.0000000000000001E-3</v>
          </cell>
          <cell r="Y2945" t="str">
            <v>D1WY_DLC_2Proposed DSM Program Payback Energy Costs</v>
          </cell>
        </row>
        <row r="2946"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 t="str">
            <v>D1WY_DLC_2Proposed DSM Program Capacity Costs</v>
          </cell>
        </row>
        <row r="2947"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 t="str">
            <v>D1WY_DLC_2Proposed DSM Program Capital Costs</v>
          </cell>
        </row>
        <row r="2948"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0.09</v>
          </cell>
          <cell r="Y2948" t="str">
            <v>D1WY_DLC_2   DSM Program Total Costs</v>
          </cell>
        </row>
        <row r="2949"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 t="str">
            <v>D1WY_CUR_1Proposed DSM Program Energy Costs</v>
          </cell>
        </row>
        <row r="2950"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1.7999999999999999E-2</v>
          </cell>
          <cell r="Y2950" t="str">
            <v>D1WY_CUR_1Proposed DSM Program Payback Energy Costs</v>
          </cell>
        </row>
        <row r="2951"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 t="str">
            <v>D1WY_CUR_1Proposed DSM Program Capacity Costs</v>
          </cell>
        </row>
        <row r="2952"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 t="str">
            <v>D1WY_CUR_1Proposed DSM Program Capital Costs</v>
          </cell>
        </row>
        <row r="2953"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0.51100000000000001</v>
          </cell>
          <cell r="Y2953" t="str">
            <v>D1WY_CUR_1   DSM Program Total Costs</v>
          </cell>
        </row>
        <row r="2954"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 t="str">
            <v>D1WY_CUR_2Proposed DSM Program Energy Costs</v>
          </cell>
        </row>
        <row r="2955"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1.7999999999999999E-2</v>
          </cell>
          <cell r="Y2955" t="str">
            <v>D1WY_CUR_2Proposed DSM Program Payback Energy Costs</v>
          </cell>
        </row>
        <row r="2956"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 t="str">
            <v>D1WY_CUR_2Proposed DSM Program Capacity Costs</v>
          </cell>
        </row>
        <row r="2957"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 t="str">
            <v>D1WY_CUR_2Proposed DSM Program Capital Costs</v>
          </cell>
        </row>
        <row r="2958"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0.51800000000000002</v>
          </cell>
          <cell r="Y2958" t="str">
            <v>D1WY_CUR_2   DSM Program Total Costs</v>
          </cell>
        </row>
        <row r="2959"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 t="str">
            <v>D1WY_CUR_3Proposed DSM Program Energy Costs</v>
          </cell>
        </row>
        <row r="2960"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2.5999999999999999E-2</v>
          </cell>
          <cell r="Y2960" t="str">
            <v>D1WY_CUR_3Proposed DSM Program Payback Energy Costs</v>
          </cell>
        </row>
        <row r="2961"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 t="str">
            <v>D1WY_CUR_3Proposed DSM Program Capacity Costs</v>
          </cell>
        </row>
        <row r="2962"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 t="str">
            <v>D1WY_CUR_3Proposed DSM Program Capital Costs</v>
          </cell>
        </row>
        <row r="2963"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0.73099999999999998</v>
          </cell>
          <cell r="Y2963" t="str">
            <v>D1WY_CUR_3   DSM Program Total Costs</v>
          </cell>
        </row>
        <row r="2964"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 t="str">
            <v>D1WY_CUR_4Proposed DSM Program Energy Costs</v>
          </cell>
        </row>
        <row r="2965"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2.3E-2</v>
          </cell>
          <cell r="Y2965" t="str">
            <v>D1WY_CUR_4Proposed DSM Program Payback Energy Costs</v>
          </cell>
        </row>
        <row r="2966"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 t="str">
            <v>D1WY_CUR_4Proposed DSM Program Capacity Costs</v>
          </cell>
        </row>
        <row r="2967"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 t="str">
            <v>D1WY_CUR_4Proposed DSM Program Capital Costs</v>
          </cell>
        </row>
        <row r="2968"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0.66300000000000003</v>
          </cell>
          <cell r="Y2968" t="str">
            <v>D1WY_CUR_4   DSM Program Total Costs</v>
          </cell>
        </row>
        <row r="2969"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 t="str">
            <v>D1WY_IRR_1Proposed DSM Program Energy Costs</v>
          </cell>
        </row>
        <row r="2970"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 t="str">
            <v>D1WY_IRR_1Proposed DSM Program Payback Energy Costs</v>
          </cell>
        </row>
        <row r="2971"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 t="str">
            <v>D1WY_IRR_1Proposed DSM Program Capacity Costs</v>
          </cell>
        </row>
        <row r="2972"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 t="str">
            <v>D1WY_IRR_1Proposed DSM Program Capital Costs</v>
          </cell>
        </row>
        <row r="2973"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7.6999999999999999E-2</v>
          </cell>
          <cell r="X2973">
            <v>7.6999999999999999E-2</v>
          </cell>
          <cell r="Y2973" t="str">
            <v>D1WY_IRR_1   DSM Program Total Costs</v>
          </cell>
        </row>
        <row r="2974"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 t="str">
            <v>D1ID_IRR_3Proposed DSM Program Energy Costs</v>
          </cell>
        </row>
        <row r="2975"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 t="str">
            <v>D1ID_IRR_3Proposed DSM Program Payback Energy Costs</v>
          </cell>
        </row>
        <row r="2976"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 t="str">
            <v>D1ID_IRR_3Proposed DSM Program Capacity Costs</v>
          </cell>
        </row>
        <row r="2977"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 t="str">
            <v>D1ID_IRR_3Proposed DSM Program Capital Costs</v>
          </cell>
        </row>
        <row r="2978"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2.5000000000000001E-2</v>
          </cell>
          <cell r="Y2978" t="str">
            <v>D1ID_IRR_3   DSM Program Total Costs</v>
          </cell>
        </row>
        <row r="2979"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 t="str">
            <v>D1OR_CUR_4Proposed DSM Program Energy Costs</v>
          </cell>
        </row>
        <row r="2980"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 t="str">
            <v>D1OR_CUR_4Proposed DSM Program Payback Energy Costs</v>
          </cell>
        </row>
        <row r="2981"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 t="str">
            <v>D1OR_CUR_4Proposed DSM Program Capacity Costs</v>
          </cell>
        </row>
        <row r="2982"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 t="str">
            <v>D1OR_CUR_4Proposed DSM Program Capital Costs</v>
          </cell>
        </row>
        <row r="2983"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 t="str">
            <v>D1OR_CUR_4   DSM Program Total Costs</v>
          </cell>
        </row>
        <row r="2984"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 t="str">
            <v>D1OR_IRR_3Proposed DSM Program Energy Costs</v>
          </cell>
        </row>
        <row r="2985"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 t="str">
            <v>D1OR_IRR_3Proposed DSM Program Payback Energy Costs</v>
          </cell>
        </row>
        <row r="2986"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 t="str">
            <v>D1OR_IRR_3Proposed DSM Program Capacity Costs</v>
          </cell>
        </row>
        <row r="2987"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 t="str">
            <v>D1OR_IRR_3Proposed DSM Program Capital Costs</v>
          </cell>
        </row>
        <row r="2988"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0.16</v>
          </cell>
          <cell r="X2988">
            <v>0.16</v>
          </cell>
          <cell r="Y2988" t="str">
            <v>D1OR_IRR_3   DSM Program Total Costs</v>
          </cell>
        </row>
        <row r="2989"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 t="str">
            <v>D1OR_DLC_4Proposed DSM Program Energy Costs</v>
          </cell>
        </row>
        <row r="2990"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 t="str">
            <v>D1OR_DLC_4Proposed DSM Program Payback Energy Costs</v>
          </cell>
        </row>
        <row r="2991"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 t="str">
            <v>D1OR_DLC_4Proposed DSM Program Capacity Costs</v>
          </cell>
        </row>
        <row r="2992"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 t="str">
            <v>D1OR_DLC_4Proposed DSM Program Capital Costs</v>
          </cell>
        </row>
        <row r="2993"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 t="str">
            <v>D1OR_DLC_4   DSM Program Total Costs</v>
          </cell>
        </row>
        <row r="2994"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 t="str">
            <v>D1WY_CUR_5Proposed DSM Program Energy Costs</v>
          </cell>
        </row>
        <row r="2995"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 t="str">
            <v>D1WY_CUR_5Proposed DSM Program Payback Energy Costs</v>
          </cell>
        </row>
        <row r="2996"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 t="str">
            <v>D1WY_CUR_5Proposed DSM Program Capacity Costs</v>
          </cell>
        </row>
        <row r="2997"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 t="str">
            <v>D1WY_CUR_5Proposed DSM Program Capital Costs</v>
          </cell>
        </row>
        <row r="2998"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 t="str">
            <v>D1WY_CUR_5   DSM Program Total Costs</v>
          </cell>
        </row>
        <row r="2999"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 t="str">
            <v>DRW_CA_DLC_1Proposed DSM Program Energy Costs</v>
          </cell>
        </row>
        <row r="3000"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 t="str">
            <v>DRW_CA_DLC_1Proposed DSM Program Payback Energy Costs</v>
          </cell>
        </row>
        <row r="3001"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 t="str">
            <v>DRW_CA_DLC_1Proposed DSM Program Capacity Costs</v>
          </cell>
        </row>
        <row r="3002"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 t="str">
            <v>DRW_CA_DLC_1Proposed DSM Program Capital Costs</v>
          </cell>
        </row>
        <row r="3003"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 t="str">
            <v>DRW_CA_DLC_1   DSM Program Total Costs</v>
          </cell>
        </row>
        <row r="3004"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 t="str">
            <v>DRW_CA_SPH_1Proposed DSM Program Energy Costs</v>
          </cell>
        </row>
        <row r="3005"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 t="str">
            <v>DRW_CA_SPH_1Proposed DSM Program Payback Energy Costs</v>
          </cell>
        </row>
        <row r="3006"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 t="str">
            <v>DRW_CA_SPH_1Proposed DSM Program Capacity Costs</v>
          </cell>
        </row>
        <row r="3007"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 t="str">
            <v>DRW_CA_SPH_1Proposed DSM Program Capital Costs</v>
          </cell>
        </row>
        <row r="3008"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 t="str">
            <v>DRW_CA_SPH_1   DSM Program Total Costs</v>
          </cell>
        </row>
        <row r="3009"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 t="str">
            <v>DRW_CA_THM_1Proposed DSM Program Energy Costs</v>
          </cell>
        </row>
        <row r="3010"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 t="str">
            <v>DRW_CA_THM_1Proposed DSM Program Payback Energy Costs</v>
          </cell>
        </row>
        <row r="3011"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 t="str">
            <v>DRW_CA_THM_1Proposed DSM Program Capacity Costs</v>
          </cell>
        </row>
        <row r="3012"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 t="str">
            <v>DRW_CA_THM_1Proposed DSM Program Capital Costs</v>
          </cell>
        </row>
        <row r="3013"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 t="str">
            <v>DRW_CA_THM_1   DSM Program Total Costs</v>
          </cell>
        </row>
        <row r="3014"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 t="str">
            <v>DRW_ID_DLC_1Proposed DSM Program Energy Costs</v>
          </cell>
        </row>
        <row r="3015"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 t="str">
            <v>DRW_ID_DLC_1Proposed DSM Program Payback Energy Costs</v>
          </cell>
        </row>
        <row r="3016"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 t="str">
            <v>DRW_ID_DLC_1Proposed DSM Program Capacity Costs</v>
          </cell>
        </row>
        <row r="3017"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 t="str">
            <v>DRW_ID_DLC_1Proposed DSM Program Capital Costs</v>
          </cell>
        </row>
        <row r="3018"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 t="str">
            <v>DRW_ID_DLC_1   DSM Program Total Costs</v>
          </cell>
        </row>
        <row r="3019"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 t="str">
            <v>DRW_ID_SPH_1Proposed DSM Program Energy Costs</v>
          </cell>
        </row>
        <row r="3020"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 t="str">
            <v>DRW_ID_SPH_1Proposed DSM Program Payback Energy Costs</v>
          </cell>
        </row>
        <row r="3021"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 t="str">
            <v>DRW_ID_SPH_1Proposed DSM Program Capacity Costs</v>
          </cell>
        </row>
        <row r="3022"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 t="str">
            <v>DRW_ID_SPH_1Proposed DSM Program Capital Costs</v>
          </cell>
        </row>
        <row r="3023"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 t="str">
            <v>DRW_ID_SPH_1   DSM Program Total Costs</v>
          </cell>
        </row>
        <row r="3024"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 t="str">
            <v>DRW_ID_SPH_2Proposed DSM Program Energy Costs</v>
          </cell>
        </row>
        <row r="3025"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 t="str">
            <v>DRW_ID_SPH_2Proposed DSM Program Payback Energy Costs</v>
          </cell>
        </row>
        <row r="3026"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 t="str">
            <v>DRW_ID_SPH_2Proposed DSM Program Capacity Costs</v>
          </cell>
        </row>
        <row r="3027"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 t="str">
            <v>DRW_ID_SPH_2Proposed DSM Program Capital Costs</v>
          </cell>
        </row>
        <row r="3028"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 t="str">
            <v>DRW_ID_SPH_2   DSM Program Total Costs</v>
          </cell>
        </row>
        <row r="3029"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 t="str">
            <v>DRW_ID_THM_1Proposed DSM Program Energy Costs</v>
          </cell>
        </row>
        <row r="3030"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 t="str">
            <v>DRW_ID_THM_1Proposed DSM Program Payback Energy Costs</v>
          </cell>
        </row>
        <row r="3031"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 t="str">
            <v>DRW_ID_THM_1Proposed DSM Program Capacity Costs</v>
          </cell>
        </row>
        <row r="3032"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 t="str">
            <v>DRW_ID_THM_1Proposed DSM Program Capital Costs</v>
          </cell>
        </row>
        <row r="3033"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 t="str">
            <v>DRW_ID_THM_1   DSM Program Total Costs</v>
          </cell>
        </row>
        <row r="3034"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 t="str">
            <v>DRW_ID_THM_2Proposed DSM Program Energy Costs</v>
          </cell>
        </row>
        <row r="3035"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 t="str">
            <v>DRW_ID_THM_2Proposed DSM Program Payback Energy Costs</v>
          </cell>
        </row>
        <row r="3036"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 t="str">
            <v>DRW_ID_THM_2Proposed DSM Program Capacity Costs</v>
          </cell>
        </row>
        <row r="3037"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 t="str">
            <v>DRW_ID_THM_2Proposed DSM Program Capital Costs</v>
          </cell>
        </row>
        <row r="3038"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 t="str">
            <v>DRW_ID_THM_2   DSM Program Total Costs</v>
          </cell>
        </row>
        <row r="3039"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 t="str">
            <v>DRW_ID_CUR_1Proposed DSM Program Energy Costs</v>
          </cell>
        </row>
        <row r="3040"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 t="str">
            <v>DRW_ID_CUR_1Proposed DSM Program Payback Energy Costs</v>
          </cell>
        </row>
        <row r="3041"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 t="str">
            <v>DRW_ID_CUR_1Proposed DSM Program Capacity Costs</v>
          </cell>
        </row>
        <row r="3042"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 t="str">
            <v>DRW_ID_CUR_1Proposed DSM Program Capital Costs</v>
          </cell>
        </row>
        <row r="3043"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 t="str">
            <v>DRW_ID_CUR_1   DSM Program Total Costs</v>
          </cell>
        </row>
        <row r="3044"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 t="str">
            <v>DRW_OR_DLC_1Proposed DSM Program Energy Costs</v>
          </cell>
        </row>
        <row r="3045"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 t="str">
            <v>DRW_OR_DLC_1Proposed DSM Program Payback Energy Costs</v>
          </cell>
        </row>
        <row r="3046"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 t="str">
            <v>DRW_OR_DLC_1Proposed DSM Program Capacity Costs</v>
          </cell>
        </row>
        <row r="3047"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 t="str">
            <v>DRW_OR_DLC_1Proposed DSM Program Capital Costs</v>
          </cell>
        </row>
        <row r="3048"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 t="str">
            <v>DRW_OR_DLC_1   DSM Program Total Costs</v>
          </cell>
        </row>
        <row r="3049"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 t="str">
            <v>DRW_OR_DLC_2Proposed DSM Program Energy Costs</v>
          </cell>
        </row>
        <row r="3050"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 t="str">
            <v>DRW_OR_DLC_2Proposed DSM Program Payback Energy Costs</v>
          </cell>
        </row>
        <row r="3051"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 t="str">
            <v>DRW_OR_DLC_2Proposed DSM Program Capacity Costs</v>
          </cell>
        </row>
        <row r="3052"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 t="str">
            <v>DRW_OR_DLC_2Proposed DSM Program Capital Costs</v>
          </cell>
        </row>
        <row r="3053"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 t="str">
            <v>DRW_OR_DLC_2   DSM Program Total Costs</v>
          </cell>
        </row>
        <row r="3054"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 t="str">
            <v>DRW_OR_DLC_3Proposed DSM Program Energy Costs</v>
          </cell>
        </row>
        <row r="3055"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 t="str">
            <v>DRW_OR_DLC_3Proposed DSM Program Payback Energy Costs</v>
          </cell>
        </row>
        <row r="3056"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 t="str">
            <v>DRW_OR_DLC_3Proposed DSM Program Capacity Costs</v>
          </cell>
        </row>
        <row r="3057"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 t="str">
            <v>DRW_OR_DLC_3Proposed DSM Program Capital Costs</v>
          </cell>
        </row>
        <row r="3058"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 t="str">
            <v>DRW_OR_DLC_3   DSM Program Total Costs</v>
          </cell>
        </row>
        <row r="3059"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 t="str">
            <v>DRW_OR_SPH_1Proposed DSM Program Energy Costs</v>
          </cell>
        </row>
        <row r="3060"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 t="str">
            <v>DRW_OR_SPH_1Proposed DSM Program Payback Energy Costs</v>
          </cell>
        </row>
        <row r="3061"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 t="str">
            <v>DRW_OR_SPH_1Proposed DSM Program Capacity Costs</v>
          </cell>
        </row>
        <row r="3062"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 t="str">
            <v>DRW_OR_SPH_1Proposed DSM Program Capital Costs</v>
          </cell>
        </row>
        <row r="3063"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 t="str">
            <v>DRW_OR_SPH_1   DSM Program Total Costs</v>
          </cell>
        </row>
        <row r="3064"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 t="str">
            <v>DRW_OR_SPH_2Proposed DSM Program Energy Costs</v>
          </cell>
        </row>
        <row r="3065"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 t="str">
            <v>DRW_OR_SPH_2Proposed DSM Program Payback Energy Costs</v>
          </cell>
        </row>
        <row r="3066"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 t="str">
            <v>DRW_OR_SPH_2Proposed DSM Program Capacity Costs</v>
          </cell>
        </row>
        <row r="3067"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 t="str">
            <v>DRW_OR_SPH_2Proposed DSM Program Capital Costs</v>
          </cell>
        </row>
        <row r="3068"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 t="str">
            <v>DRW_OR_SPH_2   DSM Program Total Costs</v>
          </cell>
        </row>
        <row r="3069"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 t="str">
            <v>DRW_OR_SPH_3Proposed DSM Program Energy Costs</v>
          </cell>
        </row>
        <row r="3070"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 t="str">
            <v>DRW_OR_SPH_3Proposed DSM Program Payback Energy Costs</v>
          </cell>
        </row>
        <row r="3071"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 t="str">
            <v>DRW_OR_SPH_3Proposed DSM Program Capacity Costs</v>
          </cell>
        </row>
        <row r="3072"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 t="str">
            <v>DRW_OR_SPH_3Proposed DSM Program Capital Costs</v>
          </cell>
        </row>
        <row r="3073"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 t="str">
            <v>DRW_OR_SPH_3   DSM Program Total Costs</v>
          </cell>
        </row>
        <row r="3074"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 t="str">
            <v>DRW_OR_SPH_4Proposed DSM Program Energy Costs</v>
          </cell>
        </row>
        <row r="3075"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 t="str">
            <v>DRW_OR_SPH_4Proposed DSM Program Payback Energy Costs</v>
          </cell>
        </row>
        <row r="3076"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 t="str">
            <v>DRW_OR_SPH_4Proposed DSM Program Capacity Costs</v>
          </cell>
        </row>
        <row r="3077"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 t="str">
            <v>DRW_OR_SPH_4Proposed DSM Program Capital Costs</v>
          </cell>
        </row>
        <row r="3078"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 t="str">
            <v>DRW_OR_SPH_4   DSM Program Total Costs</v>
          </cell>
        </row>
        <row r="3079"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 t="str">
            <v>DRW_OR_SPH_5Proposed DSM Program Energy Costs</v>
          </cell>
        </row>
        <row r="3080"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 t="str">
            <v>DRW_OR_SPH_5Proposed DSM Program Payback Energy Costs</v>
          </cell>
        </row>
        <row r="3081"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 t="str">
            <v>DRW_OR_SPH_5Proposed DSM Program Capacity Costs</v>
          </cell>
        </row>
        <row r="3082"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 t="str">
            <v>DRW_OR_SPH_5Proposed DSM Program Capital Costs</v>
          </cell>
        </row>
        <row r="3083"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 t="str">
            <v>DRW_OR_SPH_5   DSM Program Total Costs</v>
          </cell>
        </row>
        <row r="3084"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 t="str">
            <v>DRW_OR_SPH_6Proposed DSM Program Energy Costs</v>
          </cell>
        </row>
        <row r="3085"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 t="str">
            <v>DRW_OR_SPH_6Proposed DSM Program Payback Energy Costs</v>
          </cell>
        </row>
        <row r="3086"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 t="str">
            <v>DRW_OR_SPH_6Proposed DSM Program Capacity Costs</v>
          </cell>
        </row>
        <row r="3087"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 t="str">
            <v>DRW_OR_SPH_6Proposed DSM Program Capital Costs</v>
          </cell>
        </row>
        <row r="3088"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 t="str">
            <v>DRW_OR_SPH_6   DSM Program Total Costs</v>
          </cell>
        </row>
        <row r="3089"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 t="str">
            <v>DRW_OR_THM_1Proposed DSM Program Energy Costs</v>
          </cell>
        </row>
        <row r="3090"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 t="str">
            <v>DRW_OR_THM_1Proposed DSM Program Payback Energy Costs</v>
          </cell>
        </row>
        <row r="3091"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 t="str">
            <v>DRW_OR_THM_1Proposed DSM Program Capacity Costs</v>
          </cell>
        </row>
        <row r="3092"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 t="str">
            <v>DRW_OR_THM_1Proposed DSM Program Capital Costs</v>
          </cell>
        </row>
        <row r="3093"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 t="str">
            <v>DRW_OR_THM_1   DSM Program Total Costs</v>
          </cell>
        </row>
        <row r="3094"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 t="str">
            <v>DRW_OR_THM_2Proposed DSM Program Energy Costs</v>
          </cell>
        </row>
        <row r="3095"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 t="str">
            <v>DRW_OR_THM_2Proposed DSM Program Payback Energy Costs</v>
          </cell>
        </row>
        <row r="3096"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 t="str">
            <v>DRW_OR_THM_2Proposed DSM Program Capacity Costs</v>
          </cell>
        </row>
        <row r="3097"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 t="str">
            <v>DRW_OR_THM_2Proposed DSM Program Capital Costs</v>
          </cell>
        </row>
        <row r="3098"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 t="str">
            <v>DRW_OR_THM_2   DSM Program Total Costs</v>
          </cell>
        </row>
        <row r="3099"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 t="str">
            <v>DRW_OR_THM_3Proposed DSM Program Energy Costs</v>
          </cell>
        </row>
        <row r="3100"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 t="str">
            <v>DRW_OR_THM_3Proposed DSM Program Payback Energy Costs</v>
          </cell>
        </row>
        <row r="3101"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 t="str">
            <v>DRW_OR_THM_3Proposed DSM Program Capacity Costs</v>
          </cell>
        </row>
        <row r="3102"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 t="str">
            <v>DRW_OR_THM_3Proposed DSM Program Capital Costs</v>
          </cell>
        </row>
        <row r="3103"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 t="str">
            <v>DRW_OR_THM_3   DSM Program Total Costs</v>
          </cell>
        </row>
        <row r="3104"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 t="str">
            <v>DRW_OR_THM_4Proposed DSM Program Energy Costs</v>
          </cell>
        </row>
        <row r="3105"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 t="str">
            <v>DRW_OR_THM_4Proposed DSM Program Payback Energy Costs</v>
          </cell>
        </row>
        <row r="3106"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 t="str">
            <v>DRW_OR_THM_4Proposed DSM Program Capacity Costs</v>
          </cell>
        </row>
        <row r="3107"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 t="str">
            <v>DRW_OR_THM_4Proposed DSM Program Capital Costs</v>
          </cell>
        </row>
        <row r="3108"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 t="str">
            <v>DRW_OR_THM_4   DSM Program Total Costs</v>
          </cell>
        </row>
        <row r="3109"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 t="str">
            <v>DRW_OR_THM_5Proposed DSM Program Energy Costs</v>
          </cell>
        </row>
        <row r="3110"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 t="str">
            <v>DRW_OR_THM_5Proposed DSM Program Payback Energy Costs</v>
          </cell>
        </row>
        <row r="3111"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 t="str">
            <v>DRW_OR_THM_5Proposed DSM Program Capacity Costs</v>
          </cell>
        </row>
        <row r="3112"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 t="str">
            <v>DRW_OR_THM_5Proposed DSM Program Capital Costs</v>
          </cell>
        </row>
        <row r="3113"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 t="str">
            <v>DRW_OR_THM_5   DSM Program Total Costs</v>
          </cell>
        </row>
        <row r="3114"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 t="str">
            <v>DRW_OR_THM_6Proposed DSM Program Energy Costs</v>
          </cell>
        </row>
        <row r="3115"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 t="str">
            <v>DRW_OR_THM_6Proposed DSM Program Payback Energy Costs</v>
          </cell>
        </row>
        <row r="3116"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 t="str">
            <v>DRW_OR_THM_6Proposed DSM Program Capacity Costs</v>
          </cell>
        </row>
        <row r="3117"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 t="str">
            <v>DRW_OR_THM_6Proposed DSM Program Capital Costs</v>
          </cell>
        </row>
        <row r="3118"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 t="str">
            <v>DRW_OR_THM_6   DSM Program Total Costs</v>
          </cell>
        </row>
        <row r="3119"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 t="str">
            <v>DRW_OR_APP_1Proposed DSM Program Energy Costs</v>
          </cell>
        </row>
        <row r="3120"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 t="str">
            <v>DRW_OR_APP_1Proposed DSM Program Payback Energy Costs</v>
          </cell>
        </row>
        <row r="3121"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 t="str">
            <v>DRW_OR_APP_1Proposed DSM Program Capacity Costs</v>
          </cell>
        </row>
        <row r="3122"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 t="str">
            <v>DRW_OR_APP_1Proposed DSM Program Capital Costs</v>
          </cell>
        </row>
        <row r="3123"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 t="str">
            <v>DRW_OR_APP_1   DSM Program Total Costs</v>
          </cell>
        </row>
        <row r="3124"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 t="str">
            <v>DRW_OR_EVC_1Proposed DSM Program Energy Costs</v>
          </cell>
        </row>
        <row r="3125"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 t="str">
            <v>DRW_OR_EVC_1Proposed DSM Program Payback Energy Costs</v>
          </cell>
        </row>
        <row r="3126"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 t="str">
            <v>DRW_OR_EVC_1Proposed DSM Program Capacity Costs</v>
          </cell>
        </row>
        <row r="3127"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 t="str">
            <v>DRW_OR_EVC_1Proposed DSM Program Capital Costs</v>
          </cell>
        </row>
        <row r="3128"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 t="str">
            <v>DRW_OR_EVC_1   DSM Program Total Costs</v>
          </cell>
        </row>
        <row r="3129"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 t="str">
            <v>DRW_OR_CUR_1Proposed DSM Program Energy Costs</v>
          </cell>
        </row>
        <row r="3130"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 t="str">
            <v>DRW_OR_CUR_1Proposed DSM Program Payback Energy Costs</v>
          </cell>
        </row>
        <row r="3131"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 t="str">
            <v>DRW_OR_CUR_1Proposed DSM Program Capacity Costs</v>
          </cell>
        </row>
        <row r="3132"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 t="str">
            <v>DRW_OR_CUR_1Proposed DSM Program Capital Costs</v>
          </cell>
        </row>
        <row r="3133"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 t="str">
            <v>DRW_OR_CUR_1   DSM Program Total Costs</v>
          </cell>
        </row>
        <row r="3134"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 t="str">
            <v>DRW_OR_CUR_2Proposed DSM Program Energy Costs</v>
          </cell>
        </row>
        <row r="3135"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 t="str">
            <v>DRW_OR_CUR_2Proposed DSM Program Payback Energy Costs</v>
          </cell>
        </row>
        <row r="3136"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 t="str">
            <v>DRW_OR_CUR_2Proposed DSM Program Capacity Costs</v>
          </cell>
        </row>
        <row r="3137"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 t="str">
            <v>DRW_OR_CUR_2Proposed DSM Program Capital Costs</v>
          </cell>
        </row>
        <row r="3138"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 t="str">
            <v>DRW_OR_CUR_2   DSM Program Total Costs</v>
          </cell>
        </row>
        <row r="3139"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 t="str">
            <v>DRW_OR_CUR_3Proposed DSM Program Energy Costs</v>
          </cell>
        </row>
        <row r="3140"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 t="str">
            <v>DRW_OR_CUR_3Proposed DSM Program Payback Energy Costs</v>
          </cell>
        </row>
        <row r="3141"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 t="str">
            <v>DRW_OR_CUR_3Proposed DSM Program Capacity Costs</v>
          </cell>
        </row>
        <row r="3142"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 t="str">
            <v>DRW_OR_CUR_3Proposed DSM Program Capital Costs</v>
          </cell>
        </row>
        <row r="3143"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 t="str">
            <v>DRW_OR_CUR_3   DSM Program Total Costs</v>
          </cell>
        </row>
        <row r="3144"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 t="str">
            <v>DRW_OR_CUR_4Proposed DSM Program Energy Costs</v>
          </cell>
        </row>
        <row r="3145"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 t="str">
            <v>DRW_OR_CUR_4Proposed DSM Program Payback Energy Costs</v>
          </cell>
        </row>
        <row r="3146"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 t="str">
            <v>DRW_OR_CUR_4Proposed DSM Program Capacity Costs</v>
          </cell>
        </row>
        <row r="3147"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 t="str">
            <v>DRW_OR_CUR_4Proposed DSM Program Capital Costs</v>
          </cell>
        </row>
        <row r="3148"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 t="str">
            <v>DRW_OR_CUR_4   DSM Program Total Costs</v>
          </cell>
        </row>
        <row r="3149"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 t="str">
            <v>DRW_UT_DLC_1Proposed DSM Program Energy Costs</v>
          </cell>
        </row>
        <row r="3150"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 t="str">
            <v>DRW_UT_DLC_1Proposed DSM Program Payback Energy Costs</v>
          </cell>
        </row>
        <row r="3151"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 t="str">
            <v>DRW_UT_DLC_1Proposed DSM Program Capacity Costs</v>
          </cell>
        </row>
        <row r="3152"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 t="str">
            <v>DRW_UT_DLC_1Proposed DSM Program Capital Costs</v>
          </cell>
        </row>
        <row r="3153"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 t="str">
            <v>DRW_UT_DLC_1   DSM Program Total Costs</v>
          </cell>
        </row>
        <row r="3154"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 t="str">
            <v>DRW_UT_DLC_2Proposed DSM Program Energy Costs</v>
          </cell>
        </row>
        <row r="3155"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 t="str">
            <v>DRW_UT_DLC_2Proposed DSM Program Payback Energy Costs</v>
          </cell>
        </row>
        <row r="3156"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 t="str">
            <v>DRW_UT_DLC_2Proposed DSM Program Capacity Costs</v>
          </cell>
        </row>
        <row r="3157"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 t="str">
            <v>DRW_UT_DLC_2Proposed DSM Program Capital Costs</v>
          </cell>
        </row>
        <row r="3158"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 t="str">
            <v>DRW_UT_DLC_2   DSM Program Total Costs</v>
          </cell>
        </row>
        <row r="3159"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 t="str">
            <v>DRW_UT_DLC_3Proposed DSM Program Energy Costs</v>
          </cell>
        </row>
        <row r="3160"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 t="str">
            <v>DRW_UT_DLC_3Proposed DSM Program Payback Energy Costs</v>
          </cell>
        </row>
        <row r="3161"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 t="str">
            <v>DRW_UT_DLC_3Proposed DSM Program Capacity Costs</v>
          </cell>
        </row>
        <row r="3162"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 t="str">
            <v>DRW_UT_DLC_3Proposed DSM Program Capital Costs</v>
          </cell>
        </row>
        <row r="3163"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 t="str">
            <v>DRW_UT_DLC_3   DSM Program Total Costs</v>
          </cell>
        </row>
        <row r="3164"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 t="str">
            <v>DRW_UT_DLC_4Proposed DSM Program Energy Costs</v>
          </cell>
        </row>
        <row r="3165"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 t="str">
            <v>DRW_UT_DLC_4Proposed DSM Program Payback Energy Costs</v>
          </cell>
        </row>
        <row r="3166"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 t="str">
            <v>DRW_UT_DLC_4Proposed DSM Program Capacity Costs</v>
          </cell>
        </row>
        <row r="3167"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 t="str">
            <v>DRW_UT_DLC_4Proposed DSM Program Capital Costs</v>
          </cell>
        </row>
        <row r="3168"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 t="str">
            <v>DRW_UT_DLC_4   DSM Program Total Costs</v>
          </cell>
        </row>
        <row r="3169"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 t="str">
            <v>DRW_UT_DLC_5Proposed DSM Program Energy Costs</v>
          </cell>
        </row>
        <row r="3170"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 t="str">
            <v>DRW_UT_DLC_5Proposed DSM Program Payback Energy Costs</v>
          </cell>
        </row>
        <row r="3171"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 t="str">
            <v>DRW_UT_DLC_5Proposed DSM Program Capacity Costs</v>
          </cell>
        </row>
        <row r="3172"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 t="str">
            <v>DRW_UT_DLC_5Proposed DSM Program Capital Costs</v>
          </cell>
        </row>
        <row r="3173"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 t="str">
            <v>DRW_UT_DLC_5   DSM Program Total Costs</v>
          </cell>
        </row>
        <row r="3174"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 t="str">
            <v>DRW_UT_SPH_1Proposed DSM Program Energy Costs</v>
          </cell>
        </row>
        <row r="3175"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 t="str">
            <v>DRW_UT_SPH_1Proposed DSM Program Payback Energy Costs</v>
          </cell>
        </row>
        <row r="3176"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 t="str">
            <v>DRW_UT_SPH_1Proposed DSM Program Capacity Costs</v>
          </cell>
        </row>
        <row r="3177"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 t="str">
            <v>DRW_UT_SPH_1Proposed DSM Program Capital Costs</v>
          </cell>
        </row>
        <row r="3178"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 t="str">
            <v>DRW_UT_SPH_1   DSM Program Total Costs</v>
          </cell>
        </row>
        <row r="3179"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 t="str">
            <v>DRW_UT_SPH_2Proposed DSM Program Energy Costs</v>
          </cell>
        </row>
        <row r="3180"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 t="str">
            <v>DRW_UT_SPH_2Proposed DSM Program Payback Energy Costs</v>
          </cell>
        </row>
        <row r="3181"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 t="str">
            <v>DRW_UT_SPH_2Proposed DSM Program Capacity Costs</v>
          </cell>
        </row>
        <row r="3182"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 t="str">
            <v>DRW_UT_SPH_2Proposed DSM Program Capital Costs</v>
          </cell>
        </row>
        <row r="3183"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 t="str">
            <v>DRW_UT_SPH_2   DSM Program Total Costs</v>
          </cell>
        </row>
        <row r="3184"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 t="str">
            <v>DRW_UT_SPH_3Proposed DSM Program Energy Costs</v>
          </cell>
        </row>
        <row r="3185"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 t="str">
            <v>DRW_UT_SPH_3Proposed DSM Program Payback Energy Costs</v>
          </cell>
        </row>
        <row r="3186"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 t="str">
            <v>DRW_UT_SPH_3Proposed DSM Program Capacity Costs</v>
          </cell>
        </row>
        <row r="3187"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 t="str">
            <v>DRW_UT_SPH_3Proposed DSM Program Capital Costs</v>
          </cell>
        </row>
        <row r="3188"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 t="str">
            <v>DRW_UT_SPH_3   DSM Program Total Costs</v>
          </cell>
        </row>
        <row r="3189"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 t="str">
            <v>DRW_UT_SPH_4Proposed DSM Program Energy Costs</v>
          </cell>
        </row>
        <row r="3190"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 t="str">
            <v>DRW_UT_SPH_4Proposed DSM Program Payback Energy Costs</v>
          </cell>
        </row>
        <row r="3191"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 t="str">
            <v>DRW_UT_SPH_4Proposed DSM Program Capacity Costs</v>
          </cell>
        </row>
        <row r="3192"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 t="str">
            <v>DRW_UT_SPH_4Proposed DSM Program Capital Costs</v>
          </cell>
        </row>
        <row r="3193"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 t="str">
            <v>DRW_UT_SPH_4   DSM Program Total Costs</v>
          </cell>
        </row>
        <row r="3194"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 t="str">
            <v>DRW_UT_SPH_5Proposed DSM Program Energy Costs</v>
          </cell>
        </row>
        <row r="3195"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 t="str">
            <v>DRW_UT_SPH_5Proposed DSM Program Payback Energy Costs</v>
          </cell>
        </row>
        <row r="3196"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 t="str">
            <v>DRW_UT_SPH_5Proposed DSM Program Capacity Costs</v>
          </cell>
        </row>
        <row r="3197"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 t="str">
            <v>DRW_UT_SPH_5Proposed DSM Program Capital Costs</v>
          </cell>
        </row>
        <row r="3198"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 t="str">
            <v>DRW_UT_SPH_5   DSM Program Total Costs</v>
          </cell>
        </row>
        <row r="3199"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 t="str">
            <v>DRW_UT_SPH_6Proposed DSM Program Energy Costs</v>
          </cell>
        </row>
        <row r="3200"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 t="str">
            <v>DRW_UT_SPH_6Proposed DSM Program Payback Energy Costs</v>
          </cell>
        </row>
        <row r="3201"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 t="str">
            <v>DRW_UT_SPH_6Proposed DSM Program Capacity Costs</v>
          </cell>
        </row>
        <row r="3202"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 t="str">
            <v>DRW_UT_SPH_6Proposed DSM Program Capital Costs</v>
          </cell>
        </row>
        <row r="3203"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 t="str">
            <v>DRW_UT_SPH_6   DSM Program Total Costs</v>
          </cell>
        </row>
        <row r="3204"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 t="str">
            <v>DRW_UT_THM_1Proposed DSM Program Energy Costs</v>
          </cell>
        </row>
        <row r="3205"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 t="str">
            <v>DRW_UT_THM_1Proposed DSM Program Payback Energy Costs</v>
          </cell>
        </row>
        <row r="3206"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 t="str">
            <v>DRW_UT_THM_1Proposed DSM Program Capacity Costs</v>
          </cell>
        </row>
        <row r="3207"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 t="str">
            <v>DRW_UT_THM_1Proposed DSM Program Capital Costs</v>
          </cell>
        </row>
        <row r="3208"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 t="str">
            <v>DRW_UT_THM_1   DSM Program Total Costs</v>
          </cell>
        </row>
        <row r="3209"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 t="str">
            <v>DRW_UT_THM_2Proposed DSM Program Energy Costs</v>
          </cell>
        </row>
        <row r="3210"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 t="str">
            <v>DRW_UT_THM_2Proposed DSM Program Payback Energy Costs</v>
          </cell>
        </row>
        <row r="3211"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 t="str">
            <v>DRW_UT_THM_2Proposed DSM Program Capacity Costs</v>
          </cell>
        </row>
        <row r="3212"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 t="str">
            <v>DRW_UT_THM_2Proposed DSM Program Capital Costs</v>
          </cell>
        </row>
        <row r="3213"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 t="str">
            <v>DRW_UT_THM_2   DSM Program Total Costs</v>
          </cell>
        </row>
        <row r="3214"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 t="str">
            <v>DRW_UT_THM_3Proposed DSM Program Energy Costs</v>
          </cell>
        </row>
        <row r="3215"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 t="str">
            <v>DRW_UT_THM_3Proposed DSM Program Payback Energy Costs</v>
          </cell>
        </row>
        <row r="3216"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 t="str">
            <v>DRW_UT_THM_3Proposed DSM Program Capacity Costs</v>
          </cell>
        </row>
        <row r="3217"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 t="str">
            <v>DRW_UT_THM_3Proposed DSM Program Capital Costs</v>
          </cell>
        </row>
        <row r="3218"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 t="str">
            <v>DRW_UT_THM_3   DSM Program Total Costs</v>
          </cell>
        </row>
        <row r="3219"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 t="str">
            <v>DRW_UT_THM_4Proposed DSM Program Energy Costs</v>
          </cell>
        </row>
        <row r="3220"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 t="str">
            <v>DRW_UT_THM_4Proposed DSM Program Payback Energy Costs</v>
          </cell>
        </row>
        <row r="3221"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 t="str">
            <v>DRW_UT_THM_4Proposed DSM Program Capacity Costs</v>
          </cell>
        </row>
        <row r="3222"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 t="str">
            <v>DRW_UT_THM_4Proposed DSM Program Capital Costs</v>
          </cell>
        </row>
        <row r="3223"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 t="str">
            <v>DRW_UT_THM_4   DSM Program Total Costs</v>
          </cell>
        </row>
        <row r="3224"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 t="str">
            <v>DRW_UT_APP_1Proposed DSM Program Energy Costs</v>
          </cell>
        </row>
        <row r="3225"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 t="str">
            <v>DRW_UT_APP_1Proposed DSM Program Payback Energy Costs</v>
          </cell>
        </row>
        <row r="3226"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 t="str">
            <v>DRW_UT_APP_1Proposed DSM Program Capacity Costs</v>
          </cell>
        </row>
        <row r="3227"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 t="str">
            <v>DRW_UT_APP_1Proposed DSM Program Capital Costs</v>
          </cell>
        </row>
        <row r="3228"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 t="str">
            <v>DRW_UT_APP_1   DSM Program Total Costs</v>
          </cell>
        </row>
        <row r="3229"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 t="str">
            <v>DRW_UT_APP_2Proposed DSM Program Energy Costs</v>
          </cell>
        </row>
        <row r="3230"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 t="str">
            <v>DRW_UT_APP_2Proposed DSM Program Payback Energy Costs</v>
          </cell>
        </row>
        <row r="3231"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 t="str">
            <v>DRW_UT_APP_2Proposed DSM Program Capacity Costs</v>
          </cell>
        </row>
        <row r="3232"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 t="str">
            <v>DRW_UT_APP_2Proposed DSM Program Capital Costs</v>
          </cell>
        </row>
        <row r="3233"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 t="str">
            <v>DRW_UT_APP_2   DSM Program Total Costs</v>
          </cell>
        </row>
        <row r="3234"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 t="str">
            <v>DRW_UT_EVC_1Proposed DSM Program Energy Costs</v>
          </cell>
        </row>
        <row r="3235"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 t="str">
            <v>DRW_UT_EVC_1Proposed DSM Program Payback Energy Costs</v>
          </cell>
        </row>
        <row r="3236"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 t="str">
            <v>DRW_UT_EVC_1Proposed DSM Program Capacity Costs</v>
          </cell>
        </row>
        <row r="3237"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 t="str">
            <v>DRW_UT_EVC_1Proposed DSM Program Capital Costs</v>
          </cell>
        </row>
        <row r="3238"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 t="str">
            <v>DRW_UT_EVC_1   DSM Program Total Costs</v>
          </cell>
        </row>
        <row r="3239"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 t="str">
            <v>DRW_UT_EVC_2Proposed DSM Program Energy Costs</v>
          </cell>
        </row>
        <row r="3240"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 t="str">
            <v>DRW_UT_EVC_2Proposed DSM Program Payback Energy Costs</v>
          </cell>
        </row>
        <row r="3241"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 t="str">
            <v>DRW_UT_EVC_2Proposed DSM Program Capacity Costs</v>
          </cell>
        </row>
        <row r="3242"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 t="str">
            <v>DRW_UT_EVC_2Proposed DSM Program Capital Costs</v>
          </cell>
        </row>
        <row r="3243"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 t="str">
            <v>DRW_UT_EVC_2   DSM Program Total Costs</v>
          </cell>
        </row>
        <row r="3244"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 t="str">
            <v>DRW_UT_CUR_1Proposed DSM Program Energy Costs</v>
          </cell>
        </row>
        <row r="3245"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 t="str">
            <v>DRW_UT_CUR_1Proposed DSM Program Payback Energy Costs</v>
          </cell>
        </row>
        <row r="3246"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 t="str">
            <v>DRW_UT_CUR_1Proposed DSM Program Capacity Costs</v>
          </cell>
        </row>
        <row r="3247"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 t="str">
            <v>DRW_UT_CUR_1Proposed DSM Program Capital Costs</v>
          </cell>
        </row>
        <row r="3248"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 t="str">
            <v>DRW_UT_CUR_1   DSM Program Total Costs</v>
          </cell>
        </row>
        <row r="3249"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 t="str">
            <v>DRW_UT_CUR_2Proposed DSM Program Energy Costs</v>
          </cell>
        </row>
        <row r="3250"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 t="str">
            <v>DRW_UT_CUR_2Proposed DSM Program Payback Energy Costs</v>
          </cell>
        </row>
        <row r="3251"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 t="str">
            <v>DRW_UT_CUR_2Proposed DSM Program Capacity Costs</v>
          </cell>
        </row>
        <row r="3252"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 t="str">
            <v>DRW_UT_CUR_2Proposed DSM Program Capital Costs</v>
          </cell>
        </row>
        <row r="3253"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 t="str">
            <v>DRW_UT_CUR_2   DSM Program Total Costs</v>
          </cell>
        </row>
        <row r="3254"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 t="str">
            <v>DRW_UT_CUR_3Proposed DSM Program Energy Costs</v>
          </cell>
        </row>
        <row r="3255"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 t="str">
            <v>DRW_UT_CUR_3Proposed DSM Program Payback Energy Costs</v>
          </cell>
        </row>
        <row r="3256"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 t="str">
            <v>DRW_UT_CUR_3Proposed DSM Program Capacity Costs</v>
          </cell>
        </row>
        <row r="3257"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 t="str">
            <v>DRW_UT_CUR_3Proposed DSM Program Capital Costs</v>
          </cell>
        </row>
        <row r="3258"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 t="str">
            <v>DRW_UT_CUR_3   DSM Program Total Costs</v>
          </cell>
        </row>
        <row r="3259"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 t="str">
            <v>DRW_UT_CUR_4Proposed DSM Program Energy Costs</v>
          </cell>
        </row>
        <row r="3260"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 t="str">
            <v>DRW_UT_CUR_4Proposed DSM Program Payback Energy Costs</v>
          </cell>
        </row>
        <row r="3261"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 t="str">
            <v>DRW_UT_CUR_4Proposed DSM Program Capacity Costs</v>
          </cell>
        </row>
        <row r="3262"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 t="str">
            <v>DRW_UT_CUR_4Proposed DSM Program Capital Costs</v>
          </cell>
        </row>
        <row r="3263"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 t="str">
            <v>DRW_UT_CUR_4   DSM Program Total Costs</v>
          </cell>
        </row>
        <row r="3264"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 t="str">
            <v>DRW_UT_CUR_5Proposed DSM Program Energy Costs</v>
          </cell>
        </row>
        <row r="3265"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 t="str">
            <v>DRW_UT_CUR_5Proposed DSM Program Payback Energy Costs</v>
          </cell>
        </row>
        <row r="3266"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 t="str">
            <v>DRW_UT_CUR_5Proposed DSM Program Capacity Costs</v>
          </cell>
        </row>
        <row r="3267"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 t="str">
            <v>DRW_UT_CUR_5Proposed DSM Program Capital Costs</v>
          </cell>
        </row>
        <row r="3268"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 t="str">
            <v>DRW_UT_CUR_5   DSM Program Total Costs</v>
          </cell>
        </row>
        <row r="3269"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 t="str">
            <v>DRW_UT_CUR_6Proposed DSM Program Energy Costs</v>
          </cell>
        </row>
        <row r="3270"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 t="str">
            <v>DRW_UT_CUR_6Proposed DSM Program Payback Energy Costs</v>
          </cell>
        </row>
        <row r="3271"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 t="str">
            <v>DRW_UT_CUR_6Proposed DSM Program Capacity Costs</v>
          </cell>
        </row>
        <row r="3272"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 t="str">
            <v>DRW_UT_CUR_6Proposed DSM Program Capital Costs</v>
          </cell>
        </row>
        <row r="3273"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 t="str">
            <v>DRW_UT_CUR_6   DSM Program Total Costs</v>
          </cell>
        </row>
        <row r="3274"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 t="str">
            <v>DRW_WA_DLC_1Proposed DSM Program Energy Costs</v>
          </cell>
        </row>
        <row r="3275"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 t="str">
            <v>DRW_WA_DLC_1Proposed DSM Program Payback Energy Costs</v>
          </cell>
        </row>
        <row r="3276"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 t="str">
            <v>DRW_WA_DLC_1Proposed DSM Program Capacity Costs</v>
          </cell>
        </row>
        <row r="3277"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 t="str">
            <v>DRW_WA_DLC_1Proposed DSM Program Capital Costs</v>
          </cell>
        </row>
        <row r="3278"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 t="str">
            <v>DRW_WA_DLC_1   DSM Program Total Costs</v>
          </cell>
        </row>
        <row r="3279"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 t="str">
            <v>DRW_WA_DLC_2Proposed DSM Program Energy Costs</v>
          </cell>
        </row>
        <row r="3280"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 t="str">
            <v>DRW_WA_DLC_2Proposed DSM Program Payback Energy Costs</v>
          </cell>
        </row>
        <row r="3281"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 t="str">
            <v>DRW_WA_DLC_2Proposed DSM Program Capacity Costs</v>
          </cell>
        </row>
        <row r="3282"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 t="str">
            <v>DRW_WA_DLC_2Proposed DSM Program Capital Costs</v>
          </cell>
        </row>
        <row r="3283"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 t="str">
            <v>DRW_WA_DLC_2   DSM Program Total Costs</v>
          </cell>
        </row>
        <row r="3284"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 t="str">
            <v>DRW_WA_SPH_1Proposed DSM Program Energy Costs</v>
          </cell>
        </row>
        <row r="3285"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 t="str">
            <v>DRW_WA_SPH_1Proposed DSM Program Payback Energy Costs</v>
          </cell>
        </row>
        <row r="3286"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 t="str">
            <v>DRW_WA_SPH_1Proposed DSM Program Capacity Costs</v>
          </cell>
        </row>
        <row r="3287"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 t="str">
            <v>DRW_WA_SPH_1Proposed DSM Program Capital Costs</v>
          </cell>
        </row>
        <row r="3288"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 t="str">
            <v>DRW_WA_SPH_1   DSM Program Total Costs</v>
          </cell>
        </row>
        <row r="3289"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 t="str">
            <v>DRW_WA_SPH_2Proposed DSM Program Energy Costs</v>
          </cell>
        </row>
        <row r="3290"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 t="str">
            <v>DRW_WA_SPH_2Proposed DSM Program Payback Energy Costs</v>
          </cell>
        </row>
        <row r="3291"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 t="str">
            <v>DRW_WA_SPH_2Proposed DSM Program Capacity Costs</v>
          </cell>
        </row>
        <row r="3292"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 t="str">
            <v>DRW_WA_SPH_2Proposed DSM Program Capital Costs</v>
          </cell>
        </row>
        <row r="3293"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 t="str">
            <v>DRW_WA_SPH_2   DSM Program Total Costs</v>
          </cell>
        </row>
        <row r="3294"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 t="str">
            <v>DRW_WA_SPH_3Proposed DSM Program Energy Costs</v>
          </cell>
        </row>
        <row r="3295"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 t="str">
            <v>DRW_WA_SPH_3Proposed DSM Program Payback Energy Costs</v>
          </cell>
        </row>
        <row r="3296"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 t="str">
            <v>DRW_WA_SPH_3Proposed DSM Program Capacity Costs</v>
          </cell>
        </row>
        <row r="3297"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 t="str">
            <v>DRW_WA_SPH_3Proposed DSM Program Capital Costs</v>
          </cell>
        </row>
        <row r="3298"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 t="str">
            <v>DRW_WA_SPH_3   DSM Program Total Costs</v>
          </cell>
        </row>
        <row r="3299"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 t="str">
            <v>DRW_WA_SPH_4Proposed DSM Program Energy Costs</v>
          </cell>
        </row>
        <row r="3300"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 t="str">
            <v>DRW_WA_SPH_4Proposed DSM Program Payback Energy Costs</v>
          </cell>
        </row>
        <row r="3301"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 t="str">
            <v>DRW_WA_SPH_4Proposed DSM Program Capacity Costs</v>
          </cell>
        </row>
        <row r="3302"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 t="str">
            <v>DRW_WA_SPH_4Proposed DSM Program Capital Costs</v>
          </cell>
        </row>
        <row r="3303"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 t="str">
            <v>DRW_WA_SPH_4   DSM Program Total Costs</v>
          </cell>
        </row>
        <row r="3304"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 t="str">
            <v>DRW_WA_THM_1Proposed DSM Program Energy Costs</v>
          </cell>
        </row>
        <row r="3305"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 t="str">
            <v>DRW_WA_THM_1Proposed DSM Program Payback Energy Costs</v>
          </cell>
        </row>
        <row r="3306"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 t="str">
            <v>DRW_WA_THM_1Proposed DSM Program Capacity Costs</v>
          </cell>
        </row>
        <row r="3307"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 t="str">
            <v>DRW_WA_THM_1Proposed DSM Program Capital Costs</v>
          </cell>
        </row>
        <row r="3308"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 t="str">
            <v>DRW_WA_THM_1   DSM Program Total Costs</v>
          </cell>
        </row>
        <row r="3309"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 t="str">
            <v>DRW_WA_THM_2Proposed DSM Program Energy Costs</v>
          </cell>
        </row>
        <row r="3310"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 t="str">
            <v>DRW_WA_THM_2Proposed DSM Program Payback Energy Costs</v>
          </cell>
        </row>
        <row r="3311"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 t="str">
            <v>DRW_WA_THM_2Proposed DSM Program Capacity Costs</v>
          </cell>
        </row>
        <row r="3312"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 t="str">
            <v>DRW_WA_THM_2Proposed DSM Program Capital Costs</v>
          </cell>
        </row>
        <row r="3313"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 t="str">
            <v>DRW_WA_THM_2   DSM Program Total Costs</v>
          </cell>
        </row>
        <row r="3314"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 t="str">
            <v>DRW_WA_THM_3Proposed DSM Program Energy Costs</v>
          </cell>
        </row>
        <row r="3315"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 t="str">
            <v>DRW_WA_THM_3Proposed DSM Program Payback Energy Costs</v>
          </cell>
        </row>
        <row r="3316"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 t="str">
            <v>DRW_WA_THM_3Proposed DSM Program Capacity Costs</v>
          </cell>
        </row>
        <row r="3317"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 t="str">
            <v>DRW_WA_THM_3Proposed DSM Program Capital Costs</v>
          </cell>
        </row>
        <row r="3318"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 t="str">
            <v>DRW_WA_THM_3   DSM Program Total Costs</v>
          </cell>
        </row>
        <row r="3319"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 t="str">
            <v>DRW_WA_CUR_1Proposed DSM Program Energy Costs</v>
          </cell>
        </row>
        <row r="3320"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 t="str">
            <v>DRW_WA_CUR_1Proposed DSM Program Payback Energy Costs</v>
          </cell>
        </row>
        <row r="3321"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 t="str">
            <v>DRW_WA_CUR_1Proposed DSM Program Capacity Costs</v>
          </cell>
        </row>
        <row r="3322"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 t="str">
            <v>DRW_WA_CUR_1Proposed DSM Program Capital Costs</v>
          </cell>
        </row>
        <row r="3323"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 t="str">
            <v>DRW_WA_CUR_1   DSM Program Total Costs</v>
          </cell>
        </row>
        <row r="3324"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 t="str">
            <v>DRW_WA_CUR_2Proposed DSM Program Energy Costs</v>
          </cell>
        </row>
        <row r="3325"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 t="str">
            <v>DRW_WA_CUR_2Proposed DSM Program Payback Energy Costs</v>
          </cell>
        </row>
        <row r="3326"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 t="str">
            <v>DRW_WA_CUR_2Proposed DSM Program Capacity Costs</v>
          </cell>
        </row>
        <row r="3327"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 t="str">
            <v>DRW_WA_CUR_2Proposed DSM Program Capital Costs</v>
          </cell>
        </row>
        <row r="3328"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 t="str">
            <v>DRW_WA_CUR_2   DSM Program Total Costs</v>
          </cell>
        </row>
        <row r="3329"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 t="str">
            <v>DRW_WA_CUR_3Proposed DSM Program Energy Costs</v>
          </cell>
        </row>
        <row r="3330"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 t="str">
            <v>DRW_WA_CUR_3Proposed DSM Program Payback Energy Costs</v>
          </cell>
        </row>
        <row r="3331"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 t="str">
            <v>DRW_WA_CUR_3Proposed DSM Program Capacity Costs</v>
          </cell>
        </row>
        <row r="3332"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 t="str">
            <v>DRW_WA_CUR_3Proposed DSM Program Capital Costs</v>
          </cell>
        </row>
        <row r="3333"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 t="str">
            <v>DRW_WA_CUR_3   DSM Program Total Costs</v>
          </cell>
        </row>
        <row r="3334"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 t="str">
            <v>DRW_WY_DLC_1Proposed DSM Program Energy Costs</v>
          </cell>
        </row>
        <row r="3335"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 t="str">
            <v>DRW_WY_DLC_1Proposed DSM Program Payback Energy Costs</v>
          </cell>
        </row>
        <row r="3336"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 t="str">
            <v>DRW_WY_DLC_1Proposed DSM Program Capacity Costs</v>
          </cell>
        </row>
        <row r="3337"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 t="str">
            <v>DRW_WY_DLC_1Proposed DSM Program Capital Costs</v>
          </cell>
        </row>
        <row r="3338"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 t="str">
            <v>DRW_WY_DLC_1   DSM Program Total Costs</v>
          </cell>
        </row>
        <row r="3339"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 t="str">
            <v>DRW_WY_SPH_1Proposed DSM Program Energy Costs</v>
          </cell>
        </row>
        <row r="3340"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 t="str">
            <v>DRW_WY_SPH_1Proposed DSM Program Payback Energy Costs</v>
          </cell>
        </row>
        <row r="3341"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 t="str">
            <v>DRW_WY_SPH_1Proposed DSM Program Capacity Costs</v>
          </cell>
        </row>
        <row r="3342"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 t="str">
            <v>DRW_WY_SPH_1Proposed DSM Program Capital Costs</v>
          </cell>
        </row>
        <row r="3343"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 t="str">
            <v>DRW_WY_SPH_1   DSM Program Total Costs</v>
          </cell>
        </row>
        <row r="3344"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 t="str">
            <v>DRW_WY_SPH_2Proposed DSM Program Energy Costs</v>
          </cell>
        </row>
        <row r="3345"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 t="str">
            <v>DRW_WY_SPH_2Proposed DSM Program Payback Energy Costs</v>
          </cell>
        </row>
        <row r="3346"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 t="str">
            <v>DRW_WY_SPH_2Proposed DSM Program Capacity Costs</v>
          </cell>
        </row>
        <row r="3347"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 t="str">
            <v>DRW_WY_SPH_2Proposed DSM Program Capital Costs</v>
          </cell>
        </row>
        <row r="3348"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 t="str">
            <v>DRW_WY_SPH_2   DSM Program Total Costs</v>
          </cell>
        </row>
        <row r="3349"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 t="str">
            <v>DRW_WY_SPH_3Proposed DSM Program Energy Costs</v>
          </cell>
        </row>
        <row r="3350"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 t="str">
            <v>DRW_WY_SPH_3Proposed DSM Program Payback Energy Costs</v>
          </cell>
        </row>
        <row r="3351"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 t="str">
            <v>DRW_WY_SPH_3Proposed DSM Program Capacity Costs</v>
          </cell>
        </row>
        <row r="3352"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 t="str">
            <v>DRW_WY_SPH_3Proposed DSM Program Capital Costs</v>
          </cell>
        </row>
        <row r="3353"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 t="str">
            <v>DRW_WY_SPH_3   DSM Program Total Costs</v>
          </cell>
        </row>
        <row r="3354"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 t="str">
            <v>DRW_WY_SPH_4Proposed DSM Program Energy Costs</v>
          </cell>
        </row>
        <row r="3355"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 t="str">
            <v>DRW_WY_SPH_4Proposed DSM Program Payback Energy Costs</v>
          </cell>
        </row>
        <row r="3356"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 t="str">
            <v>DRW_WY_SPH_4Proposed DSM Program Capacity Costs</v>
          </cell>
        </row>
        <row r="3357"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 t="str">
            <v>DRW_WY_SPH_4Proposed DSM Program Capital Costs</v>
          </cell>
        </row>
        <row r="3358"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 t="str">
            <v>DRW_WY_SPH_4   DSM Program Total Costs</v>
          </cell>
        </row>
        <row r="3359"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 t="str">
            <v>DRW_WY_THM_1Proposed DSM Program Energy Costs</v>
          </cell>
        </row>
        <row r="3360"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 t="str">
            <v>DRW_WY_THM_1Proposed DSM Program Payback Energy Costs</v>
          </cell>
        </row>
        <row r="3361"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 t="str">
            <v>DRW_WY_THM_1Proposed DSM Program Capacity Costs</v>
          </cell>
        </row>
        <row r="3362"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 t="str">
            <v>DRW_WY_THM_1Proposed DSM Program Capital Costs</v>
          </cell>
        </row>
        <row r="3363"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 t="str">
            <v>DRW_WY_THM_1   DSM Program Total Costs</v>
          </cell>
        </row>
        <row r="3364"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 t="str">
            <v>DRW_WY_THM_2Proposed DSM Program Energy Costs</v>
          </cell>
        </row>
        <row r="3365"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 t="str">
            <v>DRW_WY_THM_2Proposed DSM Program Payback Energy Costs</v>
          </cell>
        </row>
        <row r="3366"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 t="str">
            <v>DRW_WY_THM_2Proposed DSM Program Capacity Costs</v>
          </cell>
        </row>
        <row r="3367"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 t="str">
            <v>DRW_WY_THM_2Proposed DSM Program Capital Costs</v>
          </cell>
        </row>
        <row r="3368"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 t="str">
            <v>DRW_WY_THM_2   DSM Program Total Costs</v>
          </cell>
        </row>
        <row r="3369"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 t="str">
            <v>DRW_WY_CUR_1Proposed DSM Program Energy Costs</v>
          </cell>
        </row>
        <row r="3370"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 t="str">
            <v>DRW_WY_CUR_1Proposed DSM Program Payback Energy Costs</v>
          </cell>
        </row>
        <row r="3371"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 t="str">
            <v>DRW_WY_CUR_1Proposed DSM Program Capacity Costs</v>
          </cell>
        </row>
        <row r="3372"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 t="str">
            <v>DRW_WY_CUR_1Proposed DSM Program Capital Costs</v>
          </cell>
        </row>
        <row r="3373"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 t="str">
            <v>DRW_WY_CUR_1   DSM Program Total Costs</v>
          </cell>
        </row>
        <row r="3374"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 t="str">
            <v>DRW_WY_CUR_2Proposed DSM Program Energy Costs</v>
          </cell>
        </row>
        <row r="3375"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 t="str">
            <v>DRW_WY_CUR_2Proposed DSM Program Payback Energy Costs</v>
          </cell>
        </row>
        <row r="3376"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 t="str">
            <v>DRW_WY_CUR_2Proposed DSM Program Capacity Costs</v>
          </cell>
        </row>
        <row r="3377"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 t="str">
            <v>DRW_WY_CUR_2Proposed DSM Program Capital Costs</v>
          </cell>
        </row>
        <row r="3378"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 t="str">
            <v>DRW_WY_CUR_2   DSM Program Total Costs</v>
          </cell>
        </row>
        <row r="3379"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 t="str">
            <v>DRW_WY_CUR_3Proposed DSM Program Energy Costs</v>
          </cell>
        </row>
        <row r="3380"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 t="str">
            <v>DRW_WY_CUR_3Proposed DSM Program Payback Energy Costs</v>
          </cell>
        </row>
        <row r="3381"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 t="str">
            <v>DRW_WY_CUR_3Proposed DSM Program Capacity Costs</v>
          </cell>
        </row>
        <row r="3382"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 t="str">
            <v>DRW_WY_CUR_3Proposed DSM Program Capital Costs</v>
          </cell>
        </row>
        <row r="3383"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 t="str">
            <v>DRW_WY_CUR_3   DSM Program Total Costs</v>
          </cell>
        </row>
        <row r="3384"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 t="str">
            <v>DRW_WY_CUR_4Proposed DSM Program Energy Costs</v>
          </cell>
        </row>
        <row r="3385"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 t="str">
            <v>DRW_WY_CUR_4Proposed DSM Program Payback Energy Costs</v>
          </cell>
        </row>
        <row r="3386"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 t="str">
            <v>DRW_WY_CUR_4Proposed DSM Program Capacity Costs</v>
          </cell>
        </row>
        <row r="3387"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 t="str">
            <v>DRW_WY_CUR_4Proposed DSM Program Capital Costs</v>
          </cell>
        </row>
        <row r="3388"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 t="str">
            <v>DRW_WY_CUR_4   DSM Program Total Costs</v>
          </cell>
        </row>
        <row r="3389"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 t="str">
            <v>DRW_WY_CUR_5Proposed DSM Program Energy Costs</v>
          </cell>
        </row>
        <row r="3390"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 t="str">
            <v>DRW_WY_CUR_5Proposed DSM Program Payback Energy Costs</v>
          </cell>
        </row>
        <row r="3391"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 t="str">
            <v>DRW_WY_CUR_5Proposed DSM Program Capacity Costs</v>
          </cell>
        </row>
        <row r="3392"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 t="str">
            <v>DRW_WY_CUR_5Proposed DSM Program Capital Costs</v>
          </cell>
        </row>
        <row r="3393"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 t="str">
            <v>DRW_WY_CUR_5   DSM Program Total Costs</v>
          </cell>
        </row>
        <row r="3394"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 t="str">
            <v>D1CA_THM_1Proposed DSM Program Energy Costs</v>
          </cell>
        </row>
        <row r="3395"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1.7999999999999999E-2</v>
          </cell>
          <cell r="X3395">
            <v>1.9E-2</v>
          </cell>
          <cell r="Y3395" t="str">
            <v>D1CA_THM_1Proposed DSM Program Payback Energy Costs</v>
          </cell>
        </row>
        <row r="3396"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 t="str">
            <v>D1CA_THM_1Proposed DSM Program Capacity Costs</v>
          </cell>
        </row>
        <row r="3397"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 t="str">
            <v>D1CA_THM_1Proposed DSM Program Capital Costs</v>
          </cell>
        </row>
        <row r="3398"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0.20200000000000001</v>
          </cell>
          <cell r="X3398">
            <v>0.20300000000000001</v>
          </cell>
          <cell r="Y3398" t="str">
            <v>D1CA_THM_1   DSM Program Total Costs</v>
          </cell>
        </row>
        <row r="3399"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 t="str">
            <v>D1ID_THM_1Proposed DSM Program Energy Costs</v>
          </cell>
        </row>
        <row r="3400"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 t="str">
            <v>D1ID_THM_1Proposed DSM Program Payback Energy Costs</v>
          </cell>
        </row>
        <row r="3401"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 t="str">
            <v>D1ID_THM_1Proposed DSM Program Capacity Costs</v>
          </cell>
        </row>
        <row r="3402"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 t="str">
            <v>D1ID_THM_1Proposed DSM Program Capital Costs</v>
          </cell>
        </row>
        <row r="3403"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 t="str">
            <v>D1ID_THM_1   DSM Program Total Costs</v>
          </cell>
        </row>
        <row r="3404"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 t="str">
            <v>D1OR_THM_1Proposed DSM Program Energy Costs</v>
          </cell>
        </row>
        <row r="3405"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 t="str">
            <v>D1OR_THM_1Proposed DSM Program Payback Energy Costs</v>
          </cell>
        </row>
        <row r="3406"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 t="str">
            <v>D1OR_THM_1Proposed DSM Program Capacity Costs</v>
          </cell>
        </row>
        <row r="3407"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 t="str">
            <v>D1OR_THM_1Proposed DSM Program Capital Costs</v>
          </cell>
        </row>
        <row r="3408"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 t="str">
            <v>D1OR_THM_1   DSM Program Total Costs</v>
          </cell>
        </row>
        <row r="3409"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 t="str">
            <v>D1OR_THM_2Proposed DSM Program Energy Costs</v>
          </cell>
        </row>
        <row r="3410"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 t="str">
            <v>D1OR_THM_2Proposed DSM Program Payback Energy Costs</v>
          </cell>
        </row>
        <row r="3411"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 t="str">
            <v>D1OR_THM_2Proposed DSM Program Capacity Costs</v>
          </cell>
        </row>
        <row r="3412"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 t="str">
            <v>D1OR_THM_2Proposed DSM Program Capital Costs</v>
          </cell>
        </row>
        <row r="3413"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 t="str">
            <v>D1OR_THM_2   DSM Program Total Costs</v>
          </cell>
        </row>
        <row r="3414"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 t="str">
            <v>D1OR_THM_3Proposed DSM Program Energy Costs</v>
          </cell>
        </row>
        <row r="3415"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 t="str">
            <v>D1OR_THM_3Proposed DSM Program Payback Energy Costs</v>
          </cell>
        </row>
        <row r="3416"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 t="str">
            <v>D1OR_THM_3Proposed DSM Program Capacity Costs</v>
          </cell>
        </row>
        <row r="3417"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 t="str">
            <v>D1OR_THM_3Proposed DSM Program Capital Costs</v>
          </cell>
        </row>
        <row r="3418"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 t="str">
            <v>D1OR_THM_3   DSM Program Total Costs</v>
          </cell>
        </row>
        <row r="3419"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 t="str">
            <v>D1OR_THM_4Proposed DSM Program Energy Costs</v>
          </cell>
        </row>
        <row r="3420"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 t="str">
            <v>D1OR_THM_4Proposed DSM Program Payback Energy Costs</v>
          </cell>
        </row>
        <row r="3421"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 t="str">
            <v>D1OR_THM_4Proposed DSM Program Capacity Costs</v>
          </cell>
        </row>
        <row r="3422"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 t="str">
            <v>D1OR_THM_4Proposed DSM Program Capital Costs</v>
          </cell>
        </row>
        <row r="3423"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 t="str">
            <v>D1OR_THM_4   DSM Program Total Costs</v>
          </cell>
        </row>
        <row r="3424"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 t="str">
            <v>D1OR_APP_1Proposed DSM Program Energy Costs</v>
          </cell>
        </row>
        <row r="3425"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 t="str">
            <v>D1OR_APP_1Proposed DSM Program Payback Energy Costs</v>
          </cell>
        </row>
        <row r="3426"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 t="str">
            <v>D1OR_APP_1Proposed DSM Program Capacity Costs</v>
          </cell>
        </row>
        <row r="3427"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 t="str">
            <v>D1OR_APP_1Proposed DSM Program Capital Costs</v>
          </cell>
        </row>
        <row r="3428"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 t="str">
            <v>D1OR_APP_1   DSM Program Total Costs</v>
          </cell>
        </row>
        <row r="3429"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 t="str">
            <v>D1OR_RAC_1Proposed DSM Program Energy Costs</v>
          </cell>
        </row>
        <row r="3430"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 t="str">
            <v>D1OR_RAC_1Proposed DSM Program Payback Energy Costs</v>
          </cell>
        </row>
        <row r="3431"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 t="str">
            <v>D1OR_RAC_1Proposed DSM Program Capacity Costs</v>
          </cell>
        </row>
        <row r="3432"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 t="str">
            <v>D1OR_RAC_1Proposed DSM Program Capital Costs</v>
          </cell>
        </row>
        <row r="3433"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 t="str">
            <v>D1OR_RAC_1   DSM Program Total Costs</v>
          </cell>
        </row>
        <row r="3434"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 t="str">
            <v>D1OR_EVC_1Proposed DSM Program Energy Costs</v>
          </cell>
        </row>
        <row r="3435"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 t="str">
            <v>D1OR_EVC_1Proposed DSM Program Payback Energy Costs</v>
          </cell>
        </row>
        <row r="3436"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 t="str">
            <v>D1OR_EVC_1Proposed DSM Program Capacity Costs</v>
          </cell>
        </row>
        <row r="3437"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 t="str">
            <v>D1OR_EVC_1Proposed DSM Program Capital Costs</v>
          </cell>
        </row>
        <row r="3438"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 t="str">
            <v>D1OR_EVC_1   DSM Program Total Costs</v>
          </cell>
        </row>
        <row r="3439"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 t="str">
            <v>D1OR_ICE_1Proposed DSM Program Energy Costs</v>
          </cell>
        </row>
        <row r="3440"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 t="str">
            <v>D1OR_ICE_1Proposed DSM Program Payback Energy Costs</v>
          </cell>
        </row>
        <row r="3441"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 t="str">
            <v>D1OR_ICE_1Proposed DSM Program Capacity Costs</v>
          </cell>
        </row>
        <row r="3442"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 t="str">
            <v>D1OR_ICE_1Proposed DSM Program Capital Costs</v>
          </cell>
        </row>
        <row r="3443"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 t="str">
            <v>D1OR_ICE_1   DSM Program Total Costs</v>
          </cell>
        </row>
        <row r="3444"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 t="str">
            <v>D1UT_THM_1Proposed DSM Program Energy Costs</v>
          </cell>
        </row>
        <row r="3445"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2.5000000000000001E-2</v>
          </cell>
          <cell r="P3445">
            <v>2.5999999999999999E-2</v>
          </cell>
          <cell r="Q3445">
            <v>2.7E-2</v>
          </cell>
          <cell r="R3445">
            <v>2.9000000000000001E-2</v>
          </cell>
          <cell r="S3445">
            <v>3.1E-2</v>
          </cell>
          <cell r="T3445">
            <v>3.2000000000000001E-2</v>
          </cell>
          <cell r="U3445">
            <v>3.4000000000000002E-2</v>
          </cell>
          <cell r="V3445">
            <v>3.6999999999999998E-2</v>
          </cell>
          <cell r="W3445">
            <v>3.9E-2</v>
          </cell>
          <cell r="X3445">
            <v>4.2999999999999997E-2</v>
          </cell>
          <cell r="Y3445" t="str">
            <v>D1UT_THM_1Proposed DSM Program Payback Energy Costs</v>
          </cell>
        </row>
        <row r="3446"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 t="str">
            <v>D1UT_THM_1Proposed DSM Program Capacity Costs</v>
          </cell>
        </row>
        <row r="3447"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 t="str">
            <v>D1UT_THM_1Proposed DSM Program Capital Costs</v>
          </cell>
        </row>
        <row r="3448"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8.4000000000000005E-2</v>
          </cell>
          <cell r="P3448">
            <v>8.5999999999999993E-2</v>
          </cell>
          <cell r="Q3448">
            <v>8.6999999999999994E-2</v>
          </cell>
          <cell r="R3448">
            <v>8.8999999999999996E-2</v>
          </cell>
          <cell r="S3448">
            <v>9.0999999999999998E-2</v>
          </cell>
          <cell r="T3448">
            <v>9.1999999999999998E-2</v>
          </cell>
          <cell r="U3448">
            <v>9.4E-2</v>
          </cell>
          <cell r="V3448">
            <v>9.7000000000000003E-2</v>
          </cell>
          <cell r="W3448">
            <v>9.9000000000000005E-2</v>
          </cell>
          <cell r="X3448">
            <v>0.10299999999999999</v>
          </cell>
          <cell r="Y3448" t="str">
            <v>D1UT_THM_1   DSM Program Total Costs</v>
          </cell>
        </row>
        <row r="3449"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 t="str">
            <v>D1UT_THM_2Proposed DSM Program Energy Costs</v>
          </cell>
        </row>
        <row r="3450"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4.9000000000000002E-2</v>
          </cell>
          <cell r="P3450">
            <v>5.2999999999999999E-2</v>
          </cell>
          <cell r="Q3450">
            <v>5.6000000000000001E-2</v>
          </cell>
          <cell r="R3450">
            <v>0.06</v>
          </cell>
          <cell r="S3450">
            <v>6.3E-2</v>
          </cell>
          <cell r="T3450">
            <v>6.5000000000000002E-2</v>
          </cell>
          <cell r="U3450">
            <v>6.9000000000000006E-2</v>
          </cell>
          <cell r="V3450">
            <v>7.4999999999999997E-2</v>
          </cell>
          <cell r="W3450">
            <v>0.08</v>
          </cell>
          <cell r="X3450">
            <v>8.6999999999999994E-2</v>
          </cell>
          <cell r="Y3450" t="str">
            <v>D1UT_THM_2Proposed DSM Program Payback Energy Costs</v>
          </cell>
        </row>
        <row r="3451"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 t="str">
            <v>D1UT_THM_2Proposed DSM Program Capacity Costs</v>
          </cell>
        </row>
        <row r="3452"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 t="str">
            <v>D1UT_THM_2Proposed DSM Program Capital Costs</v>
          </cell>
        </row>
        <row r="3453"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0.17100000000000001</v>
          </cell>
          <cell r="P3453">
            <v>0.17499999999999999</v>
          </cell>
          <cell r="Q3453">
            <v>0.17799999999999999</v>
          </cell>
          <cell r="R3453">
            <v>0.182</v>
          </cell>
          <cell r="S3453">
            <v>0.185</v>
          </cell>
          <cell r="T3453">
            <v>0.188</v>
          </cell>
          <cell r="U3453">
            <v>0.191</v>
          </cell>
          <cell r="V3453">
            <v>0.19700000000000001</v>
          </cell>
          <cell r="W3453">
            <v>0.20200000000000001</v>
          </cell>
          <cell r="X3453">
            <v>0.20899999999999999</v>
          </cell>
          <cell r="Y3453" t="str">
            <v>D1UT_THM_2   DSM Program Total Costs</v>
          </cell>
        </row>
        <row r="3454"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 t="str">
            <v>D1UT_THM_3Proposed DSM Program Energy Costs</v>
          </cell>
        </row>
        <row r="3455"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9.7000000000000003E-2</v>
          </cell>
          <cell r="P3455">
            <v>0.108</v>
          </cell>
          <cell r="Q3455">
            <v>0.114</v>
          </cell>
          <cell r="R3455">
            <v>0.122</v>
          </cell>
          <cell r="S3455">
            <v>0.128</v>
          </cell>
          <cell r="T3455">
            <v>0.13300000000000001</v>
          </cell>
          <cell r="U3455">
            <v>0.14000000000000001</v>
          </cell>
          <cell r="V3455">
            <v>0.153</v>
          </cell>
          <cell r="W3455">
            <v>0.16300000000000001</v>
          </cell>
          <cell r="X3455">
            <v>0.17599999999999999</v>
          </cell>
          <cell r="Y3455" t="str">
            <v>D1UT_THM_3Proposed DSM Program Payback Energy Costs</v>
          </cell>
        </row>
        <row r="3456"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 t="str">
            <v>D1UT_THM_3Proposed DSM Program Capacity Costs</v>
          </cell>
        </row>
        <row r="3457"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 t="str">
            <v>D1UT_THM_3Proposed DSM Program Capital Costs</v>
          </cell>
        </row>
        <row r="3458"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0.34699999999999998</v>
          </cell>
          <cell r="P3458">
            <v>0.35699999999999998</v>
          </cell>
          <cell r="Q3458">
            <v>0.36299999999999999</v>
          </cell>
          <cell r="R3458">
            <v>0.371</v>
          </cell>
          <cell r="S3458">
            <v>0.377</v>
          </cell>
          <cell r="T3458">
            <v>0.38200000000000001</v>
          </cell>
          <cell r="U3458">
            <v>0.38900000000000001</v>
          </cell>
          <cell r="V3458">
            <v>0.40200000000000002</v>
          </cell>
          <cell r="W3458">
            <v>0.41199999999999998</v>
          </cell>
          <cell r="X3458">
            <v>0.42499999999999999</v>
          </cell>
          <cell r="Y3458" t="str">
            <v>D1UT_THM_3   DSM Program Total Costs</v>
          </cell>
        </row>
        <row r="3459"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 t="str">
            <v>D1UT_THM_4Proposed DSM Program Energy Costs</v>
          </cell>
        </row>
        <row r="3460"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5.0999999999999997E-2</v>
          </cell>
          <cell r="P3460">
            <v>5.6000000000000001E-2</v>
          </cell>
          <cell r="Q3460">
            <v>0.06</v>
          </cell>
          <cell r="R3460">
            <v>6.4000000000000001E-2</v>
          </cell>
          <cell r="S3460">
            <v>6.7000000000000004E-2</v>
          </cell>
          <cell r="T3460">
            <v>7.0000000000000007E-2</v>
          </cell>
          <cell r="U3460">
            <v>7.3999999999999996E-2</v>
          </cell>
          <cell r="V3460">
            <v>0.08</v>
          </cell>
          <cell r="W3460">
            <v>8.5999999999999993E-2</v>
          </cell>
          <cell r="X3460">
            <v>9.5000000000000001E-2</v>
          </cell>
          <cell r="Y3460" t="str">
            <v>D1UT_THM_4Proposed DSM Program Payback Energy Costs</v>
          </cell>
        </row>
        <row r="3461"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 t="str">
            <v>D1UT_THM_4Proposed DSM Program Capacity Costs</v>
          </cell>
        </row>
        <row r="3462"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 t="str">
            <v>D1UT_THM_4Proposed DSM Program Capital Costs</v>
          </cell>
        </row>
        <row r="3463"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0.183</v>
          </cell>
          <cell r="P3463">
            <v>0.188</v>
          </cell>
          <cell r="Q3463">
            <v>0.191</v>
          </cell>
          <cell r="R3463">
            <v>0.19500000000000001</v>
          </cell>
          <cell r="S3463">
            <v>0.19900000000000001</v>
          </cell>
          <cell r="T3463">
            <v>0.20100000000000001</v>
          </cell>
          <cell r="U3463">
            <v>0.20499999999999999</v>
          </cell>
          <cell r="V3463">
            <v>0.21199999999999999</v>
          </cell>
          <cell r="W3463">
            <v>0.217</v>
          </cell>
          <cell r="X3463">
            <v>0.22600000000000001</v>
          </cell>
          <cell r="Y3463" t="str">
            <v>D1UT_THM_4   DSM Program Total Costs</v>
          </cell>
        </row>
        <row r="3464"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 t="str">
            <v>D1UT_THM_5Proposed DSM Program Energy Costs</v>
          </cell>
        </row>
        <row r="3465"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2.8000000000000001E-2</v>
          </cell>
          <cell r="P3465">
            <v>3.1E-2</v>
          </cell>
          <cell r="Q3465">
            <v>3.3000000000000002E-2</v>
          </cell>
          <cell r="R3465">
            <v>3.5000000000000003E-2</v>
          </cell>
          <cell r="S3465">
            <v>3.6999999999999998E-2</v>
          </cell>
          <cell r="T3465">
            <v>3.7999999999999999E-2</v>
          </cell>
          <cell r="U3465">
            <v>0.04</v>
          </cell>
          <cell r="V3465">
            <v>4.3999999999999997E-2</v>
          </cell>
          <cell r="W3465">
            <v>4.7E-2</v>
          </cell>
          <cell r="X3465">
            <v>5.0999999999999997E-2</v>
          </cell>
          <cell r="Y3465" t="str">
            <v>D1UT_THM_5Proposed DSM Program Payback Energy Costs</v>
          </cell>
        </row>
        <row r="3466"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 t="str">
            <v>D1UT_THM_5Proposed DSM Program Capacity Costs</v>
          </cell>
        </row>
        <row r="3467"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 t="str">
            <v>D1UT_THM_5Proposed DSM Program Capital Costs</v>
          </cell>
        </row>
        <row r="3468"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9.9000000000000005E-2</v>
          </cell>
          <cell r="P3468">
            <v>0.10199999999999999</v>
          </cell>
          <cell r="Q3468">
            <v>0.104</v>
          </cell>
          <cell r="R3468">
            <v>0.106</v>
          </cell>
          <cell r="S3468">
            <v>0.108</v>
          </cell>
          <cell r="T3468">
            <v>0.109</v>
          </cell>
          <cell r="U3468">
            <v>0.111</v>
          </cell>
          <cell r="V3468">
            <v>0.115</v>
          </cell>
          <cell r="W3468">
            <v>0.11799999999999999</v>
          </cell>
          <cell r="X3468">
            <v>0.123</v>
          </cell>
          <cell r="Y3468" t="str">
            <v>D1UT_THM_5   DSM Program Total Costs</v>
          </cell>
        </row>
        <row r="3469"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 t="str">
            <v>D1UT_THM_6Proposed DSM Program Energy Costs</v>
          </cell>
        </row>
        <row r="3470"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1.9E-2</v>
          </cell>
          <cell r="Q3470">
            <v>0.02</v>
          </cell>
          <cell r="R3470">
            <v>2.1999999999999999E-2</v>
          </cell>
          <cell r="S3470">
            <v>2.3E-2</v>
          </cell>
          <cell r="T3470">
            <v>2.4E-2</v>
          </cell>
          <cell r="U3470">
            <v>2.5000000000000001E-2</v>
          </cell>
          <cell r="V3470">
            <v>2.7E-2</v>
          </cell>
          <cell r="W3470">
            <v>2.9000000000000001E-2</v>
          </cell>
          <cell r="X3470">
            <v>3.2000000000000001E-2</v>
          </cell>
          <cell r="Y3470" t="str">
            <v>D1UT_THM_6Proposed DSM Program Payback Energy Costs</v>
          </cell>
        </row>
        <row r="3471"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 t="str">
            <v>D1UT_THM_6Proposed DSM Program Capacity Costs</v>
          </cell>
        </row>
        <row r="3472"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 t="str">
            <v>D1UT_THM_6Proposed DSM Program Capital Costs</v>
          </cell>
        </row>
        <row r="3473"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6.4000000000000001E-2</v>
          </cell>
          <cell r="Q3473">
            <v>6.5000000000000002E-2</v>
          </cell>
          <cell r="R3473">
            <v>6.6000000000000003E-2</v>
          </cell>
          <cell r="S3473">
            <v>6.8000000000000005E-2</v>
          </cell>
          <cell r="T3473">
            <v>6.8000000000000005E-2</v>
          </cell>
          <cell r="U3473">
            <v>7.0000000000000007E-2</v>
          </cell>
          <cell r="V3473">
            <v>7.1999999999999995E-2</v>
          </cell>
          <cell r="W3473">
            <v>7.3999999999999996E-2</v>
          </cell>
          <cell r="X3473">
            <v>7.6999999999999999E-2</v>
          </cell>
          <cell r="Y3473" t="str">
            <v>D1UT_THM_6   DSM Program Total Costs</v>
          </cell>
        </row>
        <row r="3474"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 t="str">
            <v>D1UT_THM_7Proposed DSM Program Energy Costs</v>
          </cell>
        </row>
        <row r="3475"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2.5000000000000001E-2</v>
          </cell>
          <cell r="V3475">
            <v>2.8000000000000001E-2</v>
          </cell>
          <cell r="W3475">
            <v>0.03</v>
          </cell>
          <cell r="X3475">
            <v>3.3000000000000002E-2</v>
          </cell>
          <cell r="Y3475" t="str">
            <v>D1UT_THM_7Proposed DSM Program Payback Energy Costs</v>
          </cell>
        </row>
        <row r="3476"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 t="str">
            <v>D1UT_THM_7Proposed DSM Program Capacity Costs</v>
          </cell>
        </row>
        <row r="3477"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 t="str">
            <v>D1UT_THM_7Proposed DSM Program Capital Costs</v>
          </cell>
        </row>
        <row r="3478"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7.0999999999999994E-2</v>
          </cell>
          <cell r="V3478">
            <v>7.2999999999999995E-2</v>
          </cell>
          <cell r="W3478">
            <v>7.4999999999999997E-2</v>
          </cell>
          <cell r="X3478">
            <v>7.8E-2</v>
          </cell>
          <cell r="Y3478" t="str">
            <v>D1UT_THM_7   DSM Program Total Costs</v>
          </cell>
        </row>
        <row r="3479"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 t="str">
            <v>D1UT_THM_8Proposed DSM Program Energy Costs</v>
          </cell>
        </row>
        <row r="3480"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0.02</v>
          </cell>
          <cell r="Y3480" t="str">
            <v>D1UT_THM_8Proposed DSM Program Payback Energy Costs</v>
          </cell>
        </row>
        <row r="3481"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 t="str">
            <v>D1UT_THM_8Proposed DSM Program Capacity Costs</v>
          </cell>
        </row>
        <row r="3482"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 t="str">
            <v>D1UT_THM_8Proposed DSM Program Capital Costs</v>
          </cell>
        </row>
        <row r="3483"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4.8000000000000001E-2</v>
          </cell>
          <cell r="Y3483" t="str">
            <v>D1UT_THM_8   DSM Program Total Costs</v>
          </cell>
        </row>
        <row r="3484"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 t="str">
            <v>D1UT_APP_1Proposed DSM Program Energy Costs</v>
          </cell>
        </row>
        <row r="3485"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 t="str">
            <v>D1UT_APP_1Proposed DSM Program Payback Energy Costs</v>
          </cell>
        </row>
        <row r="3486"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 t="str">
            <v>D1UT_APP_1Proposed DSM Program Capacity Costs</v>
          </cell>
        </row>
        <row r="3487"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 t="str">
            <v>D1UT_APP_1Proposed DSM Program Capital Costs</v>
          </cell>
        </row>
        <row r="3488"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 t="str">
            <v>D1UT_APP_1   DSM Program Total Costs</v>
          </cell>
        </row>
        <row r="3489"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 t="str">
            <v>D1UT_APP_2Proposed DSM Program Energy Costs</v>
          </cell>
        </row>
        <row r="3490"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 t="str">
            <v>D1UT_APP_2Proposed DSM Program Payback Energy Costs</v>
          </cell>
        </row>
        <row r="3491"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 t="str">
            <v>D1UT_APP_2Proposed DSM Program Capacity Costs</v>
          </cell>
        </row>
        <row r="3492"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 t="str">
            <v>D1UT_APP_2Proposed DSM Program Capital Costs</v>
          </cell>
        </row>
        <row r="3493"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 t="str">
            <v>D1UT_APP_2   DSM Program Total Costs</v>
          </cell>
        </row>
        <row r="3494"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 t="str">
            <v>D1UT_RAC_1Proposed DSM Program Energy Costs</v>
          </cell>
        </row>
        <row r="3495"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 t="str">
            <v>D1UT_RAC_1Proposed DSM Program Payback Energy Costs</v>
          </cell>
        </row>
        <row r="3496"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 t="str">
            <v>D1UT_RAC_1Proposed DSM Program Capacity Costs</v>
          </cell>
        </row>
        <row r="3497"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 t="str">
            <v>D1UT_RAC_1Proposed DSM Program Capital Costs</v>
          </cell>
        </row>
        <row r="3498"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 t="str">
            <v>D1UT_RAC_1   DSM Program Total Costs</v>
          </cell>
        </row>
        <row r="3499"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 t="str">
            <v>D1UT_EVC_1Proposed DSM Program Energy Costs</v>
          </cell>
        </row>
        <row r="3500"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 t="str">
            <v>D1UT_EVC_1Proposed DSM Program Payback Energy Costs</v>
          </cell>
        </row>
        <row r="3501"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 t="str">
            <v>D1UT_EVC_1Proposed DSM Program Capacity Costs</v>
          </cell>
        </row>
        <row r="3502"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 t="str">
            <v>D1UT_EVC_1Proposed DSM Program Capital Costs</v>
          </cell>
        </row>
        <row r="3503"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 t="str">
            <v>D1UT_EVC_1   DSM Program Total Costs</v>
          </cell>
        </row>
        <row r="3504"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 t="str">
            <v>D1UT_EVC_2Proposed DSM Program Energy Costs</v>
          </cell>
        </row>
        <row r="3505"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 t="str">
            <v>D1UT_EVC_2Proposed DSM Program Payback Energy Costs</v>
          </cell>
        </row>
        <row r="3506"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 t="str">
            <v>D1UT_EVC_2Proposed DSM Program Capacity Costs</v>
          </cell>
        </row>
        <row r="3507"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 t="str">
            <v>D1UT_EVC_2Proposed DSM Program Capital Costs</v>
          </cell>
        </row>
        <row r="3508"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 t="str">
            <v>D1UT_EVC_2   DSM Program Total Costs</v>
          </cell>
        </row>
        <row r="3509"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 t="str">
            <v>D1UT_ICE_1Proposed DSM Program Energy Costs</v>
          </cell>
        </row>
        <row r="3510"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 t="str">
            <v>D1UT_ICE_1Proposed DSM Program Payback Energy Costs</v>
          </cell>
        </row>
        <row r="3511"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 t="str">
            <v>D1UT_ICE_1Proposed DSM Program Capacity Costs</v>
          </cell>
        </row>
        <row r="3512"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 t="str">
            <v>D1UT_ICE_1Proposed DSM Program Capital Costs</v>
          </cell>
        </row>
        <row r="3513"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 t="str">
            <v>D1UT_ICE_1   DSM Program Total Costs</v>
          </cell>
        </row>
        <row r="3514"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 t="str">
            <v>D1WA_THM_1Proposed DSM Program Energy Costs</v>
          </cell>
        </row>
        <row r="3515"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1.4999999999999999E-2</v>
          </cell>
          <cell r="X3515">
            <v>1.6E-2</v>
          </cell>
          <cell r="Y3515" t="str">
            <v>D1WA_THM_1Proposed DSM Program Payback Energy Costs</v>
          </cell>
        </row>
        <row r="3516"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 t="str">
            <v>D1WA_THM_1Proposed DSM Program Capacity Costs</v>
          </cell>
        </row>
        <row r="3517"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 t="str">
            <v>D1WA_THM_1Proposed DSM Program Capital Costs</v>
          </cell>
        </row>
        <row r="3518"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0.16400000000000001</v>
          </cell>
          <cell r="X3518">
            <v>0.16500000000000001</v>
          </cell>
          <cell r="Y3518" t="str">
            <v>D1WA_THM_1   DSM Program Total Costs</v>
          </cell>
        </row>
        <row r="3519"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 t="str">
            <v>D1WA_THM_2Proposed DSM Program Energy Costs</v>
          </cell>
        </row>
        <row r="3520"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0.02</v>
          </cell>
          <cell r="X3520">
            <v>2.1000000000000001E-2</v>
          </cell>
          <cell r="Y3520" t="str">
            <v>D1WA_THM_2Proposed DSM Program Payback Energy Costs</v>
          </cell>
        </row>
        <row r="3521"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 t="str">
            <v>D1WA_THM_2Proposed DSM Program Capacity Costs</v>
          </cell>
        </row>
        <row r="3522"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 t="str">
            <v>D1WA_THM_2Proposed DSM Program Capital Costs</v>
          </cell>
        </row>
        <row r="3523"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0.22</v>
          </cell>
          <cell r="X3523">
            <v>0.222</v>
          </cell>
          <cell r="Y3523" t="str">
            <v>D1WA_THM_2   DSM Program Total Costs</v>
          </cell>
        </row>
        <row r="3524"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 t="str">
            <v>D1WY_THM_1Proposed DSM Program Energy Costs</v>
          </cell>
        </row>
        <row r="3525"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1.9E-2</v>
          </cell>
          <cell r="X3525">
            <v>2.1000000000000001E-2</v>
          </cell>
          <cell r="Y3525" t="str">
            <v>D1WY_THM_1Proposed DSM Program Payback Energy Costs</v>
          </cell>
        </row>
        <row r="3526"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 t="str">
            <v>D1WY_THM_1Proposed DSM Program Capacity Costs</v>
          </cell>
        </row>
        <row r="3527"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 t="str">
            <v>D1WY_THM_1Proposed DSM Program Capital Costs</v>
          </cell>
        </row>
        <row r="3528"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0.216</v>
          </cell>
          <cell r="X3528">
            <v>0.218</v>
          </cell>
          <cell r="Y3528" t="str">
            <v>D1WY_THM_1   DSM Program Total Costs</v>
          </cell>
        </row>
        <row r="3529"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 t="str">
            <v>D1WY_THM_2Proposed DSM Program Energy Costs</v>
          </cell>
        </row>
        <row r="3530"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 t="str">
            <v>D1WY_THM_2Proposed DSM Program Payback Energy Costs</v>
          </cell>
        </row>
        <row r="3531"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 t="str">
            <v>D1WY_THM_2Proposed DSM Program Capacity Costs</v>
          </cell>
        </row>
        <row r="3532"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 t="str">
            <v>D1WY_THM_2Proposed DSM Program Capital Costs</v>
          </cell>
        </row>
        <row r="3533"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 t="str">
            <v>D1WY_THM_2   DSM Program Total Costs</v>
          </cell>
        </row>
        <row r="3534"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 t="str">
            <v>D1ID_THM_2Proposed DSM Program Energy Costs</v>
          </cell>
        </row>
        <row r="3535"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 t="str">
            <v>D1ID_THM_2Proposed DSM Program Payback Energy Costs</v>
          </cell>
        </row>
        <row r="3536"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 t="str">
            <v>D1ID_THM_2Proposed DSM Program Capacity Costs</v>
          </cell>
        </row>
        <row r="3537"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 t="str">
            <v>D1ID_THM_2Proposed DSM Program Capital Costs</v>
          </cell>
        </row>
        <row r="3538"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 t="str">
            <v>D1ID_THM_2   DSM Program Total Costs</v>
          </cell>
        </row>
        <row r="3539"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 t="str">
            <v>D1OR_THM_5Proposed DSM Program Energy Costs</v>
          </cell>
        </row>
        <row r="3540"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 t="str">
            <v>D1OR_THM_5Proposed DSM Program Payback Energy Costs</v>
          </cell>
        </row>
        <row r="3541"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 t="str">
            <v>D1OR_THM_5Proposed DSM Program Capacity Costs</v>
          </cell>
        </row>
        <row r="3542"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 t="str">
            <v>D1OR_THM_5Proposed DSM Program Capital Costs</v>
          </cell>
        </row>
        <row r="3543"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 t="str">
            <v>D1OR_THM_5   DSM Program Total Costs</v>
          </cell>
        </row>
        <row r="3544"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 t="str">
            <v>D1OR_THM_6Proposed DSM Program Energy Costs</v>
          </cell>
        </row>
        <row r="3545"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 t="str">
            <v>D1OR_THM_6Proposed DSM Program Payback Energy Costs</v>
          </cell>
        </row>
        <row r="3546"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 t="str">
            <v>D1OR_THM_6Proposed DSM Program Capacity Costs</v>
          </cell>
        </row>
        <row r="3547"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 t="str">
            <v>D1OR_THM_6Proposed DSM Program Capital Costs</v>
          </cell>
        </row>
        <row r="3548"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 t="str">
            <v>D1OR_THM_6   DSM Program Total Costs</v>
          </cell>
        </row>
        <row r="3549"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 t="str">
            <v>D1OR_CUR_5Proposed DSM Program Energy Costs</v>
          </cell>
        </row>
        <row r="3550"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 t="str">
            <v>D1OR_CUR_5Proposed DSM Program Payback Energy Costs</v>
          </cell>
        </row>
        <row r="3551"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 t="str">
            <v>D1OR_CUR_5Proposed DSM Program Capacity Costs</v>
          </cell>
        </row>
        <row r="3552"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 t="str">
            <v>D1OR_CUR_5Proposed DSM Program Capital Costs</v>
          </cell>
        </row>
        <row r="3553"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0.108</v>
          </cell>
          <cell r="Y3553" t="str">
            <v>D1OR_CUR_5   DSM Program Total Costs</v>
          </cell>
        </row>
        <row r="3554"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 t="str">
            <v>D1OR_AS_1Proposed DSM Program Energy Costs</v>
          </cell>
        </row>
        <row r="3555"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 t="str">
            <v>D1OR_AS_1Proposed DSM Program Payback Energy Costs</v>
          </cell>
        </row>
        <row r="3556"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 t="str">
            <v>D1OR_AS_1Proposed DSM Program Capacity Costs</v>
          </cell>
        </row>
        <row r="3557"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 t="str">
            <v>D1OR_AS_1Proposed DSM Program Capital Costs</v>
          </cell>
        </row>
        <row r="3558"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0.153</v>
          </cell>
          <cell r="P3558">
            <v>0.153</v>
          </cell>
          <cell r="Q3558">
            <v>0.153</v>
          </cell>
          <cell r="R3558">
            <v>0.153</v>
          </cell>
          <cell r="S3558">
            <v>0.153</v>
          </cell>
          <cell r="T3558">
            <v>0.153</v>
          </cell>
          <cell r="U3558">
            <v>0.153</v>
          </cell>
          <cell r="V3558">
            <v>0.153</v>
          </cell>
          <cell r="W3558">
            <v>0.153</v>
          </cell>
          <cell r="X3558">
            <v>0.153</v>
          </cell>
          <cell r="Y3558" t="str">
            <v>D1OR_AS_1   DSM Program Total Costs</v>
          </cell>
        </row>
        <row r="3559"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 t="str">
            <v>D1UT_AS_1Proposed DSM Program Energy Costs</v>
          </cell>
        </row>
        <row r="3560"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 t="str">
            <v>D1UT_AS_1Proposed DSM Program Payback Energy Costs</v>
          </cell>
        </row>
        <row r="3561"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 t="str">
            <v>D1UT_AS_1Proposed DSM Program Capacity Costs</v>
          </cell>
        </row>
        <row r="3562"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 t="str">
            <v>D1UT_AS_1Proposed DSM Program Capital Costs</v>
          </cell>
        </row>
        <row r="3563"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0.02</v>
          </cell>
          <cell r="J3563">
            <v>0.02</v>
          </cell>
          <cell r="K3563">
            <v>0.02</v>
          </cell>
          <cell r="L3563">
            <v>0.02</v>
          </cell>
          <cell r="M3563">
            <v>0.02</v>
          </cell>
          <cell r="N3563">
            <v>0.02</v>
          </cell>
          <cell r="O3563">
            <v>0.02</v>
          </cell>
          <cell r="P3563">
            <v>0.02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 t="str">
            <v>D1UT_AS_1   DSM Program Total Costs</v>
          </cell>
        </row>
        <row r="3564"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 t="str">
            <v>D1UT_AS_2Proposed DSM Program Energy Costs</v>
          </cell>
        </row>
        <row r="3565"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 t="str">
            <v>D1UT_AS_2Proposed DSM Program Payback Energy Costs</v>
          </cell>
        </row>
        <row r="3566"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 t="str">
            <v>D1UT_AS_2Proposed DSM Program Capacity Costs</v>
          </cell>
        </row>
        <row r="3567"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 t="str">
            <v>D1UT_AS_2Proposed DSM Program Capital Costs</v>
          </cell>
        </row>
        <row r="3568"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1.2999999999999999E-2</v>
          </cell>
          <cell r="L3568">
            <v>1.2999999999999999E-2</v>
          </cell>
          <cell r="M3568">
            <v>1.2999999999999999E-2</v>
          </cell>
          <cell r="N3568">
            <v>1.2999999999999999E-2</v>
          </cell>
          <cell r="O3568">
            <v>1.2999999999999999E-2</v>
          </cell>
          <cell r="P3568">
            <v>1.2999999999999999E-2</v>
          </cell>
          <cell r="Q3568">
            <v>1.2999999999999999E-2</v>
          </cell>
          <cell r="R3568">
            <v>1.2999999999999999E-2</v>
          </cell>
          <cell r="S3568">
            <v>1.2999999999999999E-2</v>
          </cell>
          <cell r="T3568">
            <v>1.2999999999999999E-2</v>
          </cell>
          <cell r="U3568">
            <v>1.2999999999999999E-2</v>
          </cell>
          <cell r="V3568">
            <v>1.2999999999999999E-2</v>
          </cell>
          <cell r="W3568">
            <v>1.2999999999999999E-2</v>
          </cell>
          <cell r="X3568">
            <v>1.2999999999999999E-2</v>
          </cell>
          <cell r="Y3568" t="str">
            <v>D1UT_AS_2   DSM Program Total Costs</v>
          </cell>
        </row>
        <row r="3569"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 t="str">
            <v>D1UT_AS_3Proposed DSM Program Energy Costs</v>
          </cell>
        </row>
        <row r="3570"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 t="str">
            <v>D1UT_AS_3Proposed DSM Program Payback Energy Costs</v>
          </cell>
        </row>
        <row r="3571"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 t="str">
            <v>D1UT_AS_3Proposed DSM Program Capacity Costs</v>
          </cell>
        </row>
        <row r="3572"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 t="str">
            <v>D1UT_AS_3Proposed DSM Program Capital Costs</v>
          </cell>
        </row>
        <row r="3573"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8.0000000000000002E-3</v>
          </cell>
          <cell r="X3573">
            <v>8.0000000000000002E-3</v>
          </cell>
          <cell r="Y3573" t="str">
            <v>D1UT_AS_3   DSM Program Total Costs</v>
          </cell>
        </row>
        <row r="3574"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 t="str">
            <v>D1WA_AS_1Proposed DSM Program Energy Costs</v>
          </cell>
        </row>
        <row r="3575"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 t="str">
            <v>D1WA_AS_1Proposed DSM Program Payback Energy Costs</v>
          </cell>
        </row>
        <row r="3576"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 t="str">
            <v>D1WA_AS_1Proposed DSM Program Capacity Costs</v>
          </cell>
        </row>
        <row r="3577"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 t="str">
            <v>D1WA_AS_1Proposed DSM Program Capital Costs</v>
          </cell>
        </row>
        <row r="3578"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2.5999999999999999E-2</v>
          </cell>
          <cell r="P3578">
            <v>2.5999999999999999E-2</v>
          </cell>
          <cell r="Q3578">
            <v>2.5999999999999999E-2</v>
          </cell>
          <cell r="R3578">
            <v>2.5999999999999999E-2</v>
          </cell>
          <cell r="S3578">
            <v>2.5999999999999999E-2</v>
          </cell>
          <cell r="T3578">
            <v>2.5999999999999999E-2</v>
          </cell>
          <cell r="U3578">
            <v>2.5999999999999999E-2</v>
          </cell>
          <cell r="V3578">
            <v>2.5999999999999999E-2</v>
          </cell>
          <cell r="W3578">
            <v>2.5999999999999999E-2</v>
          </cell>
          <cell r="X3578">
            <v>2.5999999999999999E-2</v>
          </cell>
          <cell r="Y3578" t="str">
            <v>D1WA_AS_1   DSM Program Total Costs</v>
          </cell>
        </row>
        <row r="3579"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 t="str">
            <v>D1WA_THM_3Proposed DSM Program Energy Costs</v>
          </cell>
        </row>
        <row r="3580"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 t="str">
            <v>D1WA_THM_3Proposed DSM Program Payback Energy Costs</v>
          </cell>
        </row>
        <row r="3581"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 t="str">
            <v>D1WA_THM_3Proposed DSM Program Capacity Costs</v>
          </cell>
        </row>
        <row r="3582"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 t="str">
            <v>D1WA_THM_3Proposed DSM Program Capital Costs</v>
          </cell>
        </row>
        <row r="3583"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0.10199999999999999</v>
          </cell>
          <cell r="X3583">
            <v>0.10199999999999999</v>
          </cell>
          <cell r="Y3583" t="str">
            <v>D1WA_THM_3   DSM Program Total Costs</v>
          </cell>
        </row>
        <row r="3584"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 t="str">
            <v>D1WA_THM_4Proposed DSM Program Energy Costs</v>
          </cell>
        </row>
        <row r="3585"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 t="str">
            <v>D1WA_THM_4Proposed DSM Program Payback Energy Costs</v>
          </cell>
        </row>
        <row r="3586"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 t="str">
            <v>D1WA_THM_4Proposed DSM Program Capacity Costs</v>
          </cell>
        </row>
        <row r="3587"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 t="str">
            <v>D1WA_THM_4Proposed DSM Program Capital Costs</v>
          </cell>
        </row>
        <row r="3588"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6.2E-2</v>
          </cell>
          <cell r="X3588">
            <v>6.2E-2</v>
          </cell>
          <cell r="Y3588" t="str">
            <v>D1WA_THM_4   DSM Program Total Costs</v>
          </cell>
        </row>
        <row r="3589"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 t="str">
            <v>D1WY_AS_1Proposed DSM Program Energy Costs</v>
          </cell>
        </row>
        <row r="3590"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 t="str">
            <v>D1WY_AS_1Proposed DSM Program Payback Energy Costs</v>
          </cell>
        </row>
        <row r="3591"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 t="str">
            <v>D1WY_AS_1Proposed DSM Program Capacity Costs</v>
          </cell>
        </row>
        <row r="3592"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 t="str">
            <v>D1WY_AS_1Proposed DSM Program Capital Costs</v>
          </cell>
        </row>
        <row r="3593"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-8.9999999999999993E-3</v>
          </cell>
          <cell r="L3593">
            <v>-8.9999999999999993E-3</v>
          </cell>
          <cell r="M3593">
            <v>-8.9999999999999993E-3</v>
          </cell>
          <cell r="N3593">
            <v>-8.9999999999999993E-3</v>
          </cell>
          <cell r="O3593">
            <v>-8.9999999999999993E-3</v>
          </cell>
          <cell r="P3593">
            <v>-8.9999999999999993E-3</v>
          </cell>
          <cell r="Q3593">
            <v>-8.9999999999999993E-3</v>
          </cell>
          <cell r="R3593">
            <v>-8.9999999999999993E-3</v>
          </cell>
          <cell r="S3593">
            <v>-8.9999999999999993E-3</v>
          </cell>
          <cell r="T3593">
            <v>-8.9999999999999993E-3</v>
          </cell>
          <cell r="U3593">
            <v>-8.9999999999999993E-3</v>
          </cell>
          <cell r="V3593">
            <v>-8.9999999999999993E-3</v>
          </cell>
          <cell r="W3593">
            <v>-8.9999999999999993E-3</v>
          </cell>
          <cell r="X3593">
            <v>-8.9999999999999993E-3</v>
          </cell>
          <cell r="Y3593" t="str">
            <v>D1WY_AS_1   DSM Program Total Costs</v>
          </cell>
        </row>
        <row r="3594"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 t="str">
            <v>D1WY_THM_3Proposed DSM Program Energy Costs</v>
          </cell>
        </row>
        <row r="3595"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 t="str">
            <v>D1WY_THM_3Proposed DSM Program Payback Energy Costs</v>
          </cell>
        </row>
        <row r="3596"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 t="str">
            <v>D1WY_THM_3Proposed DSM Program Capacity Costs</v>
          </cell>
        </row>
        <row r="3597"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 t="str">
            <v>D1WY_THM_3Proposed DSM Program Capital Costs</v>
          </cell>
        </row>
        <row r="3598"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 t="str">
            <v>D1WY_THM_3   DSM Program Total Costs</v>
          </cell>
        </row>
        <row r="3599"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 t="str">
            <v>D1WY_THM_4Proposed DSM Program Energy Costs</v>
          </cell>
        </row>
        <row r="3600"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 t="str">
            <v>D1WY_THM_4Proposed DSM Program Payback Energy Costs</v>
          </cell>
        </row>
        <row r="3601"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 t="str">
            <v>D1WY_THM_4Proposed DSM Program Capacity Costs</v>
          </cell>
        </row>
        <row r="3602"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 t="str">
            <v>D1WY_THM_4Proposed DSM Program Capital Costs</v>
          </cell>
        </row>
        <row r="3603"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 t="str">
            <v>D1WY_THM_4   DSM Program Total Costs</v>
          </cell>
        </row>
        <row r="3604"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 t="str">
            <v>D1WY_THM_5Proposed DSM Program Energy Costs</v>
          </cell>
        </row>
        <row r="3605"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5.0000000000000001E-3</v>
          </cell>
          <cell r="Y3605" t="str">
            <v>D1WY_THM_5Proposed DSM Program Payback Energy Costs</v>
          </cell>
        </row>
        <row r="3606"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 t="str">
            <v>D1WY_THM_5Proposed DSM Program Capacity Costs</v>
          </cell>
        </row>
        <row r="3607"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 t="str">
            <v>D1WY_THM_5Proposed DSM Program Capital Costs</v>
          </cell>
        </row>
        <row r="3608"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4.8000000000000001E-2</v>
          </cell>
          <cell r="Y3608" t="str">
            <v>D1WY_THM_5   DSM Program Total Costs</v>
          </cell>
        </row>
        <row r="3609"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 t="str">
            <v>DRW_OR_CUR_5Proposed DSM Program Energy Costs</v>
          </cell>
        </row>
        <row r="3610"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 t="str">
            <v>DRW_OR_CUR_5Proposed DSM Program Payback Energy Costs</v>
          </cell>
        </row>
        <row r="3611"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 t="str">
            <v>DRW_OR_CUR_5Proposed DSM Program Capacity Costs</v>
          </cell>
        </row>
        <row r="3612"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 t="str">
            <v>DRW_OR_CUR_5Proposed DSM Program Capital Costs</v>
          </cell>
        </row>
        <row r="3613"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 t="str">
            <v>DRW_OR_CUR_5   DSM Program Total Costs</v>
          </cell>
        </row>
        <row r="3614"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 t="str">
            <v>DRW_UT_THM_5Proposed DSM Program Energy Costs</v>
          </cell>
        </row>
        <row r="3615"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 t="str">
            <v>DRW_UT_THM_5Proposed DSM Program Payback Energy Costs</v>
          </cell>
        </row>
        <row r="3616"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 t="str">
            <v>DRW_UT_THM_5Proposed DSM Program Capacity Costs</v>
          </cell>
        </row>
        <row r="3617"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 t="str">
            <v>DRW_UT_THM_5Proposed DSM Program Capital Costs</v>
          </cell>
        </row>
        <row r="3618"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 t="str">
            <v>DRW_UT_THM_5   DSM Program Total Costs</v>
          </cell>
        </row>
        <row r="3619"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 t="str">
            <v>DRW_WA_THM_4Proposed DSM Program Energy Costs</v>
          </cell>
        </row>
        <row r="3620"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 t="str">
            <v>DRW_WA_THM_4Proposed DSM Program Payback Energy Costs</v>
          </cell>
        </row>
        <row r="3621"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 t="str">
            <v>DRW_WA_THM_4Proposed DSM Program Capacity Costs</v>
          </cell>
        </row>
        <row r="3622"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 t="str">
            <v>DRW_WA_THM_4Proposed DSM Program Capital Costs</v>
          </cell>
        </row>
        <row r="3623"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 t="str">
            <v>DRW_WA_THM_4   DSM Program Total Costs</v>
          </cell>
        </row>
        <row r="3624"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 t="str">
            <v>DRW_WY_THM_3Proposed DSM Program Energy Costs</v>
          </cell>
        </row>
        <row r="3625"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 t="str">
            <v>DRW_WY_THM_3Proposed DSM Program Payback Energy Costs</v>
          </cell>
        </row>
        <row r="3626"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 t="str">
            <v>DRW_WY_THM_3Proposed DSM Program Capacity Costs</v>
          </cell>
        </row>
        <row r="3627"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 t="str">
            <v>DRW_WY_THM_3Proposed DSM Program Capital Costs</v>
          </cell>
        </row>
        <row r="3628"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 t="str">
            <v>DRW_WY_THM_3   DSM Program Total Costs</v>
          </cell>
        </row>
        <row r="3629"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 t="str">
            <v>DRW_WY_THM_4Proposed DSM Program Energy Costs</v>
          </cell>
        </row>
        <row r="3630"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 t="str">
            <v>DRW_WY_THM_4Proposed DSM Program Payback Energy Costs</v>
          </cell>
        </row>
        <row r="3631"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 t="str">
            <v>DRW_WY_THM_4Proposed DSM Program Capacity Costs</v>
          </cell>
        </row>
        <row r="3632"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 t="str">
            <v>DRW_WY_THM_4Proposed DSM Program Capital Costs</v>
          </cell>
        </row>
        <row r="3633"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 t="str">
            <v>DRW_WY_THM_4   DSM Program Total Costs</v>
          </cell>
        </row>
        <row r="3634"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D2_OR_a_00Proposed DSM Program Energy Costs</v>
          </cell>
        </row>
        <row r="3635"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 t="str">
            <v>D2_OR_a_00Proposed DSM Program Payback Energy Costs</v>
          </cell>
        </row>
        <row r="3636"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 t="str">
            <v>D2_OR_a_00Proposed DSM Program Capacity Costs</v>
          </cell>
        </row>
        <row r="3637"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 t="str">
            <v>D2_OR_a_00Proposed DSM Program Capital Costs</v>
          </cell>
        </row>
        <row r="3638"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 t="str">
            <v>D2_OR_a_00   DSM Program Total Costs</v>
          </cell>
        </row>
        <row r="3639">
          <cell r="E3639">
            <v>0</v>
          </cell>
          <cell r="F3639">
            <v>3.2000000000000001E-2</v>
          </cell>
          <cell r="G3639">
            <v>6.0999999999999999E-2</v>
          </cell>
          <cell r="H3639">
            <v>0.09</v>
          </cell>
          <cell r="I3639">
            <v>0.11600000000000001</v>
          </cell>
          <cell r="J3639">
            <v>0.14199999999999999</v>
          </cell>
          <cell r="K3639">
            <v>0.16700000000000001</v>
          </cell>
          <cell r="L3639">
            <v>0.19</v>
          </cell>
          <cell r="M3639">
            <v>0.21099999999999999</v>
          </cell>
          <cell r="N3639">
            <v>0.23200000000000001</v>
          </cell>
          <cell r="O3639">
            <v>0.249</v>
          </cell>
          <cell r="P3639">
            <v>0.26500000000000001</v>
          </cell>
          <cell r="Q3639">
            <v>0.28100000000000003</v>
          </cell>
          <cell r="R3639">
            <v>0.29699999999999999</v>
          </cell>
          <cell r="S3639">
            <v>0.311</v>
          </cell>
          <cell r="T3639">
            <v>0.32500000000000001</v>
          </cell>
          <cell r="U3639">
            <v>0.33900000000000002</v>
          </cell>
          <cell r="V3639">
            <v>0.35299999999999998</v>
          </cell>
          <cell r="W3639">
            <v>0.36499999999999999</v>
          </cell>
          <cell r="X3639">
            <v>0.377</v>
          </cell>
          <cell r="Y3639" t="str">
            <v>D2_OR_b_10Proposed DSM Program Energy Costs</v>
          </cell>
        </row>
        <row r="3640"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 t="str">
            <v>D2_OR_b_10Proposed DSM Program Payback Energy Costs</v>
          </cell>
        </row>
        <row r="3641"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 t="str">
            <v>D2_OR_b_10Proposed DSM Program Capacity Costs</v>
          </cell>
        </row>
        <row r="3642"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 t="str">
            <v>D2_OR_b_10Proposed DSM Program Capital Costs</v>
          </cell>
        </row>
        <row r="3643">
          <cell r="E3643">
            <v>0</v>
          </cell>
          <cell r="F3643">
            <v>3.2000000000000001E-2</v>
          </cell>
          <cell r="G3643">
            <v>6.0999999999999999E-2</v>
          </cell>
          <cell r="H3643">
            <v>0.09</v>
          </cell>
          <cell r="I3643">
            <v>0.11600000000000001</v>
          </cell>
          <cell r="J3643">
            <v>0.14199999999999999</v>
          </cell>
          <cell r="K3643">
            <v>0.16700000000000001</v>
          </cell>
          <cell r="L3643">
            <v>0.19</v>
          </cell>
          <cell r="M3643">
            <v>0.21099999999999999</v>
          </cell>
          <cell r="N3643">
            <v>0.23200000000000001</v>
          </cell>
          <cell r="O3643">
            <v>0.249</v>
          </cell>
          <cell r="P3643">
            <v>0.26500000000000001</v>
          </cell>
          <cell r="Q3643">
            <v>0.28100000000000003</v>
          </cell>
          <cell r="R3643">
            <v>0.29699999999999999</v>
          </cell>
          <cell r="S3643">
            <v>0.311</v>
          </cell>
          <cell r="T3643">
            <v>0.32500000000000001</v>
          </cell>
          <cell r="U3643">
            <v>0.33900000000000002</v>
          </cell>
          <cell r="V3643">
            <v>0.35299999999999998</v>
          </cell>
          <cell r="W3643">
            <v>0.36499999999999999</v>
          </cell>
          <cell r="X3643">
            <v>0.377</v>
          </cell>
          <cell r="Y3643" t="str">
            <v>D2_OR_b_10   DSM Program Total Costs</v>
          </cell>
        </row>
        <row r="3644">
          <cell r="E3644">
            <v>0</v>
          </cell>
          <cell r="F3644">
            <v>0.47699999999999998</v>
          </cell>
          <cell r="G3644">
            <v>0.94699999999999995</v>
          </cell>
          <cell r="H3644">
            <v>1.3959999999999999</v>
          </cell>
          <cell r="I3644">
            <v>1.8169999999999999</v>
          </cell>
          <cell r="J3644">
            <v>2.2109999999999999</v>
          </cell>
          <cell r="K3644">
            <v>2.5680000000000001</v>
          </cell>
          <cell r="L3644">
            <v>2.8980000000000001</v>
          </cell>
          <cell r="M3644">
            <v>3.1920000000000002</v>
          </cell>
          <cell r="N3644">
            <v>3.4529999999999998</v>
          </cell>
          <cell r="O3644">
            <v>3.6760000000000002</v>
          </cell>
          <cell r="P3644">
            <v>3.8660000000000001</v>
          </cell>
          <cell r="Q3644">
            <v>4.0549999999999997</v>
          </cell>
          <cell r="R3644">
            <v>4.2389999999999999</v>
          </cell>
          <cell r="S3644">
            <v>4.42</v>
          </cell>
          <cell r="T3644">
            <v>4.5960000000000001</v>
          </cell>
          <cell r="U3644">
            <v>4.7709999999999999</v>
          </cell>
          <cell r="V3644">
            <v>4.9550000000000001</v>
          </cell>
          <cell r="W3644">
            <v>5.1219999999999999</v>
          </cell>
          <cell r="X3644">
            <v>5.2830000000000004</v>
          </cell>
          <cell r="Y3644" t="str">
            <v>D2_OR_c_20Proposed DSM Program Energy Costs</v>
          </cell>
        </row>
        <row r="3645"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 t="str">
            <v>D2_OR_c_20Proposed DSM Program Payback Energy Costs</v>
          </cell>
        </row>
        <row r="3646"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 t="str">
            <v>D2_OR_c_20Proposed DSM Program Capacity Costs</v>
          </cell>
        </row>
        <row r="3647"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 t="str">
            <v>D2_OR_c_20Proposed DSM Program Capital Costs</v>
          </cell>
        </row>
        <row r="3648">
          <cell r="E3648">
            <v>0</v>
          </cell>
          <cell r="F3648">
            <v>0.47699999999999998</v>
          </cell>
          <cell r="G3648">
            <v>0.94699999999999995</v>
          </cell>
          <cell r="H3648">
            <v>1.3959999999999999</v>
          </cell>
          <cell r="I3648">
            <v>1.8169999999999999</v>
          </cell>
          <cell r="J3648">
            <v>2.2109999999999999</v>
          </cell>
          <cell r="K3648">
            <v>2.5680000000000001</v>
          </cell>
          <cell r="L3648">
            <v>2.8980000000000001</v>
          </cell>
          <cell r="M3648">
            <v>3.1920000000000002</v>
          </cell>
          <cell r="N3648">
            <v>3.4529999999999998</v>
          </cell>
          <cell r="O3648">
            <v>3.6760000000000002</v>
          </cell>
          <cell r="P3648">
            <v>3.8660000000000001</v>
          </cell>
          <cell r="Q3648">
            <v>4.0549999999999997</v>
          </cell>
          <cell r="R3648">
            <v>4.2389999999999999</v>
          </cell>
          <cell r="S3648">
            <v>4.42</v>
          </cell>
          <cell r="T3648">
            <v>4.5960000000000001</v>
          </cell>
          <cell r="U3648">
            <v>4.7709999999999999</v>
          </cell>
          <cell r="V3648">
            <v>4.9550000000000001</v>
          </cell>
          <cell r="W3648">
            <v>5.1219999999999999</v>
          </cell>
          <cell r="X3648">
            <v>5.2830000000000004</v>
          </cell>
          <cell r="Y3648" t="str">
            <v>D2_OR_c_20   DSM Program Total Costs</v>
          </cell>
        </row>
        <row r="3649">
          <cell r="E3649">
            <v>0</v>
          </cell>
          <cell r="F3649">
            <v>0.91500000000000004</v>
          </cell>
          <cell r="G3649">
            <v>1.9</v>
          </cell>
          <cell r="H3649">
            <v>2.8860000000000001</v>
          </cell>
          <cell r="I3649">
            <v>3.7149999999999999</v>
          </cell>
          <cell r="J3649">
            <v>4.5869999999999997</v>
          </cell>
          <cell r="K3649">
            <v>5.3860000000000001</v>
          </cell>
          <cell r="L3649">
            <v>6.2290000000000001</v>
          </cell>
          <cell r="M3649">
            <v>7.0720000000000001</v>
          </cell>
          <cell r="N3649">
            <v>7.9589999999999996</v>
          </cell>
          <cell r="O3649">
            <v>8.7430000000000003</v>
          </cell>
          <cell r="P3649">
            <v>9.5579999999999998</v>
          </cell>
          <cell r="Q3649">
            <v>10.358000000000001</v>
          </cell>
          <cell r="R3649">
            <v>11.189</v>
          </cell>
          <cell r="S3649">
            <v>11.901</v>
          </cell>
          <cell r="T3649">
            <v>12.672000000000001</v>
          </cell>
          <cell r="U3649">
            <v>13.444000000000001</v>
          </cell>
          <cell r="V3649">
            <v>14.260999999999999</v>
          </cell>
          <cell r="W3649">
            <v>14.972</v>
          </cell>
          <cell r="X3649">
            <v>15.686999999999999</v>
          </cell>
          <cell r="Y3649" t="str">
            <v>D2_OR_e_40Proposed DSM Program Energy Costs</v>
          </cell>
        </row>
        <row r="3650"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 t="str">
            <v>D2_OR_e_40Proposed DSM Program Payback Energy Costs</v>
          </cell>
        </row>
        <row r="3651"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 t="str">
            <v>D2_OR_e_40Proposed DSM Program Capacity Costs</v>
          </cell>
        </row>
        <row r="3652"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 t="str">
            <v>D2_OR_e_40Proposed DSM Program Capital Costs</v>
          </cell>
        </row>
        <row r="3653">
          <cell r="E3653">
            <v>0</v>
          </cell>
          <cell r="F3653">
            <v>0.91500000000000004</v>
          </cell>
          <cell r="G3653">
            <v>1.9</v>
          </cell>
          <cell r="H3653">
            <v>2.8860000000000001</v>
          </cell>
          <cell r="I3653">
            <v>3.7149999999999999</v>
          </cell>
          <cell r="J3653">
            <v>4.5869999999999997</v>
          </cell>
          <cell r="K3653">
            <v>5.3860000000000001</v>
          </cell>
          <cell r="L3653">
            <v>6.2290000000000001</v>
          </cell>
          <cell r="M3653">
            <v>7.0720000000000001</v>
          </cell>
          <cell r="N3653">
            <v>7.9589999999999996</v>
          </cell>
          <cell r="O3653">
            <v>8.7430000000000003</v>
          </cell>
          <cell r="P3653">
            <v>9.5579999999999998</v>
          </cell>
          <cell r="Q3653">
            <v>10.358000000000001</v>
          </cell>
          <cell r="R3653">
            <v>11.189</v>
          </cell>
          <cell r="S3653">
            <v>11.901</v>
          </cell>
          <cell r="T3653">
            <v>12.672000000000001</v>
          </cell>
          <cell r="U3653">
            <v>13.444000000000001</v>
          </cell>
          <cell r="V3653">
            <v>14.260999999999999</v>
          </cell>
          <cell r="W3653">
            <v>14.972</v>
          </cell>
          <cell r="X3653">
            <v>15.686999999999999</v>
          </cell>
          <cell r="Y3653" t="str">
            <v>D2_OR_e_40   DSM Program Total Costs</v>
          </cell>
        </row>
        <row r="3654">
          <cell r="E3654">
            <v>0</v>
          </cell>
          <cell r="F3654">
            <v>0.71899999999999997</v>
          </cell>
          <cell r="G3654">
            <v>1.452</v>
          </cell>
          <cell r="H3654">
            <v>2.2000000000000002</v>
          </cell>
          <cell r="I3654">
            <v>2.9470000000000001</v>
          </cell>
          <cell r="J3654">
            <v>3.7069999999999999</v>
          </cell>
          <cell r="K3654">
            <v>4.4409999999999998</v>
          </cell>
          <cell r="L3654">
            <v>5.16</v>
          </cell>
          <cell r="M3654">
            <v>5.8650000000000002</v>
          </cell>
          <cell r="N3654">
            <v>6.5259999999999998</v>
          </cell>
          <cell r="O3654">
            <v>7.1479999999999997</v>
          </cell>
          <cell r="P3654">
            <v>7.7409999999999997</v>
          </cell>
          <cell r="Q3654">
            <v>8.2910000000000004</v>
          </cell>
          <cell r="R3654">
            <v>8.7959999999999994</v>
          </cell>
          <cell r="S3654">
            <v>9.2490000000000006</v>
          </cell>
          <cell r="T3654">
            <v>9.6859999999999999</v>
          </cell>
          <cell r="U3654">
            <v>10.095000000000001</v>
          </cell>
          <cell r="V3654">
            <v>10.487</v>
          </cell>
          <cell r="W3654">
            <v>10.843</v>
          </cell>
          <cell r="X3654">
            <v>11.167</v>
          </cell>
          <cell r="Y3654" t="str">
            <v>D2_OR_f_50Proposed DSM Program Energy Costs</v>
          </cell>
        </row>
        <row r="3655"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 t="str">
            <v>D2_OR_f_50Proposed DSM Program Payback Energy Costs</v>
          </cell>
        </row>
        <row r="3656"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 t="str">
            <v>D2_OR_f_50Proposed DSM Program Capacity Costs</v>
          </cell>
        </row>
        <row r="3657"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 t="str">
            <v>D2_OR_f_50Proposed DSM Program Capital Costs</v>
          </cell>
        </row>
        <row r="3658">
          <cell r="E3658">
            <v>0</v>
          </cell>
          <cell r="F3658">
            <v>0.71899999999999997</v>
          </cell>
          <cell r="G3658">
            <v>1.452</v>
          </cell>
          <cell r="H3658">
            <v>2.2000000000000002</v>
          </cell>
          <cell r="I3658">
            <v>2.9470000000000001</v>
          </cell>
          <cell r="J3658">
            <v>3.7069999999999999</v>
          </cell>
          <cell r="K3658">
            <v>4.4409999999999998</v>
          </cell>
          <cell r="L3658">
            <v>5.16</v>
          </cell>
          <cell r="M3658">
            <v>5.8650000000000002</v>
          </cell>
          <cell r="N3658">
            <v>6.5259999999999998</v>
          </cell>
          <cell r="O3658">
            <v>7.1479999999999997</v>
          </cell>
          <cell r="P3658">
            <v>7.7409999999999997</v>
          </cell>
          <cell r="Q3658">
            <v>8.2910000000000004</v>
          </cell>
          <cell r="R3658">
            <v>8.7959999999999994</v>
          </cell>
          <cell r="S3658">
            <v>9.2490000000000006</v>
          </cell>
          <cell r="T3658">
            <v>9.6859999999999999</v>
          </cell>
          <cell r="U3658">
            <v>10.095000000000001</v>
          </cell>
          <cell r="V3658">
            <v>10.487</v>
          </cell>
          <cell r="W3658">
            <v>10.843</v>
          </cell>
          <cell r="X3658">
            <v>11.167</v>
          </cell>
          <cell r="Y3658" t="str">
            <v>D2_OR_f_50   DSM Program Total Costs</v>
          </cell>
        </row>
        <row r="3659"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0.20100000000000001</v>
          </cell>
          <cell r="J3659">
            <v>0.86</v>
          </cell>
          <cell r="K3659">
            <v>1.494</v>
          </cell>
          <cell r="L3659">
            <v>2.097</v>
          </cell>
          <cell r="M3659">
            <v>2.6709999999999998</v>
          </cell>
          <cell r="N3659">
            <v>3.181</v>
          </cell>
          <cell r="O3659">
            <v>3.657</v>
          </cell>
          <cell r="P3659">
            <v>4.069</v>
          </cell>
          <cell r="Q3659">
            <v>4.4809999999999999</v>
          </cell>
          <cell r="R3659">
            <v>4.8810000000000002</v>
          </cell>
          <cell r="S3659">
            <v>5.2460000000000004</v>
          </cell>
          <cell r="T3659">
            <v>5.601</v>
          </cell>
          <cell r="U3659">
            <v>5.9550000000000001</v>
          </cell>
          <cell r="V3659">
            <v>6.2939999999999996</v>
          </cell>
          <cell r="W3659">
            <v>6.6539999999999999</v>
          </cell>
          <cell r="X3659">
            <v>6.9980000000000002</v>
          </cell>
          <cell r="Y3659" t="str">
            <v>D2_OR_h_70Proposed DSM Program Energy Costs</v>
          </cell>
        </row>
        <row r="3660"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 t="str">
            <v>D2_OR_h_70Proposed DSM Program Payback Energy Costs</v>
          </cell>
        </row>
        <row r="3661"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 t="str">
            <v>D2_OR_h_70Proposed DSM Program Capacity Costs</v>
          </cell>
        </row>
        <row r="3662"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 t="str">
            <v>D2_OR_h_70Proposed DSM Program Capital Costs</v>
          </cell>
        </row>
        <row r="3663"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0.20100000000000001</v>
          </cell>
          <cell r="J3663">
            <v>0.86</v>
          </cell>
          <cell r="K3663">
            <v>1.494</v>
          </cell>
          <cell r="L3663">
            <v>2.097</v>
          </cell>
          <cell r="M3663">
            <v>2.6709999999999998</v>
          </cell>
          <cell r="N3663">
            <v>3.181</v>
          </cell>
          <cell r="O3663">
            <v>3.657</v>
          </cell>
          <cell r="P3663">
            <v>4.069</v>
          </cell>
          <cell r="Q3663">
            <v>4.4809999999999999</v>
          </cell>
          <cell r="R3663">
            <v>4.8810000000000002</v>
          </cell>
          <cell r="S3663">
            <v>5.2460000000000004</v>
          </cell>
          <cell r="T3663">
            <v>5.601</v>
          </cell>
          <cell r="U3663">
            <v>5.9550000000000001</v>
          </cell>
          <cell r="V3663">
            <v>6.2939999999999996</v>
          </cell>
          <cell r="W3663">
            <v>6.6539999999999999</v>
          </cell>
          <cell r="X3663">
            <v>6.9980000000000002</v>
          </cell>
          <cell r="Y3663" t="str">
            <v>D2_OR_h_70   DSM Program Total Costs</v>
          </cell>
        </row>
        <row r="3664">
          <cell r="E3664">
            <v>0</v>
          </cell>
          <cell r="F3664">
            <v>1.087</v>
          </cell>
          <cell r="G3664">
            <v>2.1509999999999998</v>
          </cell>
          <cell r="H3664">
            <v>3.18</v>
          </cell>
          <cell r="I3664">
            <v>4.1970000000000001</v>
          </cell>
          <cell r="J3664">
            <v>5.1790000000000003</v>
          </cell>
          <cell r="K3664">
            <v>6.1050000000000004</v>
          </cell>
          <cell r="L3664">
            <v>6.984</v>
          </cell>
          <cell r="M3664">
            <v>7.8049999999999997</v>
          </cell>
          <cell r="N3664">
            <v>8.5660000000000007</v>
          </cell>
          <cell r="O3664">
            <v>9.2850000000000001</v>
          </cell>
          <cell r="P3664">
            <v>9.9440000000000008</v>
          </cell>
          <cell r="Q3664">
            <v>10.568</v>
          </cell>
          <cell r="R3664">
            <v>11.132</v>
          </cell>
          <cell r="S3664">
            <v>11.643000000000001</v>
          </cell>
          <cell r="T3664">
            <v>12.141</v>
          </cell>
          <cell r="U3664">
            <v>12.568</v>
          </cell>
          <cell r="V3664">
            <v>12.97</v>
          </cell>
          <cell r="W3664">
            <v>13.32</v>
          </cell>
          <cell r="X3664">
            <v>13.632</v>
          </cell>
          <cell r="Y3664" t="str">
            <v>D2_OR_d_30Proposed DSM Program Energy Costs</v>
          </cell>
        </row>
        <row r="3665"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 t="str">
            <v>D2_OR_d_30Proposed DSM Program Payback Energy Costs</v>
          </cell>
        </row>
        <row r="3666"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 t="str">
            <v>D2_OR_d_30Proposed DSM Program Capacity Costs</v>
          </cell>
        </row>
        <row r="3667"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 t="str">
            <v>D2_OR_d_30Proposed DSM Program Capital Costs</v>
          </cell>
        </row>
        <row r="3668">
          <cell r="E3668">
            <v>0</v>
          </cell>
          <cell r="F3668">
            <v>1.087</v>
          </cell>
          <cell r="G3668">
            <v>2.1509999999999998</v>
          </cell>
          <cell r="H3668">
            <v>3.18</v>
          </cell>
          <cell r="I3668">
            <v>4.1970000000000001</v>
          </cell>
          <cell r="J3668">
            <v>5.1790000000000003</v>
          </cell>
          <cell r="K3668">
            <v>6.1050000000000004</v>
          </cell>
          <cell r="L3668">
            <v>6.984</v>
          </cell>
          <cell r="M3668">
            <v>7.8049999999999997</v>
          </cell>
          <cell r="N3668">
            <v>8.5660000000000007</v>
          </cell>
          <cell r="O3668">
            <v>9.2850000000000001</v>
          </cell>
          <cell r="P3668">
            <v>9.9440000000000008</v>
          </cell>
          <cell r="Q3668">
            <v>10.568</v>
          </cell>
          <cell r="R3668">
            <v>11.132</v>
          </cell>
          <cell r="S3668">
            <v>11.643000000000001</v>
          </cell>
          <cell r="T3668">
            <v>12.141</v>
          </cell>
          <cell r="U3668">
            <v>12.568</v>
          </cell>
          <cell r="V3668">
            <v>12.97</v>
          </cell>
          <cell r="W3668">
            <v>13.32</v>
          </cell>
          <cell r="X3668">
            <v>13.632</v>
          </cell>
          <cell r="Y3668" t="str">
            <v>D2_OR_d_30   DSM Program Total Costs</v>
          </cell>
        </row>
        <row r="3669">
          <cell r="E3669">
            <v>0</v>
          </cell>
          <cell r="F3669">
            <v>0</v>
          </cell>
          <cell r="G3669">
            <v>0</v>
          </cell>
          <cell r="H3669">
            <v>0.85</v>
          </cell>
          <cell r="I3669">
            <v>1.6</v>
          </cell>
          <cell r="J3669">
            <v>2.339</v>
          </cell>
          <cell r="K3669">
            <v>3.0169999999999999</v>
          </cell>
          <cell r="L3669">
            <v>3.6539999999999999</v>
          </cell>
          <cell r="M3669">
            <v>4.234</v>
          </cell>
          <cell r="N3669">
            <v>4.7770000000000001</v>
          </cell>
          <cell r="O3669">
            <v>5.24</v>
          </cell>
          <cell r="P3669">
            <v>5.665</v>
          </cell>
          <cell r="Q3669">
            <v>6.09</v>
          </cell>
          <cell r="R3669">
            <v>6.492</v>
          </cell>
          <cell r="S3669">
            <v>6.8550000000000004</v>
          </cell>
          <cell r="T3669">
            <v>7.2089999999999996</v>
          </cell>
          <cell r="U3669">
            <v>7.548</v>
          </cell>
          <cell r="V3669">
            <v>7.91</v>
          </cell>
          <cell r="W3669">
            <v>8.1999999999999993</v>
          </cell>
          <cell r="X3669">
            <v>8.4830000000000005</v>
          </cell>
          <cell r="Y3669" t="str">
            <v>D2_OR_g_60Proposed DSM Program Energy Costs</v>
          </cell>
        </row>
        <row r="3670"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 t="str">
            <v>D2_OR_g_60Proposed DSM Program Payback Energy Costs</v>
          </cell>
        </row>
        <row r="3671"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 t="str">
            <v>D2_OR_g_60Proposed DSM Program Capacity Costs</v>
          </cell>
        </row>
        <row r="3672"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 t="str">
            <v>D2_OR_g_60Proposed DSM Program Capital Costs</v>
          </cell>
        </row>
        <row r="3673">
          <cell r="E3673">
            <v>0</v>
          </cell>
          <cell r="F3673">
            <v>0</v>
          </cell>
          <cell r="G3673">
            <v>0</v>
          </cell>
          <cell r="H3673">
            <v>0.85</v>
          </cell>
          <cell r="I3673">
            <v>1.6</v>
          </cell>
          <cell r="J3673">
            <v>2.339</v>
          </cell>
          <cell r="K3673">
            <v>3.0169999999999999</v>
          </cell>
          <cell r="L3673">
            <v>3.6539999999999999</v>
          </cell>
          <cell r="M3673">
            <v>4.234</v>
          </cell>
          <cell r="N3673">
            <v>4.7770000000000001</v>
          </cell>
          <cell r="O3673">
            <v>5.24</v>
          </cell>
          <cell r="P3673">
            <v>5.665</v>
          </cell>
          <cell r="Q3673">
            <v>6.09</v>
          </cell>
          <cell r="R3673">
            <v>6.492</v>
          </cell>
          <cell r="S3673">
            <v>6.8550000000000004</v>
          </cell>
          <cell r="T3673">
            <v>7.2089999999999996</v>
          </cell>
          <cell r="U3673">
            <v>7.548</v>
          </cell>
          <cell r="V3673">
            <v>7.91</v>
          </cell>
          <cell r="W3673">
            <v>8.1999999999999993</v>
          </cell>
          <cell r="X3673">
            <v>8.4830000000000005</v>
          </cell>
          <cell r="Y3673" t="str">
            <v>D2_OR_g_60   DSM Program Total Costs</v>
          </cell>
        </row>
        <row r="3674"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0.24199999999999999</v>
          </cell>
          <cell r="N3674">
            <v>0.48399999999999999</v>
          </cell>
          <cell r="O3674">
            <v>0.69799999999999995</v>
          </cell>
          <cell r="P3674">
            <v>0.91100000000000003</v>
          </cell>
          <cell r="Q3674">
            <v>1.125</v>
          </cell>
          <cell r="R3674">
            <v>1.3380000000000001</v>
          </cell>
          <cell r="S3674">
            <v>1.3380000000000001</v>
          </cell>
          <cell r="T3674">
            <v>1.3380000000000001</v>
          </cell>
          <cell r="U3674">
            <v>1.4670000000000001</v>
          </cell>
          <cell r="V3674">
            <v>1.466</v>
          </cell>
          <cell r="W3674">
            <v>1.6659999999999999</v>
          </cell>
          <cell r="X3674">
            <v>1.865</v>
          </cell>
          <cell r="Y3674" t="str">
            <v>D2_OR_i_80Proposed DSM Program Energy Costs</v>
          </cell>
        </row>
        <row r="3675"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 t="str">
            <v>D2_OR_i_80Proposed DSM Program Payback Energy Costs</v>
          </cell>
        </row>
        <row r="3676"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 t="str">
            <v>D2_OR_i_80Proposed DSM Program Capacity Costs</v>
          </cell>
        </row>
        <row r="3677"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 t="str">
            <v>D2_OR_i_80Proposed DSM Program Capital Costs</v>
          </cell>
        </row>
        <row r="3678"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0.24199999999999999</v>
          </cell>
          <cell r="N3678">
            <v>0.48399999999999999</v>
          </cell>
          <cell r="O3678">
            <v>0.69799999999999995</v>
          </cell>
          <cell r="P3678">
            <v>0.91100000000000003</v>
          </cell>
          <cell r="Q3678">
            <v>1.125</v>
          </cell>
          <cell r="R3678">
            <v>1.3380000000000001</v>
          </cell>
          <cell r="S3678">
            <v>1.3380000000000001</v>
          </cell>
          <cell r="T3678">
            <v>1.3380000000000001</v>
          </cell>
          <cell r="U3678">
            <v>1.4670000000000001</v>
          </cell>
          <cell r="V3678">
            <v>1.466</v>
          </cell>
          <cell r="W3678">
            <v>1.6659999999999999</v>
          </cell>
          <cell r="X3678">
            <v>1.865</v>
          </cell>
          <cell r="Y3678" t="str">
            <v>D2_OR_i_80   DSM Program Total Costs</v>
          </cell>
        </row>
        <row r="3679"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 t="str">
            <v>D2_CA_a_00Proposed DSM Program Energy Costs</v>
          </cell>
        </row>
        <row r="3680"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 t="str">
            <v>D2_CA_a_00Proposed DSM Program Payback Energy Costs</v>
          </cell>
        </row>
        <row r="3681"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 t="str">
            <v>D2_CA_a_00Proposed DSM Program Capacity Costs</v>
          </cell>
        </row>
        <row r="3682"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 t="str">
            <v>D2_CA_a_00Proposed DSM Program Capital Costs</v>
          </cell>
        </row>
        <row r="3683"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 t="str">
            <v>D2_CA_a_00   DSM Program Total Costs</v>
          </cell>
        </row>
        <row r="3684">
          <cell r="E3684">
            <v>0</v>
          </cell>
          <cell r="F3684">
            <v>3.0000000000000001E-3</v>
          </cell>
          <cell r="G3684">
            <v>5.0000000000000001E-3</v>
          </cell>
          <cell r="H3684">
            <v>8.0000000000000002E-3</v>
          </cell>
          <cell r="I3684">
            <v>1.0999999999999999E-2</v>
          </cell>
          <cell r="J3684">
            <v>1.4E-2</v>
          </cell>
          <cell r="K3684">
            <v>1.6E-2</v>
          </cell>
          <cell r="L3684">
            <v>1.9E-2</v>
          </cell>
          <cell r="M3684">
            <v>2.1999999999999999E-2</v>
          </cell>
          <cell r="N3684">
            <v>2.5000000000000001E-2</v>
          </cell>
          <cell r="O3684">
            <v>2.7E-2</v>
          </cell>
          <cell r="P3684">
            <v>0.03</v>
          </cell>
          <cell r="Q3684">
            <v>3.2000000000000001E-2</v>
          </cell>
          <cell r="R3684">
            <v>3.5000000000000003E-2</v>
          </cell>
          <cell r="S3684">
            <v>3.6999999999999998E-2</v>
          </cell>
          <cell r="T3684">
            <v>3.7999999999999999E-2</v>
          </cell>
          <cell r="U3684">
            <v>3.9E-2</v>
          </cell>
          <cell r="V3684">
            <v>0.04</v>
          </cell>
          <cell r="W3684">
            <v>4.1000000000000002E-2</v>
          </cell>
          <cell r="X3684">
            <v>4.2000000000000003E-2</v>
          </cell>
          <cell r="Y3684" t="str">
            <v>D2_CA_b_10Proposed DSM Program Energy Costs</v>
          </cell>
        </row>
        <row r="3685"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 t="str">
            <v>D2_CA_b_10Proposed DSM Program Payback Energy Costs</v>
          </cell>
        </row>
        <row r="3686"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 t="str">
            <v>D2_CA_b_10Proposed DSM Program Capacity Costs</v>
          </cell>
        </row>
        <row r="3687"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 t="str">
            <v>D2_CA_b_10Proposed DSM Program Capital Costs</v>
          </cell>
        </row>
        <row r="3688">
          <cell r="E3688">
            <v>0</v>
          </cell>
          <cell r="F3688">
            <v>3.0000000000000001E-3</v>
          </cell>
          <cell r="G3688">
            <v>5.0000000000000001E-3</v>
          </cell>
          <cell r="H3688">
            <v>8.0000000000000002E-3</v>
          </cell>
          <cell r="I3688">
            <v>1.0999999999999999E-2</v>
          </cell>
          <cell r="J3688">
            <v>1.4E-2</v>
          </cell>
          <cell r="K3688">
            <v>1.6E-2</v>
          </cell>
          <cell r="L3688">
            <v>1.9E-2</v>
          </cell>
          <cell r="M3688">
            <v>2.1999999999999999E-2</v>
          </cell>
          <cell r="N3688">
            <v>2.5000000000000001E-2</v>
          </cell>
          <cell r="O3688">
            <v>2.7E-2</v>
          </cell>
          <cell r="P3688">
            <v>0.03</v>
          </cell>
          <cell r="Q3688">
            <v>3.2000000000000001E-2</v>
          </cell>
          <cell r="R3688">
            <v>3.5000000000000003E-2</v>
          </cell>
          <cell r="S3688">
            <v>3.6999999999999998E-2</v>
          </cell>
          <cell r="T3688">
            <v>3.7999999999999999E-2</v>
          </cell>
          <cell r="U3688">
            <v>3.9E-2</v>
          </cell>
          <cell r="V3688">
            <v>0.04</v>
          </cell>
          <cell r="W3688">
            <v>4.1000000000000002E-2</v>
          </cell>
          <cell r="X3688">
            <v>4.2000000000000003E-2</v>
          </cell>
          <cell r="Y3688" t="str">
            <v>D2_CA_b_10   DSM Program Total Costs</v>
          </cell>
        </row>
        <row r="3689"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 t="str">
            <v>D2_ID_a_00Proposed DSM Program Energy Costs</v>
          </cell>
        </row>
        <row r="3690"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 t="str">
            <v>D2_ID_a_00Proposed DSM Program Payback Energy Costs</v>
          </cell>
        </row>
        <row r="3691"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 t="str">
            <v>D2_ID_a_00Proposed DSM Program Capacity Costs</v>
          </cell>
        </row>
        <row r="3692"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 t="str">
            <v>D2_ID_a_00Proposed DSM Program Capital Costs</v>
          </cell>
        </row>
        <row r="3693"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 t="str">
            <v>D2_ID_a_00   DSM Program Total Costs</v>
          </cell>
        </row>
        <row r="3694">
          <cell r="E3694">
            <v>0</v>
          </cell>
          <cell r="F3694">
            <v>2.3E-2</v>
          </cell>
          <cell r="G3694">
            <v>4.7E-2</v>
          </cell>
          <cell r="H3694">
            <v>6.8000000000000005E-2</v>
          </cell>
          <cell r="I3694">
            <v>9.0999999999999998E-2</v>
          </cell>
          <cell r="J3694">
            <v>0.113</v>
          </cell>
          <cell r="K3694">
            <v>0.13</v>
          </cell>
          <cell r="L3694">
            <v>0.14399999999999999</v>
          </cell>
          <cell r="M3694">
            <v>0.159</v>
          </cell>
          <cell r="N3694">
            <v>0.17199999999999999</v>
          </cell>
          <cell r="O3694">
            <v>0.182</v>
          </cell>
          <cell r="P3694">
            <v>0.191</v>
          </cell>
          <cell r="Q3694">
            <v>0.19900000000000001</v>
          </cell>
          <cell r="R3694">
            <v>0.20499999999999999</v>
          </cell>
          <cell r="S3694">
            <v>0.21199999999999999</v>
          </cell>
          <cell r="T3694">
            <v>0.217</v>
          </cell>
          <cell r="U3694">
            <v>0.221</v>
          </cell>
          <cell r="V3694">
            <v>0.224</v>
          </cell>
          <cell r="W3694">
            <v>0.22800000000000001</v>
          </cell>
          <cell r="X3694">
            <v>0.23100000000000001</v>
          </cell>
          <cell r="Y3694" t="str">
            <v>D2_ID_b_10Proposed DSM Program Energy Costs</v>
          </cell>
        </row>
        <row r="3695"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 t="str">
            <v>D2_ID_b_10Proposed DSM Program Payback Energy Costs</v>
          </cell>
        </row>
        <row r="3696"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 t="str">
            <v>D2_ID_b_10Proposed DSM Program Capacity Costs</v>
          </cell>
        </row>
        <row r="3697"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 t="str">
            <v>D2_ID_b_10Proposed DSM Program Capital Costs</v>
          </cell>
        </row>
        <row r="3698">
          <cell r="E3698">
            <v>0</v>
          </cell>
          <cell r="F3698">
            <v>2.3E-2</v>
          </cell>
          <cell r="G3698">
            <v>4.7E-2</v>
          </cell>
          <cell r="H3698">
            <v>6.8000000000000005E-2</v>
          </cell>
          <cell r="I3698">
            <v>9.0999999999999998E-2</v>
          </cell>
          <cell r="J3698">
            <v>0.113</v>
          </cell>
          <cell r="K3698">
            <v>0.13</v>
          </cell>
          <cell r="L3698">
            <v>0.14399999999999999</v>
          </cell>
          <cell r="M3698">
            <v>0.159</v>
          </cell>
          <cell r="N3698">
            <v>0.17199999999999999</v>
          </cell>
          <cell r="O3698">
            <v>0.182</v>
          </cell>
          <cell r="P3698">
            <v>0.191</v>
          </cell>
          <cell r="Q3698">
            <v>0.19900000000000001</v>
          </cell>
          <cell r="R3698">
            <v>0.20499999999999999</v>
          </cell>
          <cell r="S3698">
            <v>0.21199999999999999</v>
          </cell>
          <cell r="T3698">
            <v>0.217</v>
          </cell>
          <cell r="U3698">
            <v>0.221</v>
          </cell>
          <cell r="V3698">
            <v>0.224</v>
          </cell>
          <cell r="W3698">
            <v>0.22800000000000001</v>
          </cell>
          <cell r="X3698">
            <v>0.23100000000000001</v>
          </cell>
          <cell r="Y3698" t="str">
            <v>D2_ID_b_10   DSM Program Total Costs</v>
          </cell>
        </row>
        <row r="3699"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 t="str">
            <v>D2_WW_a_00Proposed DSM Program Energy Costs</v>
          </cell>
        </row>
        <row r="3700"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 t="str">
            <v>D2_WW_a_00Proposed DSM Program Payback Energy Costs</v>
          </cell>
        </row>
        <row r="3701"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 t="str">
            <v>D2_WW_a_00Proposed DSM Program Capacity Costs</v>
          </cell>
        </row>
        <row r="3702"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 t="str">
            <v>D2_WW_a_00Proposed DSM Program Capital Costs</v>
          </cell>
        </row>
        <row r="3703"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 t="str">
            <v>D2_WW_a_00   DSM Program Total Costs</v>
          </cell>
        </row>
        <row r="3704">
          <cell r="E3704">
            <v>0</v>
          </cell>
          <cell r="F3704">
            <v>4.0000000000000001E-3</v>
          </cell>
          <cell r="G3704">
            <v>8.0000000000000002E-3</v>
          </cell>
          <cell r="H3704">
            <v>1.2999999999999999E-2</v>
          </cell>
          <cell r="I3704">
            <v>1.7999999999999999E-2</v>
          </cell>
          <cell r="J3704">
            <v>2.3E-2</v>
          </cell>
          <cell r="K3704">
            <v>2.9000000000000001E-2</v>
          </cell>
          <cell r="L3704">
            <v>3.4000000000000002E-2</v>
          </cell>
          <cell r="M3704">
            <v>3.9E-2</v>
          </cell>
          <cell r="N3704">
            <v>4.3999999999999997E-2</v>
          </cell>
          <cell r="O3704">
            <v>4.8000000000000001E-2</v>
          </cell>
          <cell r="P3704">
            <v>5.0999999999999997E-2</v>
          </cell>
          <cell r="Q3704">
            <v>5.5E-2</v>
          </cell>
          <cell r="R3704">
            <v>5.8000000000000003E-2</v>
          </cell>
          <cell r="S3704">
            <v>6.0999999999999999E-2</v>
          </cell>
          <cell r="T3704">
            <v>6.3E-2</v>
          </cell>
          <cell r="U3704">
            <v>6.6000000000000003E-2</v>
          </cell>
          <cell r="V3704">
            <v>6.7000000000000004E-2</v>
          </cell>
          <cell r="W3704">
            <v>6.9000000000000006E-2</v>
          </cell>
          <cell r="X3704">
            <v>7.0999999999999994E-2</v>
          </cell>
          <cell r="Y3704" t="str">
            <v>D2_WW_b_10Proposed DSM Program Energy Costs</v>
          </cell>
        </row>
        <row r="3705"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 t="str">
            <v>D2_WW_b_10Proposed DSM Program Payback Energy Costs</v>
          </cell>
        </row>
        <row r="3706"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 t="str">
            <v>D2_WW_b_10Proposed DSM Program Capacity Costs</v>
          </cell>
        </row>
        <row r="3707"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 t="str">
            <v>D2_WW_b_10Proposed DSM Program Capital Costs</v>
          </cell>
        </row>
        <row r="3708">
          <cell r="E3708">
            <v>0</v>
          </cell>
          <cell r="F3708">
            <v>4.0000000000000001E-3</v>
          </cell>
          <cell r="G3708">
            <v>8.0000000000000002E-3</v>
          </cell>
          <cell r="H3708">
            <v>1.2999999999999999E-2</v>
          </cell>
          <cell r="I3708">
            <v>1.7999999999999999E-2</v>
          </cell>
          <cell r="J3708">
            <v>2.3E-2</v>
          </cell>
          <cell r="K3708">
            <v>2.9000000000000001E-2</v>
          </cell>
          <cell r="L3708">
            <v>3.4000000000000002E-2</v>
          </cell>
          <cell r="M3708">
            <v>3.9E-2</v>
          </cell>
          <cell r="N3708">
            <v>4.3999999999999997E-2</v>
          </cell>
          <cell r="O3708">
            <v>4.8000000000000001E-2</v>
          </cell>
          <cell r="P3708">
            <v>5.0999999999999997E-2</v>
          </cell>
          <cell r="Q3708">
            <v>5.5E-2</v>
          </cell>
          <cell r="R3708">
            <v>5.8000000000000003E-2</v>
          </cell>
          <cell r="S3708">
            <v>6.0999999999999999E-2</v>
          </cell>
          <cell r="T3708">
            <v>6.3E-2</v>
          </cell>
          <cell r="U3708">
            <v>6.6000000000000003E-2</v>
          </cell>
          <cell r="V3708">
            <v>6.7000000000000004E-2</v>
          </cell>
          <cell r="W3708">
            <v>6.9000000000000006E-2</v>
          </cell>
          <cell r="X3708">
            <v>7.0999999999999994E-2</v>
          </cell>
          <cell r="Y3708" t="str">
            <v>D2_WW_b_10   DSM Program Total Costs</v>
          </cell>
        </row>
        <row r="3709"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 t="str">
            <v>D2_YK_a_00Proposed DSM Program Energy Costs</v>
          </cell>
        </row>
        <row r="3710"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 t="str">
            <v>D2_YK_a_00Proposed DSM Program Payback Energy Costs</v>
          </cell>
        </row>
        <row r="3711"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 t="str">
            <v>D2_YK_a_00Proposed DSM Program Capacity Costs</v>
          </cell>
        </row>
        <row r="3712"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 t="str">
            <v>D2_YK_a_00Proposed DSM Program Capital Costs</v>
          </cell>
        </row>
        <row r="3713"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 t="str">
            <v>D2_YK_a_00   DSM Program Total Costs</v>
          </cell>
        </row>
        <row r="3714">
          <cell r="E3714">
            <v>0</v>
          </cell>
          <cell r="F3714">
            <v>8.9999999999999993E-3</v>
          </cell>
          <cell r="G3714">
            <v>1.9E-2</v>
          </cell>
          <cell r="H3714">
            <v>3.1E-2</v>
          </cell>
          <cell r="I3714">
            <v>4.2999999999999997E-2</v>
          </cell>
          <cell r="J3714">
            <v>5.5E-2</v>
          </cell>
          <cell r="K3714">
            <v>6.8000000000000005E-2</v>
          </cell>
          <cell r="L3714">
            <v>0.08</v>
          </cell>
          <cell r="M3714">
            <v>9.1999999999999998E-2</v>
          </cell>
          <cell r="N3714">
            <v>0.104</v>
          </cell>
          <cell r="O3714">
            <v>0.113</v>
          </cell>
          <cell r="P3714">
            <v>0.121</v>
          </cell>
          <cell r="Q3714">
            <v>0.129</v>
          </cell>
          <cell r="R3714">
            <v>0.13600000000000001</v>
          </cell>
          <cell r="S3714">
            <v>0.14299999999999999</v>
          </cell>
          <cell r="T3714">
            <v>0.14899999999999999</v>
          </cell>
          <cell r="U3714">
            <v>0.155</v>
          </cell>
          <cell r="V3714">
            <v>0.158</v>
          </cell>
          <cell r="W3714">
            <v>0.16200000000000001</v>
          </cell>
          <cell r="X3714">
            <v>0.16600000000000001</v>
          </cell>
          <cell r="Y3714" t="str">
            <v>D2_YK_b_10Proposed DSM Program Energy Costs</v>
          </cell>
        </row>
        <row r="3715"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 t="str">
            <v>D2_YK_b_10Proposed DSM Program Payback Energy Costs</v>
          </cell>
        </row>
        <row r="3716"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 t="str">
            <v>D2_YK_b_10Proposed DSM Program Capacity Costs</v>
          </cell>
        </row>
        <row r="3717"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 t="str">
            <v>D2_YK_b_10Proposed DSM Program Capital Costs</v>
          </cell>
        </row>
        <row r="3718">
          <cell r="E3718">
            <v>0</v>
          </cell>
          <cell r="F3718">
            <v>8.9999999999999993E-3</v>
          </cell>
          <cell r="G3718">
            <v>1.9E-2</v>
          </cell>
          <cell r="H3718">
            <v>3.1E-2</v>
          </cell>
          <cell r="I3718">
            <v>4.2999999999999997E-2</v>
          </cell>
          <cell r="J3718">
            <v>5.5E-2</v>
          </cell>
          <cell r="K3718">
            <v>6.8000000000000005E-2</v>
          </cell>
          <cell r="L3718">
            <v>0.08</v>
          </cell>
          <cell r="M3718">
            <v>9.1999999999999998E-2</v>
          </cell>
          <cell r="N3718">
            <v>0.104</v>
          </cell>
          <cell r="O3718">
            <v>0.113</v>
          </cell>
          <cell r="P3718">
            <v>0.121</v>
          </cell>
          <cell r="Q3718">
            <v>0.129</v>
          </cell>
          <cell r="R3718">
            <v>0.13600000000000001</v>
          </cell>
          <cell r="S3718">
            <v>0.14299999999999999</v>
          </cell>
          <cell r="T3718">
            <v>0.14899999999999999</v>
          </cell>
          <cell r="U3718">
            <v>0.155</v>
          </cell>
          <cell r="V3718">
            <v>0.158</v>
          </cell>
          <cell r="W3718">
            <v>0.16200000000000001</v>
          </cell>
          <cell r="X3718">
            <v>0.16600000000000001</v>
          </cell>
          <cell r="Y3718" t="str">
            <v>D2_YK_b_10   DSM Program Total Costs</v>
          </cell>
        </row>
        <row r="3719"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 t="str">
            <v>D2_WY_a_00Proposed DSM Program Energy Costs</v>
          </cell>
        </row>
        <row r="3720"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 t="str">
            <v>D2_WY_a_00Proposed DSM Program Payback Energy Costs</v>
          </cell>
        </row>
        <row r="3721"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 t="str">
            <v>D2_WY_a_00Proposed DSM Program Capacity Costs</v>
          </cell>
        </row>
        <row r="3722"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 t="str">
            <v>D2_WY_a_00Proposed DSM Program Capital Costs</v>
          </cell>
        </row>
        <row r="3723"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 t="str">
            <v>D2_WY_a_00   DSM Program Total Costs</v>
          </cell>
        </row>
        <row r="3724">
          <cell r="E3724">
            <v>0</v>
          </cell>
          <cell r="F3724">
            <v>4.4999999999999998E-2</v>
          </cell>
          <cell r="G3724">
            <v>9.5000000000000001E-2</v>
          </cell>
          <cell r="H3724">
            <v>0.15</v>
          </cell>
          <cell r="I3724">
            <v>0.21</v>
          </cell>
          <cell r="J3724">
            <v>0.27600000000000002</v>
          </cell>
          <cell r="K3724">
            <v>0.34599999999999997</v>
          </cell>
          <cell r="L3724">
            <v>0.41899999999999998</v>
          </cell>
          <cell r="M3724">
            <v>0.49099999999999999</v>
          </cell>
          <cell r="N3724">
            <v>0.56000000000000005</v>
          </cell>
          <cell r="O3724">
            <v>0.624</v>
          </cell>
          <cell r="P3724">
            <v>0.68300000000000005</v>
          </cell>
          <cell r="Q3724">
            <v>0.73599999999999999</v>
          </cell>
          <cell r="R3724">
            <v>0.78400000000000003</v>
          </cell>
          <cell r="S3724">
            <v>0.83</v>
          </cell>
          <cell r="T3724">
            <v>0.874</v>
          </cell>
          <cell r="U3724">
            <v>0.91500000000000004</v>
          </cell>
          <cell r="V3724">
            <v>0.94</v>
          </cell>
          <cell r="W3724">
            <v>0.96</v>
          </cell>
          <cell r="X3724">
            <v>0.98399999999999999</v>
          </cell>
          <cell r="Y3724" t="str">
            <v>D2_WY_b_10Proposed DSM Program Energy Costs</v>
          </cell>
        </row>
        <row r="3725"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 t="str">
            <v>D2_WY_b_10Proposed DSM Program Payback Energy Costs</v>
          </cell>
        </row>
        <row r="3726"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 t="str">
            <v>D2_WY_b_10Proposed DSM Program Capacity Costs</v>
          </cell>
        </row>
        <row r="3727"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 t="str">
            <v>D2_WY_b_10Proposed DSM Program Capital Costs</v>
          </cell>
        </row>
        <row r="3728">
          <cell r="E3728">
            <v>0</v>
          </cell>
          <cell r="F3728">
            <v>4.4999999999999998E-2</v>
          </cell>
          <cell r="G3728">
            <v>9.5000000000000001E-2</v>
          </cell>
          <cell r="H3728">
            <v>0.15</v>
          </cell>
          <cell r="I3728">
            <v>0.21</v>
          </cell>
          <cell r="J3728">
            <v>0.27600000000000002</v>
          </cell>
          <cell r="K3728">
            <v>0.34599999999999997</v>
          </cell>
          <cell r="L3728">
            <v>0.41899999999999998</v>
          </cell>
          <cell r="M3728">
            <v>0.49099999999999999</v>
          </cell>
          <cell r="N3728">
            <v>0.56000000000000005</v>
          </cell>
          <cell r="O3728">
            <v>0.624</v>
          </cell>
          <cell r="P3728">
            <v>0.68300000000000005</v>
          </cell>
          <cell r="Q3728">
            <v>0.73599999999999999</v>
          </cell>
          <cell r="R3728">
            <v>0.78400000000000003</v>
          </cell>
          <cell r="S3728">
            <v>0.83</v>
          </cell>
          <cell r="T3728">
            <v>0.874</v>
          </cell>
          <cell r="U3728">
            <v>0.91500000000000004</v>
          </cell>
          <cell r="V3728">
            <v>0.94</v>
          </cell>
          <cell r="W3728">
            <v>0.96</v>
          </cell>
          <cell r="X3728">
            <v>0.98399999999999999</v>
          </cell>
          <cell r="Y3728" t="str">
            <v>D2_WY_b_10   DSM Program Total Costs</v>
          </cell>
        </row>
        <row r="3729"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 t="str">
            <v>D2_UT_a_00Proposed DSM Program Energy Costs</v>
          </cell>
        </row>
        <row r="3730"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 t="str">
            <v>D2_UT_a_00Proposed DSM Program Payback Energy Costs</v>
          </cell>
        </row>
        <row r="3731"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 t="str">
            <v>D2_UT_a_00Proposed DSM Program Capacity Costs</v>
          </cell>
        </row>
        <row r="3732"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 t="str">
            <v>D2_UT_a_00Proposed DSM Program Capital Costs</v>
          </cell>
        </row>
        <row r="3733"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 t="str">
            <v>D2_UT_a_00   DSM Program Total Costs</v>
          </cell>
        </row>
        <row r="3734">
          <cell r="E3734">
            <v>0</v>
          </cell>
          <cell r="F3734">
            <v>0.35699999999999998</v>
          </cell>
          <cell r="G3734">
            <v>0.71799999999999997</v>
          </cell>
          <cell r="H3734">
            <v>1.046</v>
          </cell>
          <cell r="I3734">
            <v>1.4</v>
          </cell>
          <cell r="J3734">
            <v>1.75</v>
          </cell>
          <cell r="K3734">
            <v>2.0539999999999998</v>
          </cell>
          <cell r="L3734">
            <v>2.34</v>
          </cell>
          <cell r="M3734">
            <v>2.6190000000000002</v>
          </cell>
          <cell r="N3734">
            <v>2.8809999999999998</v>
          </cell>
          <cell r="O3734">
            <v>3.1070000000000002</v>
          </cell>
          <cell r="P3734">
            <v>3.3090000000000002</v>
          </cell>
          <cell r="Q3734">
            <v>3.4849999999999999</v>
          </cell>
          <cell r="R3734">
            <v>3.6480000000000001</v>
          </cell>
          <cell r="S3734">
            <v>3.8069999999999999</v>
          </cell>
          <cell r="T3734">
            <v>3.9489999999999998</v>
          </cell>
          <cell r="U3734">
            <v>4.0759999999999996</v>
          </cell>
          <cell r="V3734">
            <v>4.1580000000000004</v>
          </cell>
          <cell r="W3734">
            <v>4.2240000000000002</v>
          </cell>
          <cell r="X3734">
            <v>4.2949999999999999</v>
          </cell>
          <cell r="Y3734" t="str">
            <v>D2_UT_b_10Proposed DSM Program Energy Costs</v>
          </cell>
        </row>
        <row r="3735"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 t="str">
            <v>D2_UT_b_10Proposed DSM Program Payback Energy Costs</v>
          </cell>
        </row>
        <row r="3736"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 t="str">
            <v>D2_UT_b_10Proposed DSM Program Capacity Costs</v>
          </cell>
        </row>
        <row r="3737"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 t="str">
            <v>D2_UT_b_10Proposed DSM Program Capital Costs</v>
          </cell>
        </row>
        <row r="3738">
          <cell r="E3738">
            <v>0</v>
          </cell>
          <cell r="F3738">
            <v>0.35699999999999998</v>
          </cell>
          <cell r="G3738">
            <v>0.71799999999999997</v>
          </cell>
          <cell r="H3738">
            <v>1.046</v>
          </cell>
          <cell r="I3738">
            <v>1.4</v>
          </cell>
          <cell r="J3738">
            <v>1.75</v>
          </cell>
          <cell r="K3738">
            <v>2.0539999999999998</v>
          </cell>
          <cell r="L3738">
            <v>2.34</v>
          </cell>
          <cell r="M3738">
            <v>2.6190000000000002</v>
          </cell>
          <cell r="N3738">
            <v>2.8809999999999998</v>
          </cell>
          <cell r="O3738">
            <v>3.1070000000000002</v>
          </cell>
          <cell r="P3738">
            <v>3.3090000000000002</v>
          </cell>
          <cell r="Q3738">
            <v>3.4849999999999999</v>
          </cell>
          <cell r="R3738">
            <v>3.6480000000000001</v>
          </cell>
          <cell r="S3738">
            <v>3.8069999999999999</v>
          </cell>
          <cell r="T3738">
            <v>3.9489999999999998</v>
          </cell>
          <cell r="U3738">
            <v>4.0759999999999996</v>
          </cell>
          <cell r="V3738">
            <v>4.1580000000000004</v>
          </cell>
          <cell r="W3738">
            <v>4.2240000000000002</v>
          </cell>
          <cell r="X3738">
            <v>4.2949999999999999</v>
          </cell>
          <cell r="Y3738" t="str">
            <v>D2_UT_b_10   DSM Program Total Costs</v>
          </cell>
        </row>
        <row r="3739"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 t="str">
            <v>D2_CA_k_100Proposed DSM Program Energy Costs</v>
          </cell>
        </row>
        <row r="3740"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 t="str">
            <v>D2_CA_k_100Proposed DSM Program Payback Energy Costs</v>
          </cell>
        </row>
        <row r="3741"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 t="str">
            <v>D2_CA_k_100Proposed DSM Program Capacity Costs</v>
          </cell>
        </row>
        <row r="3742"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 t="str">
            <v>D2_CA_k_100Proposed DSM Program Capital Costs</v>
          </cell>
        </row>
        <row r="3743"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 t="str">
            <v>D2_CA_k_100   DSM Program Total Costs</v>
          </cell>
        </row>
        <row r="3744"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 t="str">
            <v>D2_CA_l_110Proposed DSM Program Energy Costs</v>
          </cell>
        </row>
        <row r="3745"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 t="str">
            <v>D2_CA_l_110Proposed DSM Program Payback Energy Costs</v>
          </cell>
        </row>
        <row r="3746"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 t="str">
            <v>D2_CA_l_110Proposed DSM Program Capacity Costs</v>
          </cell>
        </row>
        <row r="3747"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 t="str">
            <v>D2_CA_l_110Proposed DSM Program Capital Costs</v>
          </cell>
        </row>
        <row r="3748"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 t="str">
            <v>D2_CA_l_110   DSM Program Total Costs</v>
          </cell>
        </row>
        <row r="3749"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 t="str">
            <v>D2_CA_m_120Proposed DSM Program Energy Costs</v>
          </cell>
        </row>
        <row r="3750"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 t="str">
            <v>D2_CA_m_120Proposed DSM Program Payback Energy Costs</v>
          </cell>
        </row>
        <row r="3751"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 t="str">
            <v>D2_CA_m_120Proposed DSM Program Capacity Costs</v>
          </cell>
        </row>
        <row r="3752"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 t="str">
            <v>D2_CA_m_120Proposed DSM Program Capital Costs</v>
          </cell>
        </row>
        <row r="3753"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 t="str">
            <v>D2_CA_m_120   DSM Program Total Costs</v>
          </cell>
        </row>
        <row r="3754"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 t="str">
            <v>D2_CA_n_130Proposed DSM Program Energy Costs</v>
          </cell>
        </row>
        <row r="3755"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 t="str">
            <v>D2_CA_n_130Proposed DSM Program Payback Energy Costs</v>
          </cell>
        </row>
        <row r="3756"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 t="str">
            <v>D2_CA_n_130Proposed DSM Program Capacity Costs</v>
          </cell>
        </row>
        <row r="3757"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 t="str">
            <v>D2_CA_n_130Proposed DSM Program Capital Costs</v>
          </cell>
        </row>
        <row r="3758"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 t="str">
            <v>D2_CA_n_130   DSM Program Total Costs</v>
          </cell>
        </row>
        <row r="3759"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 t="str">
            <v>D2_CA_t_190Proposed DSM Program Energy Costs</v>
          </cell>
        </row>
        <row r="3760"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 t="str">
            <v>D2_CA_t_190Proposed DSM Program Payback Energy Costs</v>
          </cell>
        </row>
        <row r="3761"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 t="str">
            <v>D2_CA_t_190Proposed DSM Program Capacity Costs</v>
          </cell>
        </row>
        <row r="3762"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 t="str">
            <v>D2_CA_t_190Proposed DSM Program Capital Costs</v>
          </cell>
        </row>
        <row r="3763"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 t="str">
            <v>D2_CA_t_190   DSM Program Total Costs</v>
          </cell>
        </row>
        <row r="3764"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 t="str">
            <v>D2_CA_o_140Proposed DSM Program Energy Costs</v>
          </cell>
        </row>
        <row r="3765"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 t="str">
            <v>D2_CA_o_140Proposed DSM Program Payback Energy Costs</v>
          </cell>
        </row>
        <row r="3766"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 t="str">
            <v>D2_CA_o_140Proposed DSM Program Capacity Costs</v>
          </cell>
        </row>
        <row r="3767"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 t="str">
            <v>D2_CA_o_140Proposed DSM Program Capital Costs</v>
          </cell>
        </row>
        <row r="3768"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 t="str">
            <v>D2_CA_o_140   DSM Program Total Costs</v>
          </cell>
        </row>
        <row r="3769"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 t="str">
            <v>D2_CA_p_150Proposed DSM Program Energy Costs</v>
          </cell>
        </row>
        <row r="3770"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 t="str">
            <v>D2_CA_p_150Proposed DSM Program Payback Energy Costs</v>
          </cell>
        </row>
        <row r="3771"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 t="str">
            <v>D2_CA_p_150Proposed DSM Program Capacity Costs</v>
          </cell>
        </row>
        <row r="3772"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 t="str">
            <v>D2_CA_p_150Proposed DSM Program Capital Costs</v>
          </cell>
        </row>
        <row r="3773"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 t="str">
            <v>D2_CA_p_150   DSM Program Total Costs</v>
          </cell>
        </row>
        <row r="3774"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 t="str">
            <v>D2_CA_q_160Proposed DSM Program Energy Costs</v>
          </cell>
        </row>
        <row r="3775"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 t="str">
            <v>D2_CA_q_160Proposed DSM Program Payback Energy Costs</v>
          </cell>
        </row>
        <row r="3776"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 t="str">
            <v>D2_CA_q_160Proposed DSM Program Capacity Costs</v>
          </cell>
        </row>
        <row r="3777"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 t="str">
            <v>D2_CA_q_160Proposed DSM Program Capital Costs</v>
          </cell>
        </row>
        <row r="3778"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 t="str">
            <v>D2_CA_q_160   DSM Program Total Costs</v>
          </cell>
        </row>
        <row r="3779"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 t="str">
            <v>D2_CA_r_170Proposed DSM Program Energy Costs</v>
          </cell>
        </row>
        <row r="3780"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 t="str">
            <v>D2_CA_r_170Proposed DSM Program Payback Energy Costs</v>
          </cell>
        </row>
        <row r="3781"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 t="str">
            <v>D2_CA_r_170Proposed DSM Program Capacity Costs</v>
          </cell>
        </row>
        <row r="3782"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 t="str">
            <v>D2_CA_r_170Proposed DSM Program Capital Costs</v>
          </cell>
        </row>
        <row r="3783"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 t="str">
            <v>D2_CA_r_170   DSM Program Total Costs</v>
          </cell>
        </row>
        <row r="3784"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 t="str">
            <v>D2_CA_s_180Proposed DSM Program Energy Costs</v>
          </cell>
        </row>
        <row r="3785"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 t="str">
            <v>D2_CA_s_180Proposed DSM Program Payback Energy Costs</v>
          </cell>
        </row>
        <row r="3786"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 t="str">
            <v>D2_CA_s_180Proposed DSM Program Capacity Costs</v>
          </cell>
        </row>
        <row r="3787"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 t="str">
            <v>D2_CA_s_180Proposed DSM Program Capital Costs</v>
          </cell>
        </row>
        <row r="3788"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 t="str">
            <v>D2_CA_s_180   DSM Program Total Costs</v>
          </cell>
        </row>
        <row r="3789"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8.9999999999999993E-3</v>
          </cell>
          <cell r="P3789">
            <v>8.9999999999999993E-3</v>
          </cell>
          <cell r="Q3789">
            <v>8.9999999999999993E-3</v>
          </cell>
          <cell r="R3789">
            <v>1.7999999999999999E-2</v>
          </cell>
          <cell r="S3789">
            <v>1.7999999999999999E-2</v>
          </cell>
          <cell r="T3789">
            <v>1.7999999999999999E-2</v>
          </cell>
          <cell r="U3789">
            <v>1.7999999999999999E-2</v>
          </cell>
          <cell r="V3789">
            <v>1.7999999999999999E-2</v>
          </cell>
          <cell r="W3789">
            <v>1.7999999999999999E-2</v>
          </cell>
          <cell r="X3789">
            <v>2.1999999999999999E-2</v>
          </cell>
          <cell r="Y3789" t="str">
            <v>D2_CA_j_90Proposed DSM Program Energy Costs</v>
          </cell>
        </row>
        <row r="3790"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 t="str">
            <v>D2_CA_j_90Proposed DSM Program Payback Energy Costs</v>
          </cell>
        </row>
        <row r="3791"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 t="str">
            <v>D2_CA_j_90Proposed DSM Program Capacity Costs</v>
          </cell>
        </row>
        <row r="3792"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 t="str">
            <v>D2_CA_j_90Proposed DSM Program Capital Costs</v>
          </cell>
        </row>
        <row r="3793"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8.9999999999999993E-3</v>
          </cell>
          <cell r="P3793">
            <v>8.9999999999999993E-3</v>
          </cell>
          <cell r="Q3793">
            <v>8.9999999999999993E-3</v>
          </cell>
          <cell r="R3793">
            <v>1.7999999999999999E-2</v>
          </cell>
          <cell r="S3793">
            <v>1.7999999999999999E-2</v>
          </cell>
          <cell r="T3793">
            <v>1.7999999999999999E-2</v>
          </cell>
          <cell r="U3793">
            <v>1.7999999999999999E-2</v>
          </cell>
          <cell r="V3793">
            <v>1.7999999999999999E-2</v>
          </cell>
          <cell r="W3793">
            <v>1.7999999999999999E-2</v>
          </cell>
          <cell r="X3793">
            <v>2.1999999999999999E-2</v>
          </cell>
          <cell r="Y3793" t="str">
            <v>D2_CA_j_90   DSM Program Total Costs</v>
          </cell>
        </row>
        <row r="3794">
          <cell r="E3794">
            <v>0</v>
          </cell>
          <cell r="F3794">
            <v>6.0000000000000001E-3</v>
          </cell>
          <cell r="G3794">
            <v>1.2E-2</v>
          </cell>
          <cell r="H3794">
            <v>1.9E-2</v>
          </cell>
          <cell r="I3794">
            <v>2.5000000000000001E-2</v>
          </cell>
          <cell r="J3794">
            <v>0.03</v>
          </cell>
          <cell r="K3794">
            <v>3.4000000000000002E-2</v>
          </cell>
          <cell r="L3794">
            <v>3.9E-2</v>
          </cell>
          <cell r="M3794">
            <v>4.2999999999999997E-2</v>
          </cell>
          <cell r="N3794">
            <v>4.8000000000000001E-2</v>
          </cell>
          <cell r="O3794">
            <v>5.1999999999999998E-2</v>
          </cell>
          <cell r="P3794">
            <v>5.6000000000000001E-2</v>
          </cell>
          <cell r="Q3794">
            <v>0.06</v>
          </cell>
          <cell r="R3794">
            <v>6.4000000000000001E-2</v>
          </cell>
          <cell r="S3794">
            <v>6.8000000000000005E-2</v>
          </cell>
          <cell r="T3794">
            <v>7.0999999999999994E-2</v>
          </cell>
          <cell r="U3794">
            <v>7.3999999999999996E-2</v>
          </cell>
          <cell r="V3794">
            <v>7.5999999999999998E-2</v>
          </cell>
          <cell r="W3794">
            <v>7.6999999999999999E-2</v>
          </cell>
          <cell r="X3794">
            <v>7.8E-2</v>
          </cell>
          <cell r="Y3794" t="str">
            <v>D2_CA_c_20Proposed DSM Program Energy Costs</v>
          </cell>
        </row>
        <row r="3795"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 t="str">
            <v>D2_CA_c_20Proposed DSM Program Payback Energy Costs</v>
          </cell>
        </row>
        <row r="3796"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 t="str">
            <v>D2_CA_c_20Proposed DSM Program Capacity Costs</v>
          </cell>
        </row>
        <row r="3797"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 t="str">
            <v>D2_CA_c_20Proposed DSM Program Capital Costs</v>
          </cell>
        </row>
        <row r="3798">
          <cell r="E3798">
            <v>0</v>
          </cell>
          <cell r="F3798">
            <v>6.0000000000000001E-3</v>
          </cell>
          <cell r="G3798">
            <v>1.2E-2</v>
          </cell>
          <cell r="H3798">
            <v>1.9E-2</v>
          </cell>
          <cell r="I3798">
            <v>2.5000000000000001E-2</v>
          </cell>
          <cell r="J3798">
            <v>0.03</v>
          </cell>
          <cell r="K3798">
            <v>3.4000000000000002E-2</v>
          </cell>
          <cell r="L3798">
            <v>3.9E-2</v>
          </cell>
          <cell r="M3798">
            <v>4.2999999999999997E-2</v>
          </cell>
          <cell r="N3798">
            <v>4.8000000000000001E-2</v>
          </cell>
          <cell r="O3798">
            <v>5.1999999999999998E-2</v>
          </cell>
          <cell r="P3798">
            <v>5.6000000000000001E-2</v>
          </cell>
          <cell r="Q3798">
            <v>0.06</v>
          </cell>
          <cell r="R3798">
            <v>6.4000000000000001E-2</v>
          </cell>
          <cell r="S3798">
            <v>6.8000000000000005E-2</v>
          </cell>
          <cell r="T3798">
            <v>7.0999999999999994E-2</v>
          </cell>
          <cell r="U3798">
            <v>7.3999999999999996E-2</v>
          </cell>
          <cell r="V3798">
            <v>7.5999999999999998E-2</v>
          </cell>
          <cell r="W3798">
            <v>7.6999999999999999E-2</v>
          </cell>
          <cell r="X3798">
            <v>7.8E-2</v>
          </cell>
          <cell r="Y3798" t="str">
            <v>D2_CA_c_20   DSM Program Total Costs</v>
          </cell>
        </row>
        <row r="3799">
          <cell r="E3799">
            <v>0</v>
          </cell>
          <cell r="F3799">
            <v>2.1000000000000001E-2</v>
          </cell>
          <cell r="G3799">
            <v>4.5999999999999999E-2</v>
          </cell>
          <cell r="H3799">
            <v>7.6999999999999999E-2</v>
          </cell>
          <cell r="I3799">
            <v>0.114</v>
          </cell>
          <cell r="J3799">
            <v>0.157</v>
          </cell>
          <cell r="K3799">
            <v>0.20399999999999999</v>
          </cell>
          <cell r="L3799">
            <v>0.255</v>
          </cell>
          <cell r="M3799">
            <v>0.31</v>
          </cell>
          <cell r="N3799">
            <v>0.372</v>
          </cell>
          <cell r="O3799">
            <v>0.437</v>
          </cell>
          <cell r="P3799">
            <v>0.50600000000000001</v>
          </cell>
          <cell r="Q3799">
            <v>0.57699999999999996</v>
          </cell>
          <cell r="R3799">
            <v>0.64500000000000002</v>
          </cell>
          <cell r="S3799">
            <v>0.71</v>
          </cell>
          <cell r="T3799">
            <v>0.77</v>
          </cell>
          <cell r="U3799">
            <v>0.84799999999999998</v>
          </cell>
          <cell r="V3799">
            <v>0.91400000000000003</v>
          </cell>
          <cell r="W3799">
            <v>0.96799999999999997</v>
          </cell>
          <cell r="X3799">
            <v>1.014</v>
          </cell>
          <cell r="Y3799" t="str">
            <v>D2_CA_d_30Proposed DSM Program Energy Costs</v>
          </cell>
        </row>
        <row r="3800"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 t="str">
            <v>D2_CA_d_30Proposed DSM Program Payback Energy Costs</v>
          </cell>
        </row>
        <row r="3801"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 t="str">
            <v>D2_CA_d_30Proposed DSM Program Capacity Costs</v>
          </cell>
        </row>
        <row r="3802"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 t="str">
            <v>D2_CA_d_30Proposed DSM Program Capital Costs</v>
          </cell>
        </row>
        <row r="3803">
          <cell r="E3803">
            <v>0</v>
          </cell>
          <cell r="F3803">
            <v>2.1000000000000001E-2</v>
          </cell>
          <cell r="G3803">
            <v>4.5999999999999999E-2</v>
          </cell>
          <cell r="H3803">
            <v>7.6999999999999999E-2</v>
          </cell>
          <cell r="I3803">
            <v>0.114</v>
          </cell>
          <cell r="J3803">
            <v>0.157</v>
          </cell>
          <cell r="K3803">
            <v>0.20399999999999999</v>
          </cell>
          <cell r="L3803">
            <v>0.255</v>
          </cell>
          <cell r="M3803">
            <v>0.31</v>
          </cell>
          <cell r="N3803">
            <v>0.372</v>
          </cell>
          <cell r="O3803">
            <v>0.437</v>
          </cell>
          <cell r="P3803">
            <v>0.50600000000000001</v>
          </cell>
          <cell r="Q3803">
            <v>0.57699999999999996</v>
          </cell>
          <cell r="R3803">
            <v>0.64500000000000002</v>
          </cell>
          <cell r="S3803">
            <v>0.71</v>
          </cell>
          <cell r="T3803">
            <v>0.77</v>
          </cell>
          <cell r="U3803">
            <v>0.84799999999999998</v>
          </cell>
          <cell r="V3803">
            <v>0.91400000000000003</v>
          </cell>
          <cell r="W3803">
            <v>0.96799999999999997</v>
          </cell>
          <cell r="X3803">
            <v>1.014</v>
          </cell>
          <cell r="Y3803" t="str">
            <v>D2_CA_d_30   DSM Program Total Costs</v>
          </cell>
        </row>
        <row r="3804">
          <cell r="E3804">
            <v>0</v>
          </cell>
          <cell r="F3804">
            <v>0.02</v>
          </cell>
          <cell r="G3804">
            <v>4.2999999999999997E-2</v>
          </cell>
          <cell r="H3804">
            <v>6.9000000000000006E-2</v>
          </cell>
          <cell r="I3804">
            <v>9.8000000000000004E-2</v>
          </cell>
          <cell r="J3804">
            <v>0.13100000000000001</v>
          </cell>
          <cell r="K3804">
            <v>0.16500000000000001</v>
          </cell>
          <cell r="L3804">
            <v>0.2</v>
          </cell>
          <cell r="M3804">
            <v>0.23499999999999999</v>
          </cell>
          <cell r="N3804">
            <v>0.26900000000000002</v>
          </cell>
          <cell r="O3804">
            <v>0.30199999999999999</v>
          </cell>
          <cell r="P3804">
            <v>0.33400000000000002</v>
          </cell>
          <cell r="Q3804">
            <v>0.36299999999999999</v>
          </cell>
          <cell r="R3804">
            <v>0.39100000000000001</v>
          </cell>
          <cell r="S3804">
            <v>0.41699999999999998</v>
          </cell>
          <cell r="T3804">
            <v>0.442</v>
          </cell>
          <cell r="U3804">
            <v>0.46800000000000003</v>
          </cell>
          <cell r="V3804">
            <v>0.48899999999999999</v>
          </cell>
          <cell r="W3804">
            <v>0.50800000000000001</v>
          </cell>
          <cell r="X3804">
            <v>0.52300000000000002</v>
          </cell>
          <cell r="Y3804" t="str">
            <v>D2_CA_e_40Proposed DSM Program Energy Costs</v>
          </cell>
        </row>
        <row r="3805"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 t="str">
            <v>D2_CA_e_40Proposed DSM Program Payback Energy Costs</v>
          </cell>
        </row>
        <row r="3806"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 t="str">
            <v>D2_CA_e_40Proposed DSM Program Capacity Costs</v>
          </cell>
        </row>
        <row r="3807"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 t="str">
            <v>D2_CA_e_40Proposed DSM Program Capital Costs</v>
          </cell>
        </row>
        <row r="3808">
          <cell r="E3808">
            <v>0</v>
          </cell>
          <cell r="F3808">
            <v>0.02</v>
          </cell>
          <cell r="G3808">
            <v>4.2999999999999997E-2</v>
          </cell>
          <cell r="H3808">
            <v>6.9000000000000006E-2</v>
          </cell>
          <cell r="I3808">
            <v>9.8000000000000004E-2</v>
          </cell>
          <cell r="J3808">
            <v>0.13100000000000001</v>
          </cell>
          <cell r="K3808">
            <v>0.16500000000000001</v>
          </cell>
          <cell r="L3808">
            <v>0.2</v>
          </cell>
          <cell r="M3808">
            <v>0.23499999999999999</v>
          </cell>
          <cell r="N3808">
            <v>0.26900000000000002</v>
          </cell>
          <cell r="O3808">
            <v>0.30199999999999999</v>
          </cell>
          <cell r="P3808">
            <v>0.33400000000000002</v>
          </cell>
          <cell r="Q3808">
            <v>0.36299999999999999</v>
          </cell>
          <cell r="R3808">
            <v>0.39100000000000001</v>
          </cell>
          <cell r="S3808">
            <v>0.41699999999999998</v>
          </cell>
          <cell r="T3808">
            <v>0.442</v>
          </cell>
          <cell r="U3808">
            <v>0.46800000000000003</v>
          </cell>
          <cell r="V3808">
            <v>0.48899999999999999</v>
          </cell>
          <cell r="W3808">
            <v>0.50800000000000001</v>
          </cell>
          <cell r="X3808">
            <v>0.52300000000000002</v>
          </cell>
          <cell r="Y3808" t="str">
            <v>D2_CA_e_40   DSM Program Total Costs</v>
          </cell>
        </row>
        <row r="3809">
          <cell r="E3809">
            <v>0</v>
          </cell>
          <cell r="F3809">
            <v>2.5000000000000001E-2</v>
          </cell>
          <cell r="G3809">
            <v>4.9000000000000002E-2</v>
          </cell>
          <cell r="H3809">
            <v>7.3999999999999996E-2</v>
          </cell>
          <cell r="I3809">
            <v>9.8000000000000004E-2</v>
          </cell>
          <cell r="J3809">
            <v>0.123</v>
          </cell>
          <cell r="K3809">
            <v>0.14399999999999999</v>
          </cell>
          <cell r="L3809">
            <v>0.16300000000000001</v>
          </cell>
          <cell r="M3809">
            <v>0.17899999999999999</v>
          </cell>
          <cell r="N3809">
            <v>0.193</v>
          </cell>
          <cell r="O3809">
            <v>0.20499999999999999</v>
          </cell>
          <cell r="P3809">
            <v>0.216</v>
          </cell>
          <cell r="Q3809">
            <v>0.22500000000000001</v>
          </cell>
          <cell r="R3809">
            <v>0.23200000000000001</v>
          </cell>
          <cell r="S3809">
            <v>0.23899999999999999</v>
          </cell>
          <cell r="T3809">
            <v>0.24399999999999999</v>
          </cell>
          <cell r="U3809">
            <v>0.248</v>
          </cell>
          <cell r="V3809">
            <v>0.251</v>
          </cell>
          <cell r="W3809">
            <v>0.255</v>
          </cell>
          <cell r="X3809">
            <v>0.25800000000000001</v>
          </cell>
          <cell r="Y3809" t="str">
            <v>D2_CA_f_50Proposed DSM Program Energy Costs</v>
          </cell>
        </row>
        <row r="3810"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 t="str">
            <v>D2_CA_f_50Proposed DSM Program Payback Energy Costs</v>
          </cell>
        </row>
        <row r="3811"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 t="str">
            <v>D2_CA_f_50Proposed DSM Program Capacity Costs</v>
          </cell>
        </row>
        <row r="3812"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 t="str">
            <v>D2_CA_f_50Proposed DSM Program Capital Costs</v>
          </cell>
        </row>
        <row r="3813">
          <cell r="E3813">
            <v>0</v>
          </cell>
          <cell r="F3813">
            <v>2.5000000000000001E-2</v>
          </cell>
          <cell r="G3813">
            <v>4.9000000000000002E-2</v>
          </cell>
          <cell r="H3813">
            <v>7.3999999999999996E-2</v>
          </cell>
          <cell r="I3813">
            <v>9.8000000000000004E-2</v>
          </cell>
          <cell r="J3813">
            <v>0.123</v>
          </cell>
          <cell r="K3813">
            <v>0.14399999999999999</v>
          </cell>
          <cell r="L3813">
            <v>0.16300000000000001</v>
          </cell>
          <cell r="M3813">
            <v>0.17899999999999999</v>
          </cell>
          <cell r="N3813">
            <v>0.193</v>
          </cell>
          <cell r="O3813">
            <v>0.20499999999999999</v>
          </cell>
          <cell r="P3813">
            <v>0.216</v>
          </cell>
          <cell r="Q3813">
            <v>0.22500000000000001</v>
          </cell>
          <cell r="R3813">
            <v>0.23200000000000001</v>
          </cell>
          <cell r="S3813">
            <v>0.23899999999999999</v>
          </cell>
          <cell r="T3813">
            <v>0.24399999999999999</v>
          </cell>
          <cell r="U3813">
            <v>0.248</v>
          </cell>
          <cell r="V3813">
            <v>0.251</v>
          </cell>
          <cell r="W3813">
            <v>0.255</v>
          </cell>
          <cell r="X3813">
            <v>0.25800000000000001</v>
          </cell>
          <cell r="Y3813" t="str">
            <v>D2_CA_f_50   DSM Program Total Costs</v>
          </cell>
        </row>
        <row r="3814"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0.02</v>
          </cell>
          <cell r="J3814">
            <v>3.9E-2</v>
          </cell>
          <cell r="K3814">
            <v>5.2999999999999999E-2</v>
          </cell>
          <cell r="L3814">
            <v>6.6000000000000003E-2</v>
          </cell>
          <cell r="M3814">
            <v>7.6999999999999999E-2</v>
          </cell>
          <cell r="N3814">
            <v>8.7999999999999995E-2</v>
          </cell>
          <cell r="O3814">
            <v>9.8000000000000004E-2</v>
          </cell>
          <cell r="P3814">
            <v>0.107</v>
          </cell>
          <cell r="Q3814">
            <v>0.114</v>
          </cell>
          <cell r="R3814">
            <v>0.121</v>
          </cell>
          <cell r="S3814">
            <v>0.127</v>
          </cell>
          <cell r="T3814">
            <v>0.13200000000000001</v>
          </cell>
          <cell r="U3814">
            <v>0.13600000000000001</v>
          </cell>
          <cell r="V3814">
            <v>0.14000000000000001</v>
          </cell>
          <cell r="W3814">
            <v>0.14199999999999999</v>
          </cell>
          <cell r="X3814">
            <v>0.14399999999999999</v>
          </cell>
          <cell r="Y3814" t="str">
            <v>D2_CA_g_60Proposed DSM Program Energy Costs</v>
          </cell>
        </row>
        <row r="3815"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 t="str">
            <v>D2_CA_g_60Proposed DSM Program Payback Energy Costs</v>
          </cell>
        </row>
        <row r="3816"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 t="str">
            <v>D2_CA_g_60Proposed DSM Program Capacity Costs</v>
          </cell>
        </row>
        <row r="3817"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 t="str">
            <v>D2_CA_g_60Proposed DSM Program Capital Costs</v>
          </cell>
        </row>
        <row r="3818"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0.02</v>
          </cell>
          <cell r="J3818">
            <v>3.9E-2</v>
          </cell>
          <cell r="K3818">
            <v>5.2999999999999999E-2</v>
          </cell>
          <cell r="L3818">
            <v>6.6000000000000003E-2</v>
          </cell>
          <cell r="M3818">
            <v>7.6999999999999999E-2</v>
          </cell>
          <cell r="N3818">
            <v>8.7999999999999995E-2</v>
          </cell>
          <cell r="O3818">
            <v>9.8000000000000004E-2</v>
          </cell>
          <cell r="P3818">
            <v>0.107</v>
          </cell>
          <cell r="Q3818">
            <v>0.114</v>
          </cell>
          <cell r="R3818">
            <v>0.121</v>
          </cell>
          <cell r="S3818">
            <v>0.127</v>
          </cell>
          <cell r="T3818">
            <v>0.13200000000000001</v>
          </cell>
          <cell r="U3818">
            <v>0.13600000000000001</v>
          </cell>
          <cell r="V3818">
            <v>0.14000000000000001</v>
          </cell>
          <cell r="W3818">
            <v>0.14199999999999999</v>
          </cell>
          <cell r="X3818">
            <v>0.14399999999999999</v>
          </cell>
          <cell r="Y3818" t="str">
            <v>D2_CA_g_60   DSM Program Total Costs</v>
          </cell>
        </row>
        <row r="3819"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8.9999999999999993E-3</v>
          </cell>
          <cell r="O3819">
            <v>1.7000000000000001E-2</v>
          </cell>
          <cell r="P3819">
            <v>1.7000000000000001E-2</v>
          </cell>
          <cell r="Q3819">
            <v>2.3E-2</v>
          </cell>
          <cell r="R3819">
            <v>2.8000000000000001E-2</v>
          </cell>
          <cell r="S3819">
            <v>2.8000000000000001E-2</v>
          </cell>
          <cell r="T3819">
            <v>2.8000000000000001E-2</v>
          </cell>
          <cell r="U3819">
            <v>2.8000000000000001E-2</v>
          </cell>
          <cell r="V3819">
            <v>2.8000000000000001E-2</v>
          </cell>
          <cell r="W3819">
            <v>0.03</v>
          </cell>
          <cell r="X3819">
            <v>3.1E-2</v>
          </cell>
          <cell r="Y3819" t="str">
            <v>D2_CA_i_80Proposed DSM Program Energy Costs</v>
          </cell>
        </row>
        <row r="3820"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 t="str">
            <v>D2_CA_i_80Proposed DSM Program Payback Energy Costs</v>
          </cell>
        </row>
        <row r="3821"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 t="str">
            <v>D2_CA_i_80Proposed DSM Program Capacity Costs</v>
          </cell>
        </row>
        <row r="3822"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 t="str">
            <v>D2_CA_i_80Proposed DSM Program Capital Costs</v>
          </cell>
        </row>
        <row r="3823"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8.9999999999999993E-3</v>
          </cell>
          <cell r="O3823">
            <v>1.7000000000000001E-2</v>
          </cell>
          <cell r="P3823">
            <v>1.7000000000000001E-2</v>
          </cell>
          <cell r="Q3823">
            <v>2.3E-2</v>
          </cell>
          <cell r="R3823">
            <v>2.8000000000000001E-2</v>
          </cell>
          <cell r="S3823">
            <v>2.8000000000000001E-2</v>
          </cell>
          <cell r="T3823">
            <v>2.8000000000000001E-2</v>
          </cell>
          <cell r="U3823">
            <v>2.8000000000000001E-2</v>
          </cell>
          <cell r="V3823">
            <v>2.8000000000000001E-2</v>
          </cell>
          <cell r="W3823">
            <v>0.03</v>
          </cell>
          <cell r="X3823">
            <v>3.1E-2</v>
          </cell>
          <cell r="Y3823" t="str">
            <v>D2_CA_i_80   DSM Program Total Costs</v>
          </cell>
        </row>
        <row r="3824"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4.2999999999999997E-2</v>
          </cell>
          <cell r="L3824">
            <v>7.9000000000000001E-2</v>
          </cell>
          <cell r="M3824">
            <v>0.11</v>
          </cell>
          <cell r="N3824">
            <v>0.13600000000000001</v>
          </cell>
          <cell r="O3824">
            <v>0.157</v>
          </cell>
          <cell r="P3824">
            <v>0.17399999999999999</v>
          </cell>
          <cell r="Q3824">
            <v>0.188</v>
          </cell>
          <cell r="R3824">
            <v>0.2</v>
          </cell>
          <cell r="S3824">
            <v>0.21199999999999999</v>
          </cell>
          <cell r="T3824">
            <v>0.222</v>
          </cell>
          <cell r="U3824">
            <v>0.22900000000000001</v>
          </cell>
          <cell r="V3824">
            <v>0.23300000000000001</v>
          </cell>
          <cell r="W3824">
            <v>0.23799999999999999</v>
          </cell>
          <cell r="X3824">
            <v>0.24299999999999999</v>
          </cell>
          <cell r="Y3824" t="str">
            <v>D2_CA_h_70Proposed DSM Program Energy Costs</v>
          </cell>
        </row>
        <row r="3825"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 t="str">
            <v>D2_CA_h_70Proposed DSM Program Payback Energy Costs</v>
          </cell>
        </row>
        <row r="3826"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 t="str">
            <v>D2_CA_h_70Proposed DSM Program Capacity Costs</v>
          </cell>
        </row>
        <row r="3827"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 t="str">
            <v>D2_CA_h_70Proposed DSM Program Capital Costs</v>
          </cell>
        </row>
        <row r="3828"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4.2999999999999997E-2</v>
          </cell>
          <cell r="L3828">
            <v>7.9000000000000001E-2</v>
          </cell>
          <cell r="M3828">
            <v>0.11</v>
          </cell>
          <cell r="N3828">
            <v>0.13600000000000001</v>
          </cell>
          <cell r="O3828">
            <v>0.157</v>
          </cell>
          <cell r="P3828">
            <v>0.17399999999999999</v>
          </cell>
          <cell r="Q3828">
            <v>0.188</v>
          </cell>
          <cell r="R3828">
            <v>0.2</v>
          </cell>
          <cell r="S3828">
            <v>0.21199999999999999</v>
          </cell>
          <cell r="T3828">
            <v>0.222</v>
          </cell>
          <cell r="U3828">
            <v>0.22900000000000001</v>
          </cell>
          <cell r="V3828">
            <v>0.23300000000000001</v>
          </cell>
          <cell r="W3828">
            <v>0.23799999999999999</v>
          </cell>
          <cell r="X3828">
            <v>0.24299999999999999</v>
          </cell>
          <cell r="Y3828" t="str">
            <v>D2_CA_h_70   DSM Program Total Costs</v>
          </cell>
        </row>
        <row r="3829"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 t="str">
            <v>D2_CA_u_200Proposed DSM Program Energy Costs</v>
          </cell>
        </row>
        <row r="3830"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 t="str">
            <v>D2_CA_u_200Proposed DSM Program Payback Energy Costs</v>
          </cell>
        </row>
        <row r="3831"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 t="str">
            <v>D2_CA_u_200Proposed DSM Program Capacity Costs</v>
          </cell>
        </row>
        <row r="3832"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 t="str">
            <v>D2_CA_u_200Proposed DSM Program Capital Costs</v>
          </cell>
        </row>
        <row r="3833"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 t="str">
            <v>D2_CA_u_200   DSM Program Total Costs</v>
          </cell>
        </row>
        <row r="3834"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 t="str">
            <v>D2_CA_v_250Proposed DSM Program Energy Costs</v>
          </cell>
        </row>
        <row r="3835"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 t="str">
            <v>D2_CA_v_250Proposed DSM Program Payback Energy Costs</v>
          </cell>
        </row>
        <row r="3836"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 t="str">
            <v>D2_CA_v_250Proposed DSM Program Capacity Costs</v>
          </cell>
        </row>
        <row r="3837"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 t="str">
            <v>D2_CA_v_250Proposed DSM Program Capital Costs</v>
          </cell>
        </row>
        <row r="3838"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 t="str">
            <v>D2_CA_v_250   DSM Program Total Costs</v>
          </cell>
        </row>
        <row r="3839"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 t="str">
            <v>D2_CA_w_300Proposed DSM Program Energy Costs</v>
          </cell>
        </row>
        <row r="3840"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 t="str">
            <v>D2_CA_w_300Proposed DSM Program Payback Energy Costs</v>
          </cell>
        </row>
        <row r="3841"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 t="str">
            <v>D2_CA_w_300Proposed DSM Program Capacity Costs</v>
          </cell>
        </row>
        <row r="3842"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 t="str">
            <v>D2_CA_w_300Proposed DSM Program Capital Costs</v>
          </cell>
        </row>
        <row r="3843"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 t="str">
            <v>D2_CA_w_300   DSM Program Total Costs</v>
          </cell>
        </row>
        <row r="3844"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 t="str">
            <v>D2_CA_x_400Proposed DSM Program Energy Costs</v>
          </cell>
        </row>
        <row r="3845"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 t="str">
            <v>D2_CA_x_400Proposed DSM Program Payback Energy Costs</v>
          </cell>
        </row>
        <row r="3846"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 t="str">
            <v>D2_CA_x_400Proposed DSM Program Capacity Costs</v>
          </cell>
        </row>
        <row r="3847"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 t="str">
            <v>D2_CA_x_400Proposed DSM Program Capital Costs</v>
          </cell>
        </row>
        <row r="3848"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 t="str">
            <v>D2_CA_x_400   DSM Program Total Costs</v>
          </cell>
        </row>
        <row r="3849"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 t="str">
            <v>D2_CA_y_500Proposed DSM Program Energy Costs</v>
          </cell>
        </row>
        <row r="3850"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 t="str">
            <v>D2_CA_y_500Proposed DSM Program Payback Energy Costs</v>
          </cell>
        </row>
        <row r="3851"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 t="str">
            <v>D2_CA_y_500Proposed DSM Program Capacity Costs</v>
          </cell>
        </row>
        <row r="3852"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 t="str">
            <v>D2_CA_y_500Proposed DSM Program Capital Costs</v>
          </cell>
        </row>
        <row r="3853"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 t="str">
            <v>D2_CA_y_500   DSM Program Total Costs</v>
          </cell>
        </row>
        <row r="3854"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 t="str">
            <v>D2_CA_z_750Proposed DSM Program Energy Costs</v>
          </cell>
        </row>
        <row r="3855"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 t="str">
            <v>D2_CA_z_750Proposed DSM Program Payback Energy Costs</v>
          </cell>
        </row>
        <row r="3856"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 t="str">
            <v>D2_CA_z_750Proposed DSM Program Capacity Costs</v>
          </cell>
        </row>
        <row r="3857"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 t="str">
            <v>D2_CA_z_750Proposed DSM Program Capital Costs</v>
          </cell>
        </row>
        <row r="3858"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 t="str">
            <v>D2_CA_z_750   DSM Program Total Costs</v>
          </cell>
        </row>
        <row r="3859"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 t="str">
            <v>D2_CA_z_9999Proposed DSM Program Energy Costs</v>
          </cell>
        </row>
        <row r="3860"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 t="str">
            <v>D2_CA_z_9999Proposed DSM Program Payback Energy Costs</v>
          </cell>
        </row>
        <row r="3861"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 t="str">
            <v>D2_CA_z_9999Proposed DSM Program Capacity Costs</v>
          </cell>
        </row>
        <row r="3862"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 t="str">
            <v>D2_CA_z_9999Proposed DSM Program Capital Costs</v>
          </cell>
        </row>
        <row r="3863"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 t="str">
            <v>D2_CA_z_9999   DSM Program Total Costs</v>
          </cell>
        </row>
        <row r="3864"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 t="str">
            <v>D2_OR_z_9999Proposed DSM Program Energy Costs</v>
          </cell>
        </row>
        <row r="3865"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 t="str">
            <v>D2_OR_z_9999Proposed DSM Program Payback Energy Costs</v>
          </cell>
        </row>
        <row r="3866"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 t="str">
            <v>D2_OR_z_9999Proposed DSM Program Capacity Costs</v>
          </cell>
        </row>
        <row r="3867"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 t="str">
            <v>D2_OR_z_9999Proposed DSM Program Capital Costs</v>
          </cell>
        </row>
        <row r="3868"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 t="str">
            <v>D2_OR_z_9999   DSM Program Total Costs</v>
          </cell>
        </row>
        <row r="3869"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 t="str">
            <v>D2_OR_k_100Proposed DSM Program Energy Costs</v>
          </cell>
        </row>
        <row r="3870"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 t="str">
            <v>D2_OR_k_100Proposed DSM Program Payback Energy Costs</v>
          </cell>
        </row>
        <row r="3871"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 t="str">
            <v>D2_OR_k_100Proposed DSM Program Capacity Costs</v>
          </cell>
        </row>
        <row r="3872"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 t="str">
            <v>D2_OR_k_100Proposed DSM Program Capital Costs</v>
          </cell>
        </row>
        <row r="3873"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 t="str">
            <v>D2_OR_k_100   DSM Program Total Costs</v>
          </cell>
        </row>
        <row r="3874"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 t="str">
            <v>D2_OR_l_110Proposed DSM Program Energy Costs</v>
          </cell>
        </row>
        <row r="3875"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 t="str">
            <v>D2_OR_l_110Proposed DSM Program Payback Energy Costs</v>
          </cell>
        </row>
        <row r="3876"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 t="str">
            <v>D2_OR_l_110Proposed DSM Program Capacity Costs</v>
          </cell>
        </row>
        <row r="3877"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 t="str">
            <v>D2_OR_l_110Proposed DSM Program Capital Costs</v>
          </cell>
        </row>
        <row r="3878"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 t="str">
            <v>D2_OR_l_110   DSM Program Total Costs</v>
          </cell>
        </row>
        <row r="3879"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 t="str">
            <v>D2_OR_m_120Proposed DSM Program Energy Costs</v>
          </cell>
        </row>
        <row r="3880"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 t="str">
            <v>D2_OR_m_120Proposed DSM Program Payback Energy Costs</v>
          </cell>
        </row>
        <row r="3881"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 t="str">
            <v>D2_OR_m_120Proposed DSM Program Capacity Costs</v>
          </cell>
        </row>
        <row r="3882"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 t="str">
            <v>D2_OR_m_120Proposed DSM Program Capital Costs</v>
          </cell>
        </row>
        <row r="3883"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 t="str">
            <v>D2_OR_m_120   DSM Program Total Costs</v>
          </cell>
        </row>
        <row r="3884"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 t="str">
            <v>D2_OR_n_130Proposed DSM Program Energy Costs</v>
          </cell>
        </row>
        <row r="3885"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 t="str">
            <v>D2_OR_n_130Proposed DSM Program Payback Energy Costs</v>
          </cell>
        </row>
        <row r="3886"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 t="str">
            <v>D2_OR_n_130Proposed DSM Program Capacity Costs</v>
          </cell>
        </row>
        <row r="3887"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 t="str">
            <v>D2_OR_n_130Proposed DSM Program Capital Costs</v>
          </cell>
        </row>
        <row r="3888"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 t="str">
            <v>D2_OR_n_130   DSM Program Total Costs</v>
          </cell>
        </row>
        <row r="3889"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 t="str">
            <v>D2_OR_o_140Proposed DSM Program Energy Costs</v>
          </cell>
        </row>
        <row r="3890"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 t="str">
            <v>D2_OR_o_140Proposed DSM Program Payback Energy Costs</v>
          </cell>
        </row>
        <row r="3891"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 t="str">
            <v>D2_OR_o_140Proposed DSM Program Capacity Costs</v>
          </cell>
        </row>
        <row r="3892"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 t="str">
            <v>D2_OR_o_140Proposed DSM Program Capital Costs</v>
          </cell>
        </row>
        <row r="3893"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 t="str">
            <v>D2_OR_o_140   DSM Program Total Costs</v>
          </cell>
        </row>
        <row r="3894"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 t="str">
            <v>D2_OR_p_150Proposed DSM Program Energy Costs</v>
          </cell>
        </row>
        <row r="3895"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 t="str">
            <v>D2_OR_p_150Proposed DSM Program Payback Energy Costs</v>
          </cell>
        </row>
        <row r="3896"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 t="str">
            <v>D2_OR_p_150Proposed DSM Program Capacity Costs</v>
          </cell>
        </row>
        <row r="3897"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 t="str">
            <v>D2_OR_p_150Proposed DSM Program Capital Costs</v>
          </cell>
        </row>
        <row r="3898"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 t="str">
            <v>D2_OR_p_150   DSM Program Total Costs</v>
          </cell>
        </row>
        <row r="3899"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 t="str">
            <v>D2_OR_q_160Proposed DSM Program Energy Costs</v>
          </cell>
        </row>
        <row r="3900"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 t="str">
            <v>D2_OR_q_160Proposed DSM Program Payback Energy Costs</v>
          </cell>
        </row>
        <row r="3901"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 t="str">
            <v>D2_OR_q_160Proposed DSM Program Capacity Costs</v>
          </cell>
        </row>
        <row r="3902"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 t="str">
            <v>D2_OR_q_160Proposed DSM Program Capital Costs</v>
          </cell>
        </row>
        <row r="3903"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 t="str">
            <v>D2_OR_q_160   DSM Program Total Costs</v>
          </cell>
        </row>
        <row r="3904"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 t="str">
            <v>D2_OR_r_170Proposed DSM Program Energy Costs</v>
          </cell>
        </row>
        <row r="3905"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 t="str">
            <v>D2_OR_r_170Proposed DSM Program Payback Energy Costs</v>
          </cell>
        </row>
        <row r="3906"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 t="str">
            <v>D2_OR_r_170Proposed DSM Program Capacity Costs</v>
          </cell>
        </row>
        <row r="3907"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 t="str">
            <v>D2_OR_r_170Proposed DSM Program Capital Costs</v>
          </cell>
        </row>
        <row r="3908"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 t="str">
            <v>D2_OR_r_170   DSM Program Total Costs</v>
          </cell>
        </row>
        <row r="3909"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 t="str">
            <v>D2_OR_s_180Proposed DSM Program Energy Costs</v>
          </cell>
        </row>
        <row r="3910"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 t="str">
            <v>D2_OR_s_180Proposed DSM Program Payback Energy Costs</v>
          </cell>
        </row>
        <row r="3911"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 t="str">
            <v>D2_OR_s_180Proposed DSM Program Capacity Costs</v>
          </cell>
        </row>
        <row r="3912"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 t="str">
            <v>D2_OR_s_180Proposed DSM Program Capital Costs</v>
          </cell>
        </row>
        <row r="3913"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 t="str">
            <v>D2_OR_s_180   DSM Program Total Costs</v>
          </cell>
        </row>
        <row r="3914"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 t="str">
            <v>D2_OR_t_190Proposed DSM Program Energy Costs</v>
          </cell>
        </row>
        <row r="3915"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 t="str">
            <v>D2_OR_t_190Proposed DSM Program Payback Energy Costs</v>
          </cell>
        </row>
        <row r="3916"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 t="str">
            <v>D2_OR_t_190Proposed DSM Program Capacity Costs</v>
          </cell>
        </row>
        <row r="3917"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 t="str">
            <v>D2_OR_t_190Proposed DSM Program Capital Costs</v>
          </cell>
        </row>
        <row r="3918"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 t="str">
            <v>D2_OR_t_190   DSM Program Total Costs</v>
          </cell>
        </row>
        <row r="3919">
          <cell r="E3919">
            <v>0</v>
          </cell>
          <cell r="F3919">
            <v>3.6999999999999998E-2</v>
          </cell>
          <cell r="G3919">
            <v>3.6999999999999998E-2</v>
          </cell>
          <cell r="H3919">
            <v>3.6999999999999998E-2</v>
          </cell>
          <cell r="I3919">
            <v>3.6999999999999998E-2</v>
          </cell>
          <cell r="J3919">
            <v>3.6999999999999998E-2</v>
          </cell>
          <cell r="K3919">
            <v>3.6999999999999998E-2</v>
          </cell>
          <cell r="L3919">
            <v>3.6999999999999998E-2</v>
          </cell>
          <cell r="M3919">
            <v>3.6999999999999998E-2</v>
          </cell>
          <cell r="N3919">
            <v>3.6999999999999998E-2</v>
          </cell>
          <cell r="O3919">
            <v>3.6999999999999998E-2</v>
          </cell>
          <cell r="P3919">
            <v>3.6999999999999998E-2</v>
          </cell>
          <cell r="Q3919">
            <v>3.6999999999999998E-2</v>
          </cell>
          <cell r="R3919">
            <v>3.6999999999999998E-2</v>
          </cell>
          <cell r="S3919">
            <v>3.6999999999999998E-2</v>
          </cell>
          <cell r="T3919">
            <v>3.6999999999999998E-2</v>
          </cell>
          <cell r="U3919">
            <v>3.6999999999999998E-2</v>
          </cell>
          <cell r="V3919">
            <v>3.6999999999999998E-2</v>
          </cell>
          <cell r="W3919">
            <v>3.6999999999999998E-2</v>
          </cell>
          <cell r="X3919">
            <v>3.6999999999999998E-2</v>
          </cell>
          <cell r="Y3919" t="str">
            <v>D2_OR_u_200Proposed DSM Program Energy Costs</v>
          </cell>
        </row>
        <row r="3920"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 t="str">
            <v>D2_OR_u_200Proposed DSM Program Payback Energy Costs</v>
          </cell>
        </row>
        <row r="3921"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 t="str">
            <v>D2_OR_u_200Proposed DSM Program Capacity Costs</v>
          </cell>
        </row>
        <row r="3922"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 t="str">
            <v>D2_OR_u_200Proposed DSM Program Capital Costs</v>
          </cell>
        </row>
        <row r="3923">
          <cell r="E3923">
            <v>0</v>
          </cell>
          <cell r="F3923">
            <v>3.6999999999999998E-2</v>
          </cell>
          <cell r="G3923">
            <v>3.6999999999999998E-2</v>
          </cell>
          <cell r="H3923">
            <v>3.6999999999999998E-2</v>
          </cell>
          <cell r="I3923">
            <v>3.6999999999999998E-2</v>
          </cell>
          <cell r="J3923">
            <v>3.6999999999999998E-2</v>
          </cell>
          <cell r="K3923">
            <v>3.6999999999999998E-2</v>
          </cell>
          <cell r="L3923">
            <v>3.6999999999999998E-2</v>
          </cell>
          <cell r="M3923">
            <v>3.6999999999999998E-2</v>
          </cell>
          <cell r="N3923">
            <v>3.6999999999999998E-2</v>
          </cell>
          <cell r="O3923">
            <v>3.6999999999999998E-2</v>
          </cell>
          <cell r="P3923">
            <v>3.6999999999999998E-2</v>
          </cell>
          <cell r="Q3923">
            <v>3.6999999999999998E-2</v>
          </cell>
          <cell r="R3923">
            <v>3.6999999999999998E-2</v>
          </cell>
          <cell r="S3923">
            <v>3.6999999999999998E-2</v>
          </cell>
          <cell r="T3923">
            <v>3.6999999999999998E-2</v>
          </cell>
          <cell r="U3923">
            <v>3.6999999999999998E-2</v>
          </cell>
          <cell r="V3923">
            <v>3.6999999999999998E-2</v>
          </cell>
          <cell r="W3923">
            <v>3.6999999999999998E-2</v>
          </cell>
          <cell r="X3923">
            <v>3.6999999999999998E-2</v>
          </cell>
          <cell r="Y3923" t="str">
            <v>D2_OR_u_200   DSM Program Total Costs</v>
          </cell>
        </row>
        <row r="3924"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 t="str">
            <v>D2_OR_v_250Proposed DSM Program Energy Costs</v>
          </cell>
        </row>
        <row r="3925"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 t="str">
            <v>D2_OR_v_250Proposed DSM Program Payback Energy Costs</v>
          </cell>
        </row>
        <row r="3926"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 t="str">
            <v>D2_OR_v_250Proposed DSM Program Capacity Costs</v>
          </cell>
        </row>
        <row r="3927"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 t="str">
            <v>D2_OR_v_250Proposed DSM Program Capital Costs</v>
          </cell>
        </row>
        <row r="3928"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 t="str">
            <v>D2_OR_v_250   DSM Program Total Costs</v>
          </cell>
        </row>
        <row r="3929"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 t="str">
            <v>D2_OR_w_300Proposed DSM Program Energy Costs</v>
          </cell>
        </row>
        <row r="3930"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 t="str">
            <v>D2_OR_w_300Proposed DSM Program Payback Energy Costs</v>
          </cell>
        </row>
        <row r="3931"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 t="str">
            <v>D2_OR_w_300Proposed DSM Program Capacity Costs</v>
          </cell>
        </row>
        <row r="3932"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 t="str">
            <v>D2_OR_w_300Proposed DSM Program Capital Costs</v>
          </cell>
        </row>
        <row r="3933"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 t="str">
            <v>D2_OR_w_300   DSM Program Total Costs</v>
          </cell>
        </row>
        <row r="3934"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 t="str">
            <v>D2_OR_x_400Proposed DSM Program Energy Costs</v>
          </cell>
        </row>
        <row r="3935"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 t="str">
            <v>D2_OR_x_400Proposed DSM Program Payback Energy Costs</v>
          </cell>
        </row>
        <row r="3936"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 t="str">
            <v>D2_OR_x_400Proposed DSM Program Capacity Costs</v>
          </cell>
        </row>
        <row r="3937"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 t="str">
            <v>D2_OR_x_400Proposed DSM Program Capital Costs</v>
          </cell>
        </row>
        <row r="3938"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 t="str">
            <v>D2_OR_x_400   DSM Program Total Costs</v>
          </cell>
        </row>
        <row r="3939"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 t="str">
            <v>D2_OR_y_500Proposed DSM Program Energy Costs</v>
          </cell>
        </row>
        <row r="3940"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 t="str">
            <v>D2_OR_y_500Proposed DSM Program Payback Energy Costs</v>
          </cell>
        </row>
        <row r="3941"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 t="str">
            <v>D2_OR_y_500Proposed DSM Program Capacity Costs</v>
          </cell>
        </row>
        <row r="3942"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 t="str">
            <v>D2_OR_y_500Proposed DSM Program Capital Costs</v>
          </cell>
        </row>
        <row r="3943"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 t="str">
            <v>D2_OR_y_500   DSM Program Total Costs</v>
          </cell>
        </row>
        <row r="3944"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 t="str">
            <v>D2_OR_z_750Proposed DSM Program Energy Costs</v>
          </cell>
        </row>
        <row r="3945"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 t="str">
            <v>D2_OR_z_750Proposed DSM Program Payback Energy Costs</v>
          </cell>
        </row>
        <row r="3946"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 t="str">
            <v>D2_OR_z_750Proposed DSM Program Capacity Costs</v>
          </cell>
        </row>
        <row r="3947"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 t="str">
            <v>D2_OR_z_750Proposed DSM Program Capital Costs</v>
          </cell>
        </row>
        <row r="3948"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 t="str">
            <v>D2_OR_z_750   DSM Program Total Costs</v>
          </cell>
        </row>
        <row r="3949"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0.04</v>
          </cell>
          <cell r="P3949">
            <v>0.04</v>
          </cell>
          <cell r="Q3949">
            <v>0.08</v>
          </cell>
          <cell r="R3949">
            <v>0.1</v>
          </cell>
          <cell r="S3949">
            <v>0.1</v>
          </cell>
          <cell r="T3949">
            <v>0.1</v>
          </cell>
          <cell r="U3949">
            <v>0.1</v>
          </cell>
          <cell r="V3949">
            <v>0.1</v>
          </cell>
          <cell r="W3949">
            <v>0.1</v>
          </cell>
          <cell r="X3949">
            <v>0.12</v>
          </cell>
          <cell r="Y3949" t="str">
            <v>D2_OR_j_90Proposed DSM Program Energy Costs</v>
          </cell>
        </row>
        <row r="3950"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 t="str">
            <v>D2_OR_j_90Proposed DSM Program Payback Energy Costs</v>
          </cell>
        </row>
        <row r="3951"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 t="str">
            <v>D2_OR_j_90Proposed DSM Program Capacity Costs</v>
          </cell>
        </row>
        <row r="3952"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 t="str">
            <v>D2_OR_j_90Proposed DSM Program Capital Costs</v>
          </cell>
        </row>
        <row r="3953"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0.04</v>
          </cell>
          <cell r="P3953">
            <v>0.04</v>
          </cell>
          <cell r="Q3953">
            <v>0.08</v>
          </cell>
          <cell r="R3953">
            <v>0.1</v>
          </cell>
          <cell r="S3953">
            <v>0.1</v>
          </cell>
          <cell r="T3953">
            <v>0.1</v>
          </cell>
          <cell r="U3953">
            <v>0.1</v>
          </cell>
          <cell r="V3953">
            <v>0.1</v>
          </cell>
          <cell r="W3953">
            <v>0.1</v>
          </cell>
          <cell r="X3953">
            <v>0.12</v>
          </cell>
          <cell r="Y3953" t="str">
            <v>D2_OR_j_90   DSM Program Total Costs</v>
          </cell>
        </row>
        <row r="3954"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 t="str">
            <v>D2_ID_z_9999Proposed DSM Program Energy Costs</v>
          </cell>
        </row>
        <row r="3955"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 t="str">
            <v>D2_ID_z_9999Proposed DSM Program Payback Energy Costs</v>
          </cell>
        </row>
        <row r="3956"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 t="str">
            <v>D2_ID_z_9999Proposed DSM Program Capacity Costs</v>
          </cell>
        </row>
        <row r="3957"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 t="str">
            <v>D2_ID_z_9999Proposed DSM Program Capital Costs</v>
          </cell>
        </row>
        <row r="3958"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 t="str">
            <v>D2_ID_z_9999   DSM Program Total Costs</v>
          </cell>
        </row>
        <row r="3959"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 t="str">
            <v>D2_ID_k_100Proposed DSM Program Energy Costs</v>
          </cell>
        </row>
        <row r="3960"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 t="str">
            <v>D2_ID_k_100Proposed DSM Program Payback Energy Costs</v>
          </cell>
        </row>
        <row r="3961"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 t="str">
            <v>D2_ID_k_100Proposed DSM Program Capacity Costs</v>
          </cell>
        </row>
        <row r="3962"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 t="str">
            <v>D2_ID_k_100Proposed DSM Program Capital Costs</v>
          </cell>
        </row>
        <row r="3963"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 t="str">
            <v>D2_ID_k_100   DSM Program Total Costs</v>
          </cell>
        </row>
        <row r="3964"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 t="str">
            <v>D2_ID_l_110Proposed DSM Program Energy Costs</v>
          </cell>
        </row>
        <row r="3965"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 t="str">
            <v>D2_ID_l_110Proposed DSM Program Payback Energy Costs</v>
          </cell>
        </row>
        <row r="3966"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 t="str">
            <v>D2_ID_l_110Proposed DSM Program Capacity Costs</v>
          </cell>
        </row>
        <row r="3967"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 t="str">
            <v>D2_ID_l_110Proposed DSM Program Capital Costs</v>
          </cell>
        </row>
        <row r="3968"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 t="str">
            <v>D2_ID_l_110   DSM Program Total Costs</v>
          </cell>
        </row>
        <row r="3969"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 t="str">
            <v>D2_ID_m_120Proposed DSM Program Energy Costs</v>
          </cell>
        </row>
        <row r="3970"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 t="str">
            <v>D2_ID_m_120Proposed DSM Program Payback Energy Costs</v>
          </cell>
        </row>
        <row r="3971"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 t="str">
            <v>D2_ID_m_120Proposed DSM Program Capacity Costs</v>
          </cell>
        </row>
        <row r="3972"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 t="str">
            <v>D2_ID_m_120Proposed DSM Program Capital Costs</v>
          </cell>
        </row>
        <row r="3973"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 t="str">
            <v>D2_ID_m_120   DSM Program Total Costs</v>
          </cell>
        </row>
        <row r="3974"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 t="str">
            <v>D2_ID_n_130Proposed DSM Program Energy Costs</v>
          </cell>
        </row>
        <row r="3975"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 t="str">
            <v>D2_ID_n_130Proposed DSM Program Payback Energy Costs</v>
          </cell>
        </row>
        <row r="3976"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 t="str">
            <v>D2_ID_n_130Proposed DSM Program Capacity Costs</v>
          </cell>
        </row>
        <row r="3977"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 t="str">
            <v>D2_ID_n_130Proposed DSM Program Capital Costs</v>
          </cell>
        </row>
        <row r="3978"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 t="str">
            <v>D2_ID_n_130   DSM Program Total Costs</v>
          </cell>
        </row>
        <row r="3979"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 t="str">
            <v>D2_ID_o_140Proposed DSM Program Energy Costs</v>
          </cell>
        </row>
        <row r="3980"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 t="str">
            <v>D2_ID_o_140Proposed DSM Program Payback Energy Costs</v>
          </cell>
        </row>
        <row r="3981"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 t="str">
            <v>D2_ID_o_140Proposed DSM Program Capacity Costs</v>
          </cell>
        </row>
        <row r="3982"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 t="str">
            <v>D2_ID_o_140Proposed DSM Program Capital Costs</v>
          </cell>
        </row>
        <row r="3983"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 t="str">
            <v>D2_ID_o_140   DSM Program Total Costs</v>
          </cell>
        </row>
        <row r="3984"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 t="str">
            <v>D2_ID_p_150Proposed DSM Program Energy Costs</v>
          </cell>
        </row>
        <row r="3985"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 t="str">
            <v>D2_ID_p_150Proposed DSM Program Payback Energy Costs</v>
          </cell>
        </row>
        <row r="3986"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 t="str">
            <v>D2_ID_p_150Proposed DSM Program Capacity Costs</v>
          </cell>
        </row>
        <row r="3987"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 t="str">
            <v>D2_ID_p_150Proposed DSM Program Capital Costs</v>
          </cell>
        </row>
        <row r="3988"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 t="str">
            <v>D2_ID_p_150   DSM Program Total Costs</v>
          </cell>
        </row>
        <row r="3989"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 t="str">
            <v>D2_ID_q_160Proposed DSM Program Energy Costs</v>
          </cell>
        </row>
        <row r="3990"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 t="str">
            <v>D2_ID_q_160Proposed DSM Program Payback Energy Costs</v>
          </cell>
        </row>
        <row r="3991"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 t="str">
            <v>D2_ID_q_160Proposed DSM Program Capacity Costs</v>
          </cell>
        </row>
        <row r="3992"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 t="str">
            <v>D2_ID_q_160Proposed DSM Program Capital Costs</v>
          </cell>
        </row>
        <row r="3993"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 t="str">
            <v>D2_ID_q_160   DSM Program Total Costs</v>
          </cell>
        </row>
        <row r="3994"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 t="str">
            <v>D2_ID_r_170Proposed DSM Program Energy Costs</v>
          </cell>
        </row>
        <row r="3995"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 t="str">
            <v>D2_ID_r_170Proposed DSM Program Payback Energy Costs</v>
          </cell>
        </row>
        <row r="3996"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 t="str">
            <v>D2_ID_r_170Proposed DSM Program Capacity Costs</v>
          </cell>
        </row>
        <row r="3997"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 t="str">
            <v>D2_ID_r_170Proposed DSM Program Capital Costs</v>
          </cell>
        </row>
        <row r="3998"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 t="str">
            <v>D2_ID_r_170   DSM Program Total Costs</v>
          </cell>
        </row>
        <row r="3999"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 t="str">
            <v>D2_ID_s_180Proposed DSM Program Energy Costs</v>
          </cell>
        </row>
        <row r="4000"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 t="str">
            <v>D2_ID_s_180Proposed DSM Program Payback Energy Costs</v>
          </cell>
        </row>
        <row r="4001"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 t="str">
            <v>D2_ID_s_180Proposed DSM Program Capacity Costs</v>
          </cell>
        </row>
        <row r="4002"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 t="str">
            <v>D2_ID_s_180Proposed DSM Program Capital Costs</v>
          </cell>
        </row>
        <row r="4003"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 t="str">
            <v>D2_ID_s_180   DSM Program Total Costs</v>
          </cell>
        </row>
        <row r="4004"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 t="str">
            <v>D2_ID_t_190Proposed DSM Program Energy Costs</v>
          </cell>
        </row>
        <row r="4005"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 t="str">
            <v>D2_ID_t_190Proposed DSM Program Payback Energy Costs</v>
          </cell>
        </row>
        <row r="4006"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 t="str">
            <v>D2_ID_t_190Proposed DSM Program Capacity Costs</v>
          </cell>
        </row>
        <row r="4007"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 t="str">
            <v>D2_ID_t_190Proposed DSM Program Capital Costs</v>
          </cell>
        </row>
        <row r="4008"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 t="str">
            <v>D2_ID_t_190   DSM Program Total Costs</v>
          </cell>
        </row>
        <row r="4009"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 t="str">
            <v>D2_ID_u_200Proposed DSM Program Energy Costs</v>
          </cell>
        </row>
        <row r="4010"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 t="str">
            <v>D2_ID_u_200Proposed DSM Program Payback Energy Costs</v>
          </cell>
        </row>
        <row r="4011"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 t="str">
            <v>D2_ID_u_200Proposed DSM Program Capacity Costs</v>
          </cell>
        </row>
        <row r="4012"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 t="str">
            <v>D2_ID_u_200Proposed DSM Program Capital Costs</v>
          </cell>
        </row>
        <row r="4013"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 t="str">
            <v>D2_ID_u_200   DSM Program Total Costs</v>
          </cell>
        </row>
        <row r="4014">
          <cell r="E4014">
            <v>0</v>
          </cell>
          <cell r="F4014">
            <v>3.9E-2</v>
          </cell>
          <cell r="G4014">
            <v>8.3000000000000004E-2</v>
          </cell>
          <cell r="H4014">
            <v>0.13400000000000001</v>
          </cell>
          <cell r="I4014">
            <v>0.193</v>
          </cell>
          <cell r="J4014">
            <v>0.252</v>
          </cell>
          <cell r="K4014">
            <v>0.317</v>
          </cell>
          <cell r="L4014">
            <v>0.38600000000000001</v>
          </cell>
          <cell r="M4014">
            <v>0.45700000000000002</v>
          </cell>
          <cell r="N4014">
            <v>0.53300000000000003</v>
          </cell>
          <cell r="O4014">
            <v>0.61299999999999999</v>
          </cell>
          <cell r="P4014">
            <v>0.69499999999999995</v>
          </cell>
          <cell r="Q4014">
            <v>0.77800000000000002</v>
          </cell>
          <cell r="R4014">
            <v>0.85799999999999998</v>
          </cell>
          <cell r="S4014">
            <v>0.93400000000000005</v>
          </cell>
          <cell r="T4014">
            <v>1.006</v>
          </cell>
          <cell r="U4014">
            <v>1.0920000000000001</v>
          </cell>
          <cell r="V4014">
            <v>1.1659999999999999</v>
          </cell>
          <cell r="W4014">
            <v>1.228</v>
          </cell>
          <cell r="X4014">
            <v>1.284</v>
          </cell>
          <cell r="Y4014" t="str">
            <v>D2_ID_c_20Proposed DSM Program Energy Costs</v>
          </cell>
        </row>
        <row r="4015"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 t="str">
            <v>D2_ID_c_20Proposed DSM Program Payback Energy Costs</v>
          </cell>
        </row>
        <row r="4016"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 t="str">
            <v>D2_ID_c_20Proposed DSM Program Capacity Costs</v>
          </cell>
        </row>
        <row r="4017"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 t="str">
            <v>D2_ID_c_20Proposed DSM Program Capital Costs</v>
          </cell>
        </row>
        <row r="4018">
          <cell r="E4018">
            <v>0</v>
          </cell>
          <cell r="F4018">
            <v>3.9E-2</v>
          </cell>
          <cell r="G4018">
            <v>8.3000000000000004E-2</v>
          </cell>
          <cell r="H4018">
            <v>0.13400000000000001</v>
          </cell>
          <cell r="I4018">
            <v>0.193</v>
          </cell>
          <cell r="J4018">
            <v>0.252</v>
          </cell>
          <cell r="K4018">
            <v>0.317</v>
          </cell>
          <cell r="L4018">
            <v>0.38600000000000001</v>
          </cell>
          <cell r="M4018">
            <v>0.45700000000000002</v>
          </cell>
          <cell r="N4018">
            <v>0.53300000000000003</v>
          </cell>
          <cell r="O4018">
            <v>0.61299999999999999</v>
          </cell>
          <cell r="P4018">
            <v>0.69499999999999995</v>
          </cell>
          <cell r="Q4018">
            <v>0.77800000000000002</v>
          </cell>
          <cell r="R4018">
            <v>0.85799999999999998</v>
          </cell>
          <cell r="S4018">
            <v>0.93400000000000005</v>
          </cell>
          <cell r="T4018">
            <v>1.006</v>
          </cell>
          <cell r="U4018">
            <v>1.0920000000000001</v>
          </cell>
          <cell r="V4018">
            <v>1.1659999999999999</v>
          </cell>
          <cell r="W4018">
            <v>1.228</v>
          </cell>
          <cell r="X4018">
            <v>1.284</v>
          </cell>
          <cell r="Y4018" t="str">
            <v>D2_ID_c_20   DSM Program Total Costs</v>
          </cell>
        </row>
        <row r="4019"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 t="str">
            <v>D2_ID_v_250Proposed DSM Program Energy Costs</v>
          </cell>
        </row>
        <row r="4020"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 t="str">
            <v>D2_ID_v_250Proposed DSM Program Payback Energy Costs</v>
          </cell>
        </row>
        <row r="4021"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 t="str">
            <v>D2_ID_v_250Proposed DSM Program Capacity Costs</v>
          </cell>
        </row>
        <row r="4022"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 t="str">
            <v>D2_ID_v_250Proposed DSM Program Capital Costs</v>
          </cell>
        </row>
        <row r="4023"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 t="str">
            <v>D2_ID_v_250   DSM Program Total Costs</v>
          </cell>
        </row>
        <row r="4024"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 t="str">
            <v>D2_ID_w_300Proposed DSM Program Energy Costs</v>
          </cell>
        </row>
        <row r="4025"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 t="str">
            <v>D2_ID_w_300Proposed DSM Program Payback Energy Costs</v>
          </cell>
        </row>
        <row r="4026"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 t="str">
            <v>D2_ID_w_300Proposed DSM Program Capacity Costs</v>
          </cell>
        </row>
        <row r="4027"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 t="str">
            <v>D2_ID_w_300Proposed DSM Program Capital Costs</v>
          </cell>
        </row>
        <row r="4028"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 t="str">
            <v>D2_ID_w_300   DSM Program Total Costs</v>
          </cell>
        </row>
        <row r="4029">
          <cell r="E4029">
            <v>0</v>
          </cell>
          <cell r="F4029">
            <v>6.2E-2</v>
          </cell>
          <cell r="G4029">
            <v>0.127</v>
          </cell>
          <cell r="H4029">
            <v>0.19900000000000001</v>
          </cell>
          <cell r="I4029">
            <v>0.27400000000000002</v>
          </cell>
          <cell r="J4029">
            <v>0.35499999999999998</v>
          </cell>
          <cell r="K4029">
            <v>0.44800000000000001</v>
          </cell>
          <cell r="L4029">
            <v>0.54200000000000004</v>
          </cell>
          <cell r="M4029">
            <v>0.63600000000000001</v>
          </cell>
          <cell r="N4029">
            <v>0.72499999999999998</v>
          </cell>
          <cell r="O4029">
            <v>0.80600000000000005</v>
          </cell>
          <cell r="P4029">
            <v>0.879</v>
          </cell>
          <cell r="Q4029">
            <v>0.94099999999999995</v>
          </cell>
          <cell r="R4029">
            <v>0.996</v>
          </cell>
          <cell r="S4029">
            <v>1.0449999999999999</v>
          </cell>
          <cell r="T4029">
            <v>1.087</v>
          </cell>
          <cell r="U4029">
            <v>1.1240000000000001</v>
          </cell>
          <cell r="V4029">
            <v>1.1439999999999999</v>
          </cell>
          <cell r="W4029">
            <v>1.1579999999999999</v>
          </cell>
          <cell r="X4029">
            <v>1.173</v>
          </cell>
          <cell r="Y4029" t="str">
            <v>D2_ID_d_30Proposed DSM Program Energy Costs</v>
          </cell>
        </row>
        <row r="4030"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 t="str">
            <v>D2_ID_d_30Proposed DSM Program Payback Energy Costs</v>
          </cell>
        </row>
        <row r="4031"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 t="str">
            <v>D2_ID_d_30Proposed DSM Program Capacity Costs</v>
          </cell>
        </row>
        <row r="4032"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 t="str">
            <v>D2_ID_d_30Proposed DSM Program Capital Costs</v>
          </cell>
        </row>
        <row r="4033">
          <cell r="E4033">
            <v>0</v>
          </cell>
          <cell r="F4033">
            <v>6.2E-2</v>
          </cell>
          <cell r="G4033">
            <v>0.127</v>
          </cell>
          <cell r="H4033">
            <v>0.19900000000000001</v>
          </cell>
          <cell r="I4033">
            <v>0.27400000000000002</v>
          </cell>
          <cell r="J4033">
            <v>0.35499999999999998</v>
          </cell>
          <cell r="K4033">
            <v>0.44800000000000001</v>
          </cell>
          <cell r="L4033">
            <v>0.54200000000000004</v>
          </cell>
          <cell r="M4033">
            <v>0.63600000000000001</v>
          </cell>
          <cell r="N4033">
            <v>0.72499999999999998</v>
          </cell>
          <cell r="O4033">
            <v>0.80600000000000005</v>
          </cell>
          <cell r="P4033">
            <v>0.879</v>
          </cell>
          <cell r="Q4033">
            <v>0.94099999999999995</v>
          </cell>
          <cell r="R4033">
            <v>0.996</v>
          </cell>
          <cell r="S4033">
            <v>1.0449999999999999</v>
          </cell>
          <cell r="T4033">
            <v>1.087</v>
          </cell>
          <cell r="U4033">
            <v>1.1240000000000001</v>
          </cell>
          <cell r="V4033">
            <v>1.1439999999999999</v>
          </cell>
          <cell r="W4033">
            <v>1.1579999999999999</v>
          </cell>
          <cell r="X4033">
            <v>1.173</v>
          </cell>
          <cell r="Y4033" t="str">
            <v>D2_ID_d_30   DSM Program Total Costs</v>
          </cell>
        </row>
        <row r="4034"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 t="str">
            <v>D2_ID_x_400Proposed DSM Program Energy Costs</v>
          </cell>
        </row>
        <row r="4035"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 t="str">
            <v>D2_ID_x_400Proposed DSM Program Payback Energy Costs</v>
          </cell>
        </row>
        <row r="4036"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 t="str">
            <v>D2_ID_x_400Proposed DSM Program Capacity Costs</v>
          </cell>
        </row>
        <row r="4037"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 t="str">
            <v>D2_ID_x_400Proposed DSM Program Capital Costs</v>
          </cell>
        </row>
        <row r="4038"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 t="str">
            <v>D2_ID_x_400   DSM Program Total Costs</v>
          </cell>
        </row>
        <row r="4039">
          <cell r="E4039">
            <v>0</v>
          </cell>
          <cell r="F4039">
            <v>6.4000000000000001E-2</v>
          </cell>
          <cell r="G4039">
            <v>0.129</v>
          </cell>
          <cell r="H4039">
            <v>0.19800000000000001</v>
          </cell>
          <cell r="I4039">
            <v>0.26800000000000002</v>
          </cell>
          <cell r="J4039">
            <v>0.33700000000000002</v>
          </cell>
          <cell r="K4039">
            <v>0.40400000000000003</v>
          </cell>
          <cell r="L4039">
            <v>0.46500000000000002</v>
          </cell>
          <cell r="M4039">
            <v>0.52100000000000002</v>
          </cell>
          <cell r="N4039">
            <v>0.57199999999999995</v>
          </cell>
          <cell r="O4039">
            <v>0.61499999999999999</v>
          </cell>
          <cell r="P4039">
            <v>0.65400000000000003</v>
          </cell>
          <cell r="Q4039">
            <v>0.68799999999999994</v>
          </cell>
          <cell r="R4039">
            <v>0.71799999999999997</v>
          </cell>
          <cell r="S4039">
            <v>0.747</v>
          </cell>
          <cell r="T4039">
            <v>0.77400000000000002</v>
          </cell>
          <cell r="U4039">
            <v>0.79900000000000004</v>
          </cell>
          <cell r="V4039">
            <v>0.81599999999999995</v>
          </cell>
          <cell r="W4039">
            <v>0.83099999999999996</v>
          </cell>
          <cell r="X4039">
            <v>0.84899999999999998</v>
          </cell>
          <cell r="Y4039" t="str">
            <v>D2_ID_e_40Proposed DSM Program Energy Costs</v>
          </cell>
        </row>
        <row r="4040"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 t="str">
            <v>D2_ID_e_40Proposed DSM Program Payback Energy Costs</v>
          </cell>
        </row>
        <row r="4041"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 t="str">
            <v>D2_ID_e_40Proposed DSM Program Capacity Costs</v>
          </cell>
        </row>
        <row r="4042"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 t="str">
            <v>D2_ID_e_40Proposed DSM Program Capital Costs</v>
          </cell>
        </row>
        <row r="4043">
          <cell r="E4043">
            <v>0</v>
          </cell>
          <cell r="F4043">
            <v>6.4000000000000001E-2</v>
          </cell>
          <cell r="G4043">
            <v>0.129</v>
          </cell>
          <cell r="H4043">
            <v>0.19800000000000001</v>
          </cell>
          <cell r="I4043">
            <v>0.26800000000000002</v>
          </cell>
          <cell r="J4043">
            <v>0.33700000000000002</v>
          </cell>
          <cell r="K4043">
            <v>0.40400000000000003</v>
          </cell>
          <cell r="L4043">
            <v>0.46500000000000002</v>
          </cell>
          <cell r="M4043">
            <v>0.52100000000000002</v>
          </cell>
          <cell r="N4043">
            <v>0.57199999999999995</v>
          </cell>
          <cell r="O4043">
            <v>0.61499999999999999</v>
          </cell>
          <cell r="P4043">
            <v>0.65400000000000003</v>
          </cell>
          <cell r="Q4043">
            <v>0.68799999999999994</v>
          </cell>
          <cell r="R4043">
            <v>0.71799999999999997</v>
          </cell>
          <cell r="S4043">
            <v>0.747</v>
          </cell>
          <cell r="T4043">
            <v>0.77400000000000002</v>
          </cell>
          <cell r="U4043">
            <v>0.79900000000000004</v>
          </cell>
          <cell r="V4043">
            <v>0.81599999999999995</v>
          </cell>
          <cell r="W4043">
            <v>0.83099999999999996</v>
          </cell>
          <cell r="X4043">
            <v>0.84899999999999998</v>
          </cell>
          <cell r="Y4043" t="str">
            <v>D2_ID_e_40   DSM Program Total Costs</v>
          </cell>
        </row>
        <row r="4044"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 t="str">
            <v>D2_ID_y_500Proposed DSM Program Energy Costs</v>
          </cell>
        </row>
        <row r="4045"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 t="str">
            <v>D2_ID_y_500Proposed DSM Program Payback Energy Costs</v>
          </cell>
        </row>
        <row r="4046"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 t="str">
            <v>D2_ID_y_500Proposed DSM Program Capacity Costs</v>
          </cell>
        </row>
        <row r="4047"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 t="str">
            <v>D2_ID_y_500Proposed DSM Program Capital Costs</v>
          </cell>
        </row>
        <row r="4048"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 t="str">
            <v>D2_ID_y_500   DSM Program Total Costs</v>
          </cell>
        </row>
        <row r="4049">
          <cell r="E4049">
            <v>0</v>
          </cell>
          <cell r="F4049">
            <v>0.13100000000000001</v>
          </cell>
          <cell r="G4049">
            <v>0.26500000000000001</v>
          </cell>
          <cell r="H4049">
            <v>0.40600000000000003</v>
          </cell>
          <cell r="I4049">
            <v>0.55400000000000005</v>
          </cell>
          <cell r="J4049">
            <v>0.69499999999999995</v>
          </cell>
          <cell r="K4049">
            <v>0.81699999999999995</v>
          </cell>
          <cell r="L4049">
            <v>0.92400000000000004</v>
          </cell>
          <cell r="M4049">
            <v>1.0189999999999999</v>
          </cell>
          <cell r="N4049">
            <v>1.105</v>
          </cell>
          <cell r="O4049">
            <v>1.18</v>
          </cell>
          <cell r="P4049">
            <v>1.25</v>
          </cell>
          <cell r="Q4049">
            <v>1.3260000000000001</v>
          </cell>
          <cell r="R4049">
            <v>1.3979999999999999</v>
          </cell>
          <cell r="S4049">
            <v>1.466</v>
          </cell>
          <cell r="T4049">
            <v>1.534</v>
          </cell>
          <cell r="U4049">
            <v>1.59</v>
          </cell>
          <cell r="V4049">
            <v>1.641</v>
          </cell>
          <cell r="W4049">
            <v>1.6839999999999999</v>
          </cell>
          <cell r="X4049">
            <v>1.73</v>
          </cell>
          <cell r="Y4049" t="str">
            <v>D2_ID_f_50Proposed DSM Program Energy Costs</v>
          </cell>
        </row>
        <row r="4050"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 t="str">
            <v>D2_ID_f_50Proposed DSM Program Payback Energy Costs</v>
          </cell>
        </row>
        <row r="4051"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 t="str">
            <v>D2_ID_f_50Proposed DSM Program Capacity Costs</v>
          </cell>
        </row>
        <row r="4052"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 t="str">
            <v>D2_ID_f_50Proposed DSM Program Capital Costs</v>
          </cell>
        </row>
        <row r="4053">
          <cell r="E4053">
            <v>0</v>
          </cell>
          <cell r="F4053">
            <v>0.13100000000000001</v>
          </cell>
          <cell r="G4053">
            <v>0.26500000000000001</v>
          </cell>
          <cell r="H4053">
            <v>0.40600000000000003</v>
          </cell>
          <cell r="I4053">
            <v>0.55400000000000005</v>
          </cell>
          <cell r="J4053">
            <v>0.69499999999999995</v>
          </cell>
          <cell r="K4053">
            <v>0.81699999999999995</v>
          </cell>
          <cell r="L4053">
            <v>0.92400000000000004</v>
          </cell>
          <cell r="M4053">
            <v>1.0189999999999999</v>
          </cell>
          <cell r="N4053">
            <v>1.105</v>
          </cell>
          <cell r="O4053">
            <v>1.18</v>
          </cell>
          <cell r="P4053">
            <v>1.25</v>
          </cell>
          <cell r="Q4053">
            <v>1.3260000000000001</v>
          </cell>
          <cell r="R4053">
            <v>1.3979999999999999</v>
          </cell>
          <cell r="S4053">
            <v>1.466</v>
          </cell>
          <cell r="T4053">
            <v>1.534</v>
          </cell>
          <cell r="U4053">
            <v>1.59</v>
          </cell>
          <cell r="V4053">
            <v>1.641</v>
          </cell>
          <cell r="W4053">
            <v>1.6839999999999999</v>
          </cell>
          <cell r="X4053">
            <v>1.73</v>
          </cell>
          <cell r="Y4053" t="str">
            <v>D2_ID_f_50   DSM Program Total Costs</v>
          </cell>
        </row>
        <row r="4054"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7.1999999999999995E-2</v>
          </cell>
          <cell r="J4054">
            <v>0.14299999999999999</v>
          </cell>
          <cell r="K4054">
            <v>0.20899999999999999</v>
          </cell>
          <cell r="L4054">
            <v>0.26900000000000002</v>
          </cell>
          <cell r="M4054">
            <v>0.32400000000000001</v>
          </cell>
          <cell r="N4054">
            <v>0.374</v>
          </cell>
          <cell r="O4054">
            <v>0.41499999999999998</v>
          </cell>
          <cell r="P4054">
            <v>0.45200000000000001</v>
          </cell>
          <cell r="Q4054">
            <v>0.48499999999999999</v>
          </cell>
          <cell r="R4054">
            <v>0.53600000000000003</v>
          </cell>
          <cell r="S4054">
            <v>0.58599999999999997</v>
          </cell>
          <cell r="T4054">
            <v>0.63300000000000001</v>
          </cell>
          <cell r="U4054">
            <v>0.67500000000000004</v>
          </cell>
          <cell r="V4054">
            <v>0.71299999999999997</v>
          </cell>
          <cell r="W4054">
            <v>0.749</v>
          </cell>
          <cell r="X4054">
            <v>0.78300000000000003</v>
          </cell>
          <cell r="Y4054" t="str">
            <v>D2_ID_g_60Proposed DSM Program Energy Costs</v>
          </cell>
        </row>
        <row r="4055"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 t="str">
            <v>D2_ID_g_60Proposed DSM Program Payback Energy Costs</v>
          </cell>
        </row>
        <row r="4056"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 t="str">
            <v>D2_ID_g_60Proposed DSM Program Capacity Costs</v>
          </cell>
        </row>
        <row r="4057"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 t="str">
            <v>D2_ID_g_60Proposed DSM Program Capital Costs</v>
          </cell>
        </row>
        <row r="4058"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7.1999999999999995E-2</v>
          </cell>
          <cell r="J4058">
            <v>0.14299999999999999</v>
          </cell>
          <cell r="K4058">
            <v>0.20899999999999999</v>
          </cell>
          <cell r="L4058">
            <v>0.26900000000000002</v>
          </cell>
          <cell r="M4058">
            <v>0.32400000000000001</v>
          </cell>
          <cell r="N4058">
            <v>0.374</v>
          </cell>
          <cell r="O4058">
            <v>0.41499999999999998</v>
          </cell>
          <cell r="P4058">
            <v>0.45200000000000001</v>
          </cell>
          <cell r="Q4058">
            <v>0.48499999999999999</v>
          </cell>
          <cell r="R4058">
            <v>0.53600000000000003</v>
          </cell>
          <cell r="S4058">
            <v>0.58599999999999997</v>
          </cell>
          <cell r="T4058">
            <v>0.63300000000000001</v>
          </cell>
          <cell r="U4058">
            <v>0.67500000000000004</v>
          </cell>
          <cell r="V4058">
            <v>0.71299999999999997</v>
          </cell>
          <cell r="W4058">
            <v>0.749</v>
          </cell>
          <cell r="X4058">
            <v>0.78300000000000003</v>
          </cell>
          <cell r="Y4058" t="str">
            <v>D2_ID_g_60   DSM Program Total Costs</v>
          </cell>
        </row>
        <row r="4059"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3.7999999999999999E-2</v>
          </cell>
          <cell r="M4059">
            <v>7.5999999999999998E-2</v>
          </cell>
          <cell r="N4059">
            <v>0.112</v>
          </cell>
          <cell r="O4059">
            <v>0.14699999999999999</v>
          </cell>
          <cell r="P4059">
            <v>0.18099999999999999</v>
          </cell>
          <cell r="Q4059">
            <v>0.21299999999999999</v>
          </cell>
          <cell r="R4059">
            <v>0.24199999999999999</v>
          </cell>
          <cell r="S4059">
            <v>0.251</v>
          </cell>
          <cell r="T4059">
            <v>0.27800000000000002</v>
          </cell>
          <cell r="U4059">
            <v>0.30299999999999999</v>
          </cell>
          <cell r="V4059">
            <v>0.32900000000000001</v>
          </cell>
          <cell r="W4059">
            <v>0.35199999999999998</v>
          </cell>
          <cell r="X4059">
            <v>0.375</v>
          </cell>
          <cell r="Y4059" t="str">
            <v>D2_ID_h_70Proposed DSM Program Energy Costs</v>
          </cell>
        </row>
        <row r="4060"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 t="str">
            <v>D2_ID_h_70Proposed DSM Program Payback Energy Costs</v>
          </cell>
        </row>
        <row r="4061"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 t="str">
            <v>D2_ID_h_70Proposed DSM Program Capacity Costs</v>
          </cell>
        </row>
        <row r="4062"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 t="str">
            <v>D2_ID_h_70Proposed DSM Program Capital Costs</v>
          </cell>
        </row>
        <row r="4063"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3.7999999999999999E-2</v>
          </cell>
          <cell r="M4063">
            <v>7.5999999999999998E-2</v>
          </cell>
          <cell r="N4063">
            <v>0.112</v>
          </cell>
          <cell r="O4063">
            <v>0.14699999999999999</v>
          </cell>
          <cell r="P4063">
            <v>0.18099999999999999</v>
          </cell>
          <cell r="Q4063">
            <v>0.21299999999999999</v>
          </cell>
          <cell r="R4063">
            <v>0.24199999999999999</v>
          </cell>
          <cell r="S4063">
            <v>0.251</v>
          </cell>
          <cell r="T4063">
            <v>0.27800000000000002</v>
          </cell>
          <cell r="U4063">
            <v>0.30299999999999999</v>
          </cell>
          <cell r="V4063">
            <v>0.32900000000000001</v>
          </cell>
          <cell r="W4063">
            <v>0.35199999999999998</v>
          </cell>
          <cell r="X4063">
            <v>0.375</v>
          </cell>
          <cell r="Y4063" t="str">
            <v>D2_ID_h_70   DSM Program Total Costs</v>
          </cell>
        </row>
        <row r="4064"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 t="str">
            <v>D2_ID_z_750Proposed DSM Program Energy Costs</v>
          </cell>
        </row>
        <row r="4065"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 t="str">
            <v>D2_ID_z_750Proposed DSM Program Payback Energy Costs</v>
          </cell>
        </row>
        <row r="4066"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 t="str">
            <v>D2_ID_z_750Proposed DSM Program Capacity Costs</v>
          </cell>
        </row>
        <row r="4067"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 t="str">
            <v>D2_ID_z_750Proposed DSM Program Capital Costs</v>
          </cell>
        </row>
        <row r="4068"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 t="str">
            <v>D2_ID_z_750   DSM Program Total Costs</v>
          </cell>
        </row>
        <row r="4069"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4.8000000000000001E-2</v>
          </cell>
          <cell r="P4069">
            <v>4.8000000000000001E-2</v>
          </cell>
          <cell r="Q4069">
            <v>4.8000000000000001E-2</v>
          </cell>
          <cell r="R4069">
            <v>9.4E-2</v>
          </cell>
          <cell r="S4069">
            <v>9.4E-2</v>
          </cell>
          <cell r="T4069">
            <v>9.4E-2</v>
          </cell>
          <cell r="U4069">
            <v>9.4E-2</v>
          </cell>
          <cell r="V4069">
            <v>9.4E-2</v>
          </cell>
          <cell r="W4069">
            <v>9.4E-2</v>
          </cell>
          <cell r="X4069">
            <v>0.14099999999999999</v>
          </cell>
          <cell r="Y4069" t="str">
            <v>D2_ID_i_80Proposed DSM Program Energy Costs</v>
          </cell>
        </row>
        <row r="4070"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 t="str">
            <v>D2_ID_i_80Proposed DSM Program Payback Energy Costs</v>
          </cell>
        </row>
        <row r="4071"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 t="str">
            <v>D2_ID_i_80Proposed DSM Program Capacity Costs</v>
          </cell>
        </row>
        <row r="4072"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 t="str">
            <v>D2_ID_i_80Proposed DSM Program Capital Costs</v>
          </cell>
        </row>
        <row r="4073"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4.8000000000000001E-2</v>
          </cell>
          <cell r="P4073">
            <v>4.8000000000000001E-2</v>
          </cell>
          <cell r="Q4073">
            <v>4.8000000000000001E-2</v>
          </cell>
          <cell r="R4073">
            <v>9.4E-2</v>
          </cell>
          <cell r="S4073">
            <v>9.4E-2</v>
          </cell>
          <cell r="T4073">
            <v>9.4E-2</v>
          </cell>
          <cell r="U4073">
            <v>9.4E-2</v>
          </cell>
          <cell r="V4073">
            <v>9.4E-2</v>
          </cell>
          <cell r="W4073">
            <v>9.4E-2</v>
          </cell>
          <cell r="X4073">
            <v>0.14099999999999999</v>
          </cell>
          <cell r="Y4073" t="str">
            <v>D2_ID_i_80   DSM Program Total Costs</v>
          </cell>
        </row>
        <row r="4074"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 t="str">
            <v>D2_ID_j_90Proposed DSM Program Energy Costs</v>
          </cell>
        </row>
        <row r="4075"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 t="str">
            <v>D2_ID_j_90Proposed DSM Program Payback Energy Costs</v>
          </cell>
        </row>
        <row r="4076"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 t="str">
            <v>D2_ID_j_90Proposed DSM Program Capacity Costs</v>
          </cell>
        </row>
        <row r="4077"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 t="str">
            <v>D2_ID_j_90Proposed DSM Program Capital Costs</v>
          </cell>
        </row>
        <row r="4078"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 t="str">
            <v>D2_ID_j_90   DSM Program Total Costs</v>
          </cell>
        </row>
        <row r="4079"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 t="str">
            <v>D2_WW_z_9999Proposed DSM Program Energy Costs</v>
          </cell>
        </row>
        <row r="4080"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 t="str">
            <v>D2_WW_z_9999Proposed DSM Program Payback Energy Costs</v>
          </cell>
        </row>
        <row r="4081"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 t="str">
            <v>D2_WW_z_9999Proposed DSM Program Capacity Costs</v>
          </cell>
        </row>
        <row r="4082"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 t="str">
            <v>D2_WW_z_9999Proposed DSM Program Capital Costs</v>
          </cell>
        </row>
        <row r="4083"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 t="str">
            <v>D2_WW_z_9999   DSM Program Total Costs</v>
          </cell>
        </row>
        <row r="4084"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 t="str">
            <v>D2_WW_k_100Proposed DSM Program Energy Costs</v>
          </cell>
        </row>
        <row r="4085"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 t="str">
            <v>D2_WW_k_100Proposed DSM Program Payback Energy Costs</v>
          </cell>
        </row>
        <row r="4086"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 t="str">
            <v>D2_WW_k_100Proposed DSM Program Capacity Costs</v>
          </cell>
        </row>
        <row r="4087"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 t="str">
            <v>D2_WW_k_100Proposed DSM Program Capital Costs</v>
          </cell>
        </row>
        <row r="4088"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 t="str">
            <v>D2_WW_k_100   DSM Program Total Costs</v>
          </cell>
        </row>
        <row r="4089"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 t="str">
            <v>D2_WW_l_110Proposed DSM Program Energy Costs</v>
          </cell>
        </row>
        <row r="4090"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 t="str">
            <v>D2_WW_l_110Proposed DSM Program Payback Energy Costs</v>
          </cell>
        </row>
        <row r="4091"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 t="str">
            <v>D2_WW_l_110Proposed DSM Program Capacity Costs</v>
          </cell>
        </row>
        <row r="4092"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 t="str">
            <v>D2_WW_l_110Proposed DSM Program Capital Costs</v>
          </cell>
        </row>
        <row r="4093"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 t="str">
            <v>D2_WW_l_110   DSM Program Total Costs</v>
          </cell>
        </row>
        <row r="4094"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 t="str">
            <v>D2_WW_m_120Proposed DSM Program Energy Costs</v>
          </cell>
        </row>
        <row r="4095"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 t="str">
            <v>D2_WW_m_120Proposed DSM Program Payback Energy Costs</v>
          </cell>
        </row>
        <row r="4096"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 t="str">
            <v>D2_WW_m_120Proposed DSM Program Capacity Costs</v>
          </cell>
        </row>
        <row r="4097"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 t="str">
            <v>D2_WW_m_120Proposed DSM Program Capital Costs</v>
          </cell>
        </row>
        <row r="4098"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 t="str">
            <v>D2_WW_m_120   DSM Program Total Costs</v>
          </cell>
        </row>
        <row r="4099"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 t="str">
            <v>D2_WW_n_130Proposed DSM Program Energy Costs</v>
          </cell>
        </row>
        <row r="4100"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 t="str">
            <v>D2_WW_n_130Proposed DSM Program Payback Energy Costs</v>
          </cell>
        </row>
        <row r="4101"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 t="str">
            <v>D2_WW_n_130Proposed DSM Program Capacity Costs</v>
          </cell>
        </row>
        <row r="4102"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 t="str">
            <v>D2_WW_n_130Proposed DSM Program Capital Costs</v>
          </cell>
        </row>
        <row r="4103"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 t="str">
            <v>D2_WW_n_130   DSM Program Total Costs</v>
          </cell>
        </row>
        <row r="4104"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 t="str">
            <v>D2_WW_o_140Proposed DSM Program Energy Costs</v>
          </cell>
        </row>
        <row r="4105"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 t="str">
            <v>D2_WW_o_140Proposed DSM Program Payback Energy Costs</v>
          </cell>
        </row>
        <row r="4106"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 t="str">
            <v>D2_WW_o_140Proposed DSM Program Capacity Costs</v>
          </cell>
        </row>
        <row r="4107"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 t="str">
            <v>D2_WW_o_140Proposed DSM Program Capital Costs</v>
          </cell>
        </row>
        <row r="4108"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 t="str">
            <v>D2_WW_o_140   DSM Program Total Costs</v>
          </cell>
        </row>
        <row r="4109"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 t="str">
            <v>D2_WW_p_150Proposed DSM Program Energy Costs</v>
          </cell>
        </row>
        <row r="4110"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 t="str">
            <v>D2_WW_p_150Proposed DSM Program Payback Energy Costs</v>
          </cell>
        </row>
        <row r="4111"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 t="str">
            <v>D2_WW_p_150Proposed DSM Program Capacity Costs</v>
          </cell>
        </row>
        <row r="4112"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 t="str">
            <v>D2_WW_p_150Proposed DSM Program Capital Costs</v>
          </cell>
        </row>
        <row r="4113"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 t="str">
            <v>D2_WW_p_150   DSM Program Total Costs</v>
          </cell>
        </row>
        <row r="4114"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 t="str">
            <v>D2_WW_q_160Proposed DSM Program Energy Costs</v>
          </cell>
        </row>
        <row r="4115"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 t="str">
            <v>D2_WW_q_160Proposed DSM Program Payback Energy Costs</v>
          </cell>
        </row>
        <row r="4116"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 t="str">
            <v>D2_WW_q_160Proposed DSM Program Capacity Costs</v>
          </cell>
        </row>
        <row r="4117"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 t="str">
            <v>D2_WW_q_160Proposed DSM Program Capital Costs</v>
          </cell>
        </row>
        <row r="4118"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 t="str">
            <v>D2_WW_q_160   DSM Program Total Costs</v>
          </cell>
        </row>
        <row r="4119"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 t="str">
            <v>D2_WW_r_170Proposed DSM Program Energy Costs</v>
          </cell>
        </row>
        <row r="4120"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 t="str">
            <v>D2_WW_r_170Proposed DSM Program Payback Energy Costs</v>
          </cell>
        </row>
        <row r="4121"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 t="str">
            <v>D2_WW_r_170Proposed DSM Program Capacity Costs</v>
          </cell>
        </row>
        <row r="4122"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 t="str">
            <v>D2_WW_r_170Proposed DSM Program Capital Costs</v>
          </cell>
        </row>
        <row r="4123"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 t="str">
            <v>D2_WW_r_170   DSM Program Total Costs</v>
          </cell>
        </row>
        <row r="4124"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 t="str">
            <v>D2_WW_s_180Proposed DSM Program Energy Costs</v>
          </cell>
        </row>
        <row r="4125"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 t="str">
            <v>D2_WW_s_180Proposed DSM Program Payback Energy Costs</v>
          </cell>
        </row>
        <row r="4126"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 t="str">
            <v>D2_WW_s_180Proposed DSM Program Capacity Costs</v>
          </cell>
        </row>
        <row r="4127"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 t="str">
            <v>D2_WW_s_180Proposed DSM Program Capital Costs</v>
          </cell>
        </row>
        <row r="4128"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 t="str">
            <v>D2_WW_s_180   DSM Program Total Costs</v>
          </cell>
        </row>
        <row r="4129"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 t="str">
            <v>D2_WW_t_190Proposed DSM Program Energy Costs</v>
          </cell>
        </row>
        <row r="4130"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 t="str">
            <v>D2_WW_t_190Proposed DSM Program Payback Energy Costs</v>
          </cell>
        </row>
        <row r="4131"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 t="str">
            <v>D2_WW_t_190Proposed DSM Program Capacity Costs</v>
          </cell>
        </row>
        <row r="4132"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 t="str">
            <v>D2_WW_t_190Proposed DSM Program Capital Costs</v>
          </cell>
        </row>
        <row r="4133"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 t="str">
            <v>D2_WW_t_190   DSM Program Total Costs</v>
          </cell>
        </row>
        <row r="4134"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 t="str">
            <v>D2_WW_u_200Proposed DSM Program Energy Costs</v>
          </cell>
        </row>
        <row r="4135"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 t="str">
            <v>D2_WW_u_200Proposed DSM Program Payback Energy Costs</v>
          </cell>
        </row>
        <row r="4136"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 t="str">
            <v>D2_WW_u_200Proposed DSM Program Capacity Costs</v>
          </cell>
        </row>
        <row r="4137"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 t="str">
            <v>D2_WW_u_200Proposed DSM Program Capital Costs</v>
          </cell>
        </row>
        <row r="4138"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 t="str">
            <v>D2_WW_u_200   DSM Program Total Costs</v>
          </cell>
        </row>
        <row r="4139">
          <cell r="E4139">
            <v>0</v>
          </cell>
          <cell r="F4139">
            <v>1.2E-2</v>
          </cell>
          <cell r="G4139">
            <v>2.5999999999999999E-2</v>
          </cell>
          <cell r="H4139">
            <v>0.04</v>
          </cell>
          <cell r="I4139">
            <v>5.5E-2</v>
          </cell>
          <cell r="J4139">
            <v>6.9000000000000006E-2</v>
          </cell>
          <cell r="K4139">
            <v>8.5000000000000006E-2</v>
          </cell>
          <cell r="L4139">
            <v>0.1</v>
          </cell>
          <cell r="M4139">
            <v>0.115</v>
          </cell>
          <cell r="N4139">
            <v>0.13</v>
          </cell>
          <cell r="O4139">
            <v>0.14499999999999999</v>
          </cell>
          <cell r="P4139">
            <v>0.161</v>
          </cell>
          <cell r="Q4139">
            <v>0.17699999999999999</v>
          </cell>
          <cell r="R4139">
            <v>0.192</v>
          </cell>
          <cell r="S4139">
            <v>0.20699999999999999</v>
          </cell>
          <cell r="T4139">
            <v>0.222</v>
          </cell>
          <cell r="U4139">
            <v>0.23699999999999999</v>
          </cell>
          <cell r="V4139">
            <v>0.247</v>
          </cell>
          <cell r="W4139">
            <v>0.25600000000000001</v>
          </cell>
          <cell r="X4139">
            <v>0.26400000000000001</v>
          </cell>
          <cell r="Y4139" t="str">
            <v>D2_WW_c_20Proposed DSM Program Energy Costs</v>
          </cell>
        </row>
        <row r="4140"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 t="str">
            <v>D2_WW_c_20Proposed DSM Program Payback Energy Costs</v>
          </cell>
        </row>
        <row r="4141"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 t="str">
            <v>D2_WW_c_20Proposed DSM Program Capacity Costs</v>
          </cell>
        </row>
        <row r="4142"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 t="str">
            <v>D2_WW_c_20Proposed DSM Program Capital Costs</v>
          </cell>
        </row>
        <row r="4143">
          <cell r="E4143">
            <v>0</v>
          </cell>
          <cell r="F4143">
            <v>1.2E-2</v>
          </cell>
          <cell r="G4143">
            <v>2.5999999999999999E-2</v>
          </cell>
          <cell r="H4143">
            <v>0.04</v>
          </cell>
          <cell r="I4143">
            <v>5.5E-2</v>
          </cell>
          <cell r="J4143">
            <v>6.9000000000000006E-2</v>
          </cell>
          <cell r="K4143">
            <v>8.5000000000000006E-2</v>
          </cell>
          <cell r="L4143">
            <v>0.1</v>
          </cell>
          <cell r="M4143">
            <v>0.115</v>
          </cell>
          <cell r="N4143">
            <v>0.13</v>
          </cell>
          <cell r="O4143">
            <v>0.14499999999999999</v>
          </cell>
          <cell r="P4143">
            <v>0.161</v>
          </cell>
          <cell r="Q4143">
            <v>0.17699999999999999</v>
          </cell>
          <cell r="R4143">
            <v>0.192</v>
          </cell>
          <cell r="S4143">
            <v>0.20699999999999999</v>
          </cell>
          <cell r="T4143">
            <v>0.222</v>
          </cell>
          <cell r="U4143">
            <v>0.23699999999999999</v>
          </cell>
          <cell r="V4143">
            <v>0.247</v>
          </cell>
          <cell r="W4143">
            <v>0.25600000000000001</v>
          </cell>
          <cell r="X4143">
            <v>0.26400000000000001</v>
          </cell>
          <cell r="Y4143" t="str">
            <v>D2_WW_c_20   DSM Program Total Costs</v>
          </cell>
        </row>
        <row r="4144"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 t="str">
            <v>D2_WW_v_250Proposed DSM Program Energy Costs</v>
          </cell>
        </row>
        <row r="4145"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 t="str">
            <v>D2_WW_v_250Proposed DSM Program Payback Energy Costs</v>
          </cell>
        </row>
        <row r="4146"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 t="str">
            <v>D2_WW_v_250Proposed DSM Program Capacity Costs</v>
          </cell>
        </row>
        <row r="4147"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 t="str">
            <v>D2_WW_v_250Proposed DSM Program Capital Costs</v>
          </cell>
        </row>
        <row r="4148"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 t="str">
            <v>D2_WW_v_250   DSM Program Total Costs</v>
          </cell>
        </row>
        <row r="4149"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 t="str">
            <v>D2_WW_w_300Proposed DSM Program Energy Costs</v>
          </cell>
        </row>
        <row r="4150"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 t="str">
            <v>D2_WW_w_300Proposed DSM Program Payback Energy Costs</v>
          </cell>
        </row>
        <row r="4151"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 t="str">
            <v>D2_WW_w_300Proposed DSM Program Capacity Costs</v>
          </cell>
        </row>
        <row r="4152"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 t="str">
            <v>D2_WW_w_300Proposed DSM Program Capital Costs</v>
          </cell>
        </row>
        <row r="4153"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 t="str">
            <v>D2_WW_w_300   DSM Program Total Costs</v>
          </cell>
        </row>
        <row r="4154">
          <cell r="E4154">
            <v>0</v>
          </cell>
          <cell r="F4154">
            <v>4.8000000000000001E-2</v>
          </cell>
          <cell r="G4154">
            <v>0.1</v>
          </cell>
          <cell r="H4154">
            <v>0.155</v>
          </cell>
          <cell r="I4154">
            <v>0.214</v>
          </cell>
          <cell r="J4154">
            <v>0.27500000000000002</v>
          </cell>
          <cell r="K4154">
            <v>0.33400000000000002</v>
          </cell>
          <cell r="L4154">
            <v>0.39200000000000002</v>
          </cell>
          <cell r="M4154">
            <v>0.44800000000000001</v>
          </cell>
          <cell r="N4154">
            <v>0.50600000000000001</v>
          </cell>
          <cell r="O4154">
            <v>0.56299999999999994</v>
          </cell>
          <cell r="P4154">
            <v>0.62</v>
          </cell>
          <cell r="Q4154">
            <v>0.67600000000000005</v>
          </cell>
          <cell r="R4154">
            <v>0.72899999999999998</v>
          </cell>
          <cell r="S4154">
            <v>0.77900000000000003</v>
          </cell>
          <cell r="T4154">
            <v>0.82599999999999996</v>
          </cell>
          <cell r="U4154">
            <v>0.88100000000000001</v>
          </cell>
          <cell r="V4154">
            <v>0.92800000000000005</v>
          </cell>
          <cell r="W4154">
            <v>0.96799999999999997</v>
          </cell>
          <cell r="X4154">
            <v>1.002</v>
          </cell>
          <cell r="Y4154" t="str">
            <v>D2_WW_d_30Proposed DSM Program Energy Costs</v>
          </cell>
        </row>
        <row r="4155"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 t="str">
            <v>D2_WW_d_30Proposed DSM Program Payback Energy Costs</v>
          </cell>
        </row>
        <row r="4156"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 t="str">
            <v>D2_WW_d_30Proposed DSM Program Capacity Costs</v>
          </cell>
        </row>
        <row r="4157"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 t="str">
            <v>D2_WW_d_30Proposed DSM Program Capital Costs</v>
          </cell>
        </row>
        <row r="4158">
          <cell r="E4158">
            <v>0</v>
          </cell>
          <cell r="F4158">
            <v>4.8000000000000001E-2</v>
          </cell>
          <cell r="G4158">
            <v>0.1</v>
          </cell>
          <cell r="H4158">
            <v>0.155</v>
          </cell>
          <cell r="I4158">
            <v>0.214</v>
          </cell>
          <cell r="J4158">
            <v>0.27500000000000002</v>
          </cell>
          <cell r="K4158">
            <v>0.33400000000000002</v>
          </cell>
          <cell r="L4158">
            <v>0.39200000000000002</v>
          </cell>
          <cell r="M4158">
            <v>0.44800000000000001</v>
          </cell>
          <cell r="N4158">
            <v>0.50600000000000001</v>
          </cell>
          <cell r="O4158">
            <v>0.56299999999999994</v>
          </cell>
          <cell r="P4158">
            <v>0.62</v>
          </cell>
          <cell r="Q4158">
            <v>0.67600000000000005</v>
          </cell>
          <cell r="R4158">
            <v>0.72899999999999998</v>
          </cell>
          <cell r="S4158">
            <v>0.77900000000000003</v>
          </cell>
          <cell r="T4158">
            <v>0.82599999999999996</v>
          </cell>
          <cell r="U4158">
            <v>0.88100000000000001</v>
          </cell>
          <cell r="V4158">
            <v>0.92800000000000005</v>
          </cell>
          <cell r="W4158">
            <v>0.96799999999999997</v>
          </cell>
          <cell r="X4158">
            <v>1.002</v>
          </cell>
          <cell r="Y4158" t="str">
            <v>D2_WW_d_30   DSM Program Total Costs</v>
          </cell>
        </row>
        <row r="4159"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 t="str">
            <v>D2_WW_x_400Proposed DSM Program Energy Costs</v>
          </cell>
        </row>
        <row r="4160"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 t="str">
            <v>D2_WW_x_400Proposed DSM Program Payback Energy Costs</v>
          </cell>
        </row>
        <row r="4161"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 t="str">
            <v>D2_WW_x_400Proposed DSM Program Capacity Costs</v>
          </cell>
        </row>
        <row r="4162"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 t="str">
            <v>D2_WW_x_400Proposed DSM Program Capital Costs</v>
          </cell>
        </row>
        <row r="4163"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 t="str">
            <v>D2_WW_x_400   DSM Program Total Costs</v>
          </cell>
        </row>
        <row r="4164">
          <cell r="E4164">
            <v>0</v>
          </cell>
          <cell r="F4164">
            <v>3.7999999999999999E-2</v>
          </cell>
          <cell r="G4164">
            <v>7.6999999999999999E-2</v>
          </cell>
          <cell r="H4164">
            <v>0.11600000000000001</v>
          </cell>
          <cell r="I4164">
            <v>0.156</v>
          </cell>
          <cell r="J4164">
            <v>0.19800000000000001</v>
          </cell>
          <cell r="K4164">
            <v>0.23699999999999999</v>
          </cell>
          <cell r="L4164">
            <v>0.27200000000000002</v>
          </cell>
          <cell r="M4164">
            <v>0.30399999999999999</v>
          </cell>
          <cell r="N4164">
            <v>0.33300000000000002</v>
          </cell>
          <cell r="O4164">
            <v>0.35699999999999998</v>
          </cell>
          <cell r="P4164">
            <v>0.378</v>
          </cell>
          <cell r="Q4164">
            <v>0.39600000000000002</v>
          </cell>
          <cell r="R4164">
            <v>0.41099999999999998</v>
          </cell>
          <cell r="S4164">
            <v>0.42499999999999999</v>
          </cell>
          <cell r="T4164">
            <v>0.438</v>
          </cell>
          <cell r="U4164">
            <v>0.45</v>
          </cell>
          <cell r="V4164">
            <v>0.45900000000000002</v>
          </cell>
          <cell r="W4164">
            <v>0.46600000000000003</v>
          </cell>
          <cell r="X4164">
            <v>0.47399999999999998</v>
          </cell>
          <cell r="Y4164" t="str">
            <v>D2_WW_e_40Proposed DSM Program Energy Costs</v>
          </cell>
        </row>
        <row r="4165"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 t="str">
            <v>D2_WW_e_40Proposed DSM Program Payback Energy Costs</v>
          </cell>
        </row>
        <row r="4166"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 t="str">
            <v>D2_WW_e_40Proposed DSM Program Capacity Costs</v>
          </cell>
        </row>
        <row r="4167"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 t="str">
            <v>D2_WW_e_40Proposed DSM Program Capital Costs</v>
          </cell>
        </row>
        <row r="4168">
          <cell r="E4168">
            <v>0</v>
          </cell>
          <cell r="F4168">
            <v>3.7999999999999999E-2</v>
          </cell>
          <cell r="G4168">
            <v>7.6999999999999999E-2</v>
          </cell>
          <cell r="H4168">
            <v>0.11600000000000001</v>
          </cell>
          <cell r="I4168">
            <v>0.156</v>
          </cell>
          <cell r="J4168">
            <v>0.19800000000000001</v>
          </cell>
          <cell r="K4168">
            <v>0.23699999999999999</v>
          </cell>
          <cell r="L4168">
            <v>0.27200000000000002</v>
          </cell>
          <cell r="M4168">
            <v>0.30399999999999999</v>
          </cell>
          <cell r="N4168">
            <v>0.33300000000000002</v>
          </cell>
          <cell r="O4168">
            <v>0.35699999999999998</v>
          </cell>
          <cell r="P4168">
            <v>0.378</v>
          </cell>
          <cell r="Q4168">
            <v>0.39600000000000002</v>
          </cell>
          <cell r="R4168">
            <v>0.41099999999999998</v>
          </cell>
          <cell r="S4168">
            <v>0.42499999999999999</v>
          </cell>
          <cell r="T4168">
            <v>0.438</v>
          </cell>
          <cell r="U4168">
            <v>0.45</v>
          </cell>
          <cell r="V4168">
            <v>0.45900000000000002</v>
          </cell>
          <cell r="W4168">
            <v>0.46600000000000003</v>
          </cell>
          <cell r="X4168">
            <v>0.47399999999999998</v>
          </cell>
          <cell r="Y4168" t="str">
            <v>D2_WW_e_40   DSM Program Total Costs</v>
          </cell>
        </row>
        <row r="4169"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 t="str">
            <v>D2_WW_y_500Proposed DSM Program Energy Costs</v>
          </cell>
        </row>
        <row r="4170"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 t="str">
            <v>D2_WW_y_500Proposed DSM Program Payback Energy Costs</v>
          </cell>
        </row>
        <row r="4171"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 t="str">
            <v>D2_WW_y_500Proposed DSM Program Capacity Costs</v>
          </cell>
        </row>
        <row r="4172"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 t="str">
            <v>D2_WW_y_500Proposed DSM Program Capital Costs</v>
          </cell>
        </row>
        <row r="4173"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 t="str">
            <v>D2_WW_y_500   DSM Program Total Costs</v>
          </cell>
        </row>
        <row r="4174">
          <cell r="E4174">
            <v>0</v>
          </cell>
          <cell r="F4174">
            <v>4.9000000000000002E-2</v>
          </cell>
          <cell r="G4174">
            <v>0.1</v>
          </cell>
          <cell r="H4174">
            <v>0.152</v>
          </cell>
          <cell r="I4174">
            <v>0.20599999999999999</v>
          </cell>
          <cell r="J4174">
            <v>0.25800000000000001</v>
          </cell>
          <cell r="K4174">
            <v>0.30599999999999999</v>
          </cell>
          <cell r="L4174">
            <v>0.34899999999999998</v>
          </cell>
          <cell r="M4174">
            <v>0.38700000000000001</v>
          </cell>
          <cell r="N4174">
            <v>0.42099999999999999</v>
          </cell>
          <cell r="O4174">
            <v>0.44900000000000001</v>
          </cell>
          <cell r="P4174">
            <v>0.47199999999999998</v>
          </cell>
          <cell r="Q4174">
            <v>0.49</v>
          </cell>
          <cell r="R4174">
            <v>0.50600000000000001</v>
          </cell>
          <cell r="S4174">
            <v>0.52</v>
          </cell>
          <cell r="T4174">
            <v>0.53</v>
          </cell>
          <cell r="U4174">
            <v>0.53800000000000003</v>
          </cell>
          <cell r="V4174">
            <v>0.54600000000000004</v>
          </cell>
          <cell r="W4174">
            <v>0.55000000000000004</v>
          </cell>
          <cell r="X4174">
            <v>0.55500000000000005</v>
          </cell>
          <cell r="Y4174" t="str">
            <v>D2_WW_f_50Proposed DSM Program Energy Costs</v>
          </cell>
        </row>
        <row r="4175"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 t="str">
            <v>D2_WW_f_50Proposed DSM Program Payback Energy Costs</v>
          </cell>
        </row>
        <row r="4176"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 t="str">
            <v>D2_WW_f_50Proposed DSM Program Capacity Costs</v>
          </cell>
        </row>
        <row r="4177"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 t="str">
            <v>D2_WW_f_50Proposed DSM Program Capital Costs</v>
          </cell>
        </row>
        <row r="4178">
          <cell r="E4178">
            <v>0</v>
          </cell>
          <cell r="F4178">
            <v>4.9000000000000002E-2</v>
          </cell>
          <cell r="G4178">
            <v>0.1</v>
          </cell>
          <cell r="H4178">
            <v>0.152</v>
          </cell>
          <cell r="I4178">
            <v>0.20599999999999999</v>
          </cell>
          <cell r="J4178">
            <v>0.25800000000000001</v>
          </cell>
          <cell r="K4178">
            <v>0.30599999999999999</v>
          </cell>
          <cell r="L4178">
            <v>0.34899999999999998</v>
          </cell>
          <cell r="M4178">
            <v>0.38700000000000001</v>
          </cell>
          <cell r="N4178">
            <v>0.42099999999999999</v>
          </cell>
          <cell r="O4178">
            <v>0.44900000000000001</v>
          </cell>
          <cell r="P4178">
            <v>0.47199999999999998</v>
          </cell>
          <cell r="Q4178">
            <v>0.49</v>
          </cell>
          <cell r="R4178">
            <v>0.50600000000000001</v>
          </cell>
          <cell r="S4178">
            <v>0.52</v>
          </cell>
          <cell r="T4178">
            <v>0.53</v>
          </cell>
          <cell r="U4178">
            <v>0.53800000000000003</v>
          </cell>
          <cell r="V4178">
            <v>0.54600000000000004</v>
          </cell>
          <cell r="W4178">
            <v>0.55000000000000004</v>
          </cell>
          <cell r="X4178">
            <v>0.55500000000000005</v>
          </cell>
          <cell r="Y4178" t="str">
            <v>D2_WW_f_50   DSM Program Total Costs</v>
          </cell>
        </row>
        <row r="4179">
          <cell r="E4179">
            <v>0</v>
          </cell>
          <cell r="F4179">
            <v>0</v>
          </cell>
          <cell r="G4179">
            <v>0</v>
          </cell>
          <cell r="H4179">
            <v>6.8000000000000005E-2</v>
          </cell>
          <cell r="I4179">
            <v>0.13600000000000001</v>
          </cell>
          <cell r="J4179">
            <v>0.19900000000000001</v>
          </cell>
          <cell r="K4179">
            <v>0.254</v>
          </cell>
          <cell r="L4179">
            <v>0.30199999999999999</v>
          </cell>
          <cell r="M4179">
            <v>0.34599999999999997</v>
          </cell>
          <cell r="N4179">
            <v>0.38400000000000001</v>
          </cell>
          <cell r="O4179">
            <v>0.41599999999999998</v>
          </cell>
          <cell r="P4179">
            <v>0.44500000000000001</v>
          </cell>
          <cell r="Q4179">
            <v>0.46899999999999997</v>
          </cell>
          <cell r="R4179">
            <v>0.48899999999999999</v>
          </cell>
          <cell r="S4179">
            <v>0.50600000000000001</v>
          </cell>
          <cell r="T4179">
            <v>0.52200000000000002</v>
          </cell>
          <cell r="U4179">
            <v>0.53300000000000003</v>
          </cell>
          <cell r="V4179">
            <v>0.54100000000000004</v>
          </cell>
          <cell r="W4179">
            <v>0.55000000000000004</v>
          </cell>
          <cell r="X4179">
            <v>0.55900000000000005</v>
          </cell>
          <cell r="Y4179" t="str">
            <v>D2_WW_g_60Proposed DSM Program Energy Costs</v>
          </cell>
        </row>
        <row r="4180"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 t="str">
            <v>D2_WW_g_60Proposed DSM Program Payback Energy Costs</v>
          </cell>
        </row>
        <row r="4181"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 t="str">
            <v>D2_WW_g_60Proposed DSM Program Capacity Costs</v>
          </cell>
        </row>
        <row r="4182"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 t="str">
            <v>D2_WW_g_60Proposed DSM Program Capital Costs</v>
          </cell>
        </row>
        <row r="4183">
          <cell r="E4183">
            <v>0</v>
          </cell>
          <cell r="F4183">
            <v>0</v>
          </cell>
          <cell r="G4183">
            <v>0</v>
          </cell>
          <cell r="H4183">
            <v>6.8000000000000005E-2</v>
          </cell>
          <cell r="I4183">
            <v>0.13600000000000001</v>
          </cell>
          <cell r="J4183">
            <v>0.19900000000000001</v>
          </cell>
          <cell r="K4183">
            <v>0.254</v>
          </cell>
          <cell r="L4183">
            <v>0.30199999999999999</v>
          </cell>
          <cell r="M4183">
            <v>0.34599999999999997</v>
          </cell>
          <cell r="N4183">
            <v>0.38400000000000001</v>
          </cell>
          <cell r="O4183">
            <v>0.41599999999999998</v>
          </cell>
          <cell r="P4183">
            <v>0.44500000000000001</v>
          </cell>
          <cell r="Q4183">
            <v>0.46899999999999997</v>
          </cell>
          <cell r="R4183">
            <v>0.48899999999999999</v>
          </cell>
          <cell r="S4183">
            <v>0.50600000000000001</v>
          </cell>
          <cell r="T4183">
            <v>0.52200000000000002</v>
          </cell>
          <cell r="U4183">
            <v>0.53300000000000003</v>
          </cell>
          <cell r="V4183">
            <v>0.54100000000000004</v>
          </cell>
          <cell r="W4183">
            <v>0.55000000000000004</v>
          </cell>
          <cell r="X4183">
            <v>0.55900000000000005</v>
          </cell>
          <cell r="Y4183" t="str">
            <v>D2_WW_g_60   DSM Program Total Costs</v>
          </cell>
        </row>
        <row r="4184"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4.8000000000000001E-2</v>
          </cell>
          <cell r="K4184">
            <v>9.2999999999999999E-2</v>
          </cell>
          <cell r="L4184">
            <v>0.13400000000000001</v>
          </cell>
          <cell r="M4184">
            <v>0.17100000000000001</v>
          </cell>
          <cell r="N4184">
            <v>0.20300000000000001</v>
          </cell>
          <cell r="O4184">
            <v>0.22900000000000001</v>
          </cell>
          <cell r="P4184">
            <v>0.252</v>
          </cell>
          <cell r="Q4184">
            <v>0.26800000000000002</v>
          </cell>
          <cell r="R4184">
            <v>0.28299999999999997</v>
          </cell>
          <cell r="S4184">
            <v>0.29599999999999999</v>
          </cell>
          <cell r="T4184">
            <v>0.308</v>
          </cell>
          <cell r="U4184">
            <v>0.315</v>
          </cell>
          <cell r="V4184">
            <v>0.32200000000000001</v>
          </cell>
          <cell r="W4184">
            <v>0.33</v>
          </cell>
          <cell r="X4184">
            <v>0.33700000000000002</v>
          </cell>
          <cell r="Y4184" t="str">
            <v>D2_WW_h_70Proposed DSM Program Energy Costs</v>
          </cell>
        </row>
        <row r="4185"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 t="str">
            <v>D2_WW_h_70Proposed DSM Program Payback Energy Costs</v>
          </cell>
        </row>
        <row r="4186"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 t="str">
            <v>D2_WW_h_70Proposed DSM Program Capacity Costs</v>
          </cell>
        </row>
        <row r="4187"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 t="str">
            <v>D2_WW_h_70Proposed DSM Program Capital Costs</v>
          </cell>
        </row>
        <row r="4188"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4.8000000000000001E-2</v>
          </cell>
          <cell r="K4188">
            <v>9.2999999999999999E-2</v>
          </cell>
          <cell r="L4188">
            <v>0.13400000000000001</v>
          </cell>
          <cell r="M4188">
            <v>0.17100000000000001</v>
          </cell>
          <cell r="N4188">
            <v>0.20300000000000001</v>
          </cell>
          <cell r="O4188">
            <v>0.22900000000000001</v>
          </cell>
          <cell r="P4188">
            <v>0.252</v>
          </cell>
          <cell r="Q4188">
            <v>0.26800000000000002</v>
          </cell>
          <cell r="R4188">
            <v>0.28299999999999997</v>
          </cell>
          <cell r="S4188">
            <v>0.29599999999999999</v>
          </cell>
          <cell r="T4188">
            <v>0.308</v>
          </cell>
          <cell r="U4188">
            <v>0.315</v>
          </cell>
          <cell r="V4188">
            <v>0.32200000000000001</v>
          </cell>
          <cell r="W4188">
            <v>0.33</v>
          </cell>
          <cell r="X4188">
            <v>0.33700000000000002</v>
          </cell>
          <cell r="Y4188" t="str">
            <v>D2_WW_h_70   DSM Program Total Costs</v>
          </cell>
        </row>
        <row r="4189"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 t="str">
            <v>D2_WW_z_750Proposed DSM Program Energy Costs</v>
          </cell>
        </row>
        <row r="4190"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 t="str">
            <v>D2_WW_z_750Proposed DSM Program Payback Energy Costs</v>
          </cell>
        </row>
        <row r="4191"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 t="str">
            <v>D2_WW_z_750Proposed DSM Program Capacity Costs</v>
          </cell>
        </row>
        <row r="4192"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 t="str">
            <v>D2_WW_z_750Proposed DSM Program Capital Costs</v>
          </cell>
        </row>
        <row r="4193"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 t="str">
            <v>D2_WW_z_750   DSM Program Total Costs</v>
          </cell>
        </row>
        <row r="4194"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2.4E-2</v>
          </cell>
          <cell r="O4194">
            <v>4.7E-2</v>
          </cell>
          <cell r="P4194">
            <v>6.7000000000000004E-2</v>
          </cell>
          <cell r="Q4194">
            <v>8.5999999999999993E-2</v>
          </cell>
          <cell r="R4194">
            <v>0.104</v>
          </cell>
          <cell r="S4194">
            <v>0.104</v>
          </cell>
          <cell r="T4194">
            <v>0.104</v>
          </cell>
          <cell r="U4194">
            <v>0.114</v>
          </cell>
          <cell r="V4194">
            <v>0.124</v>
          </cell>
          <cell r="W4194">
            <v>0.13500000000000001</v>
          </cell>
          <cell r="X4194">
            <v>0.14299999999999999</v>
          </cell>
          <cell r="Y4194" t="str">
            <v>D2_WW_i_80Proposed DSM Program Energy Costs</v>
          </cell>
        </row>
        <row r="4195"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 t="str">
            <v>D2_WW_i_80Proposed DSM Program Payback Energy Costs</v>
          </cell>
        </row>
        <row r="4196"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 t="str">
            <v>D2_WW_i_80Proposed DSM Program Capacity Costs</v>
          </cell>
        </row>
        <row r="4197"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 t="str">
            <v>D2_WW_i_80Proposed DSM Program Capital Costs</v>
          </cell>
        </row>
        <row r="4198"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2.4E-2</v>
          </cell>
          <cell r="O4198">
            <v>4.7E-2</v>
          </cell>
          <cell r="P4198">
            <v>6.7000000000000004E-2</v>
          </cell>
          <cell r="Q4198">
            <v>8.5999999999999993E-2</v>
          </cell>
          <cell r="R4198">
            <v>0.104</v>
          </cell>
          <cell r="S4198">
            <v>0.104</v>
          </cell>
          <cell r="T4198">
            <v>0.104</v>
          </cell>
          <cell r="U4198">
            <v>0.114</v>
          </cell>
          <cell r="V4198">
            <v>0.124</v>
          </cell>
          <cell r="W4198">
            <v>0.13500000000000001</v>
          </cell>
          <cell r="X4198">
            <v>0.14299999999999999</v>
          </cell>
          <cell r="Y4198" t="str">
            <v>D2_WW_i_80   DSM Program Total Costs</v>
          </cell>
        </row>
        <row r="4199"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1.4999999999999999E-2</v>
          </cell>
          <cell r="Y4199" t="str">
            <v>D2_WW_j_90Proposed DSM Program Energy Costs</v>
          </cell>
        </row>
        <row r="4200"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 t="str">
            <v>D2_WW_j_90Proposed DSM Program Payback Energy Costs</v>
          </cell>
        </row>
        <row r="4201"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 t="str">
            <v>D2_WW_j_90Proposed DSM Program Capacity Costs</v>
          </cell>
        </row>
        <row r="4202"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 t="str">
            <v>D2_WW_j_90Proposed DSM Program Capital Costs</v>
          </cell>
        </row>
        <row r="4203"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1.4999999999999999E-2</v>
          </cell>
          <cell r="Y4203" t="str">
            <v>D2_WW_j_90   DSM Program Total Costs</v>
          </cell>
        </row>
        <row r="4204"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 t="str">
            <v>D2_YK_z_9999Proposed DSM Program Energy Costs</v>
          </cell>
        </row>
        <row r="4205"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 t="str">
            <v>D2_YK_z_9999Proposed DSM Program Payback Energy Costs</v>
          </cell>
        </row>
        <row r="4206"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 t="str">
            <v>D2_YK_z_9999Proposed DSM Program Capacity Costs</v>
          </cell>
        </row>
        <row r="4207"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 t="str">
            <v>D2_YK_z_9999Proposed DSM Program Capital Costs</v>
          </cell>
        </row>
        <row r="4208"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 t="str">
            <v>D2_YK_z_9999   DSM Program Total Costs</v>
          </cell>
        </row>
        <row r="4209"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 t="str">
            <v>D2_YK_k_100Proposed DSM Program Energy Costs</v>
          </cell>
        </row>
        <row r="4210"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 t="str">
            <v>D2_YK_k_100Proposed DSM Program Payback Energy Costs</v>
          </cell>
        </row>
        <row r="4211"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 t="str">
            <v>D2_YK_k_100Proposed DSM Program Capacity Costs</v>
          </cell>
        </row>
        <row r="4212"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 t="str">
            <v>D2_YK_k_100Proposed DSM Program Capital Costs</v>
          </cell>
        </row>
        <row r="4213"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 t="str">
            <v>D2_YK_k_100   DSM Program Total Costs</v>
          </cell>
        </row>
        <row r="4214"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 t="str">
            <v>D2_YK_l_110Proposed DSM Program Energy Costs</v>
          </cell>
        </row>
        <row r="4215"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 t="str">
            <v>D2_YK_l_110Proposed DSM Program Payback Energy Costs</v>
          </cell>
        </row>
        <row r="4216"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 t="str">
            <v>D2_YK_l_110Proposed DSM Program Capacity Costs</v>
          </cell>
        </row>
        <row r="4217"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 t="str">
            <v>D2_YK_l_110Proposed DSM Program Capital Costs</v>
          </cell>
        </row>
        <row r="4218"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 t="str">
            <v>D2_YK_l_110   DSM Program Total Costs</v>
          </cell>
        </row>
        <row r="4219"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 t="str">
            <v>D2_YK_m_120Proposed DSM Program Energy Costs</v>
          </cell>
        </row>
        <row r="4220"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 t="str">
            <v>D2_YK_m_120Proposed DSM Program Payback Energy Costs</v>
          </cell>
        </row>
        <row r="4221"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 t="str">
            <v>D2_YK_m_120Proposed DSM Program Capacity Costs</v>
          </cell>
        </row>
        <row r="4222"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 t="str">
            <v>D2_YK_m_120Proposed DSM Program Capital Costs</v>
          </cell>
        </row>
        <row r="4223"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 t="str">
            <v>D2_YK_m_120   DSM Program Total Costs</v>
          </cell>
        </row>
        <row r="4224"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 t="str">
            <v>D2_YK_n_130Proposed DSM Program Energy Costs</v>
          </cell>
        </row>
        <row r="4225"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 t="str">
            <v>D2_YK_n_130Proposed DSM Program Payback Energy Costs</v>
          </cell>
        </row>
        <row r="4226"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 t="str">
            <v>D2_YK_n_130Proposed DSM Program Capacity Costs</v>
          </cell>
        </row>
        <row r="4227"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 t="str">
            <v>D2_YK_n_130Proposed DSM Program Capital Costs</v>
          </cell>
        </row>
        <row r="4228"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 t="str">
            <v>D2_YK_n_130   DSM Program Total Costs</v>
          </cell>
        </row>
        <row r="4229"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 t="str">
            <v>D2_YK_o_140Proposed DSM Program Energy Costs</v>
          </cell>
        </row>
        <row r="4230"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 t="str">
            <v>D2_YK_o_140Proposed DSM Program Payback Energy Costs</v>
          </cell>
        </row>
        <row r="4231"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 t="str">
            <v>D2_YK_o_140Proposed DSM Program Capacity Costs</v>
          </cell>
        </row>
        <row r="4232"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 t="str">
            <v>D2_YK_o_140Proposed DSM Program Capital Costs</v>
          </cell>
        </row>
        <row r="4233"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 t="str">
            <v>D2_YK_o_140   DSM Program Total Costs</v>
          </cell>
        </row>
        <row r="4234"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 t="str">
            <v>D2_YK_p_150Proposed DSM Program Energy Costs</v>
          </cell>
        </row>
        <row r="4235"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 t="str">
            <v>D2_YK_p_150Proposed DSM Program Payback Energy Costs</v>
          </cell>
        </row>
        <row r="4236"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 t="str">
            <v>D2_YK_p_150Proposed DSM Program Capacity Costs</v>
          </cell>
        </row>
        <row r="4237"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 t="str">
            <v>D2_YK_p_150Proposed DSM Program Capital Costs</v>
          </cell>
        </row>
        <row r="4238"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 t="str">
            <v>D2_YK_p_150   DSM Program Total Costs</v>
          </cell>
        </row>
        <row r="4239"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 t="str">
            <v>D2_YK_q_160Proposed DSM Program Energy Costs</v>
          </cell>
        </row>
        <row r="4240"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 t="str">
            <v>D2_YK_q_160Proposed DSM Program Payback Energy Costs</v>
          </cell>
        </row>
        <row r="4241"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 t="str">
            <v>D2_YK_q_160Proposed DSM Program Capacity Costs</v>
          </cell>
        </row>
        <row r="4242"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 t="str">
            <v>D2_YK_q_160Proposed DSM Program Capital Costs</v>
          </cell>
        </row>
        <row r="4243"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 t="str">
            <v>D2_YK_q_160   DSM Program Total Costs</v>
          </cell>
        </row>
        <row r="4244"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 t="str">
            <v>D2_YK_r_170Proposed DSM Program Energy Costs</v>
          </cell>
        </row>
        <row r="4245"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 t="str">
            <v>D2_YK_r_170Proposed DSM Program Payback Energy Costs</v>
          </cell>
        </row>
        <row r="4246"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 t="str">
            <v>D2_YK_r_170Proposed DSM Program Capacity Costs</v>
          </cell>
        </row>
        <row r="4247"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 t="str">
            <v>D2_YK_r_170Proposed DSM Program Capital Costs</v>
          </cell>
        </row>
        <row r="4248"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 t="str">
            <v>D2_YK_r_170   DSM Program Total Costs</v>
          </cell>
        </row>
        <row r="4249"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 t="str">
            <v>D2_YK_s_180Proposed DSM Program Energy Costs</v>
          </cell>
        </row>
        <row r="4250"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 t="str">
            <v>D2_YK_s_180Proposed DSM Program Payback Energy Costs</v>
          </cell>
        </row>
        <row r="4251"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 t="str">
            <v>D2_YK_s_180Proposed DSM Program Capacity Costs</v>
          </cell>
        </row>
        <row r="4252"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 t="str">
            <v>D2_YK_s_180Proposed DSM Program Capital Costs</v>
          </cell>
        </row>
        <row r="4253"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 t="str">
            <v>D2_YK_s_180   DSM Program Total Costs</v>
          </cell>
        </row>
        <row r="4254"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 t="str">
            <v>D2_YK_t_190Proposed DSM Program Energy Costs</v>
          </cell>
        </row>
        <row r="4255"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 t="str">
            <v>D2_YK_t_190Proposed DSM Program Payback Energy Costs</v>
          </cell>
        </row>
        <row r="4256"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 t="str">
            <v>D2_YK_t_190Proposed DSM Program Capacity Costs</v>
          </cell>
        </row>
        <row r="4257"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 t="str">
            <v>D2_YK_t_190Proposed DSM Program Capital Costs</v>
          </cell>
        </row>
        <row r="4258"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 t="str">
            <v>D2_YK_t_190   DSM Program Total Costs</v>
          </cell>
        </row>
        <row r="4259"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 t="str">
            <v>D2_YK_u_200Proposed DSM Program Energy Costs</v>
          </cell>
        </row>
        <row r="4260"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 t="str">
            <v>D2_YK_u_200Proposed DSM Program Payback Energy Costs</v>
          </cell>
        </row>
        <row r="4261"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 t="str">
            <v>D2_YK_u_200Proposed DSM Program Capacity Costs</v>
          </cell>
        </row>
        <row r="4262"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 t="str">
            <v>D2_YK_u_200Proposed DSM Program Capital Costs</v>
          </cell>
        </row>
        <row r="4263"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 t="str">
            <v>D2_YK_u_200   DSM Program Total Costs</v>
          </cell>
        </row>
        <row r="4264">
          <cell r="E4264">
            <v>0</v>
          </cell>
          <cell r="F4264">
            <v>0.03</v>
          </cell>
          <cell r="G4264">
            <v>6.0999999999999999E-2</v>
          </cell>
          <cell r="H4264">
            <v>9.4E-2</v>
          </cell>
          <cell r="I4264">
            <v>0.129</v>
          </cell>
          <cell r="J4264">
            <v>0.16200000000000001</v>
          </cell>
          <cell r="K4264">
            <v>0.19800000000000001</v>
          </cell>
          <cell r="L4264">
            <v>0.23200000000000001</v>
          </cell>
          <cell r="M4264">
            <v>0.26700000000000002</v>
          </cell>
          <cell r="N4264">
            <v>0.30199999999999999</v>
          </cell>
          <cell r="O4264">
            <v>0.33800000000000002</v>
          </cell>
          <cell r="P4264">
            <v>0.375</v>
          </cell>
          <cell r="Q4264">
            <v>0.41299999999999998</v>
          </cell>
          <cell r="R4264">
            <v>0.44900000000000001</v>
          </cell>
          <cell r="S4264">
            <v>0.48399999999999999</v>
          </cell>
          <cell r="T4264">
            <v>0.51800000000000002</v>
          </cell>
          <cell r="U4264">
            <v>0.55500000000000005</v>
          </cell>
          <cell r="V4264">
            <v>0.57799999999999996</v>
          </cell>
          <cell r="W4264">
            <v>0.59799999999999998</v>
          </cell>
          <cell r="X4264">
            <v>0.61699999999999999</v>
          </cell>
          <cell r="Y4264" t="str">
            <v>D2_YK_c_20Proposed DSM Program Energy Costs</v>
          </cell>
        </row>
        <row r="4265"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 t="str">
            <v>D2_YK_c_20Proposed DSM Program Payback Energy Costs</v>
          </cell>
        </row>
        <row r="4266"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 t="str">
            <v>D2_YK_c_20Proposed DSM Program Capacity Costs</v>
          </cell>
        </row>
        <row r="4267"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 t="str">
            <v>D2_YK_c_20Proposed DSM Program Capital Costs</v>
          </cell>
        </row>
        <row r="4268">
          <cell r="E4268">
            <v>0</v>
          </cell>
          <cell r="F4268">
            <v>0.03</v>
          </cell>
          <cell r="G4268">
            <v>6.0999999999999999E-2</v>
          </cell>
          <cell r="H4268">
            <v>9.4E-2</v>
          </cell>
          <cell r="I4268">
            <v>0.129</v>
          </cell>
          <cell r="J4268">
            <v>0.16200000000000001</v>
          </cell>
          <cell r="K4268">
            <v>0.19800000000000001</v>
          </cell>
          <cell r="L4268">
            <v>0.23200000000000001</v>
          </cell>
          <cell r="M4268">
            <v>0.26700000000000002</v>
          </cell>
          <cell r="N4268">
            <v>0.30199999999999999</v>
          </cell>
          <cell r="O4268">
            <v>0.33800000000000002</v>
          </cell>
          <cell r="P4268">
            <v>0.375</v>
          </cell>
          <cell r="Q4268">
            <v>0.41299999999999998</v>
          </cell>
          <cell r="R4268">
            <v>0.44900000000000001</v>
          </cell>
          <cell r="S4268">
            <v>0.48399999999999999</v>
          </cell>
          <cell r="T4268">
            <v>0.51800000000000002</v>
          </cell>
          <cell r="U4268">
            <v>0.55500000000000005</v>
          </cell>
          <cell r="V4268">
            <v>0.57799999999999996</v>
          </cell>
          <cell r="W4268">
            <v>0.59799999999999998</v>
          </cell>
          <cell r="X4268">
            <v>0.61699999999999999</v>
          </cell>
          <cell r="Y4268" t="str">
            <v>D2_YK_c_20   DSM Program Total Costs</v>
          </cell>
        </row>
        <row r="4269"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 t="str">
            <v>D2_YK_v_250Proposed DSM Program Energy Costs</v>
          </cell>
        </row>
        <row r="4270"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 t="str">
            <v>D2_YK_v_250Proposed DSM Program Payback Energy Costs</v>
          </cell>
        </row>
        <row r="4271"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 t="str">
            <v>D2_YK_v_250Proposed DSM Program Capacity Costs</v>
          </cell>
        </row>
        <row r="4272"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 t="str">
            <v>D2_YK_v_250Proposed DSM Program Capital Costs</v>
          </cell>
        </row>
        <row r="4273"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 t="str">
            <v>D2_YK_v_250   DSM Program Total Costs</v>
          </cell>
        </row>
        <row r="4274"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 t="str">
            <v>D2_YK_w_300Proposed DSM Program Energy Costs</v>
          </cell>
        </row>
        <row r="4275"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 t="str">
            <v>D2_YK_w_300Proposed DSM Program Payback Energy Costs</v>
          </cell>
        </row>
        <row r="4276"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 t="str">
            <v>D2_YK_w_300Proposed DSM Program Capacity Costs</v>
          </cell>
        </row>
        <row r="4277"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 t="str">
            <v>D2_YK_w_300Proposed DSM Program Capital Costs</v>
          </cell>
        </row>
        <row r="4278"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 t="str">
            <v>D2_YK_w_300   DSM Program Total Costs</v>
          </cell>
        </row>
        <row r="4279">
          <cell r="E4279">
            <v>0</v>
          </cell>
          <cell r="F4279">
            <v>0.112</v>
          </cell>
          <cell r="G4279">
            <v>0.23300000000000001</v>
          </cell>
          <cell r="H4279">
            <v>0.36299999999999999</v>
          </cell>
          <cell r="I4279">
            <v>0.503</v>
          </cell>
          <cell r="J4279">
            <v>0.64500000000000002</v>
          </cell>
          <cell r="K4279">
            <v>0.78500000000000003</v>
          </cell>
          <cell r="L4279">
            <v>0.92100000000000004</v>
          </cell>
          <cell r="M4279">
            <v>1.0549999999999999</v>
          </cell>
          <cell r="N4279">
            <v>1.19</v>
          </cell>
          <cell r="O4279">
            <v>1.3240000000000001</v>
          </cell>
          <cell r="P4279">
            <v>1.458</v>
          </cell>
          <cell r="Q4279">
            <v>1.59</v>
          </cell>
          <cell r="R4279">
            <v>1.714</v>
          </cell>
          <cell r="S4279">
            <v>1.831</v>
          </cell>
          <cell r="T4279">
            <v>1.9430000000000001</v>
          </cell>
          <cell r="U4279">
            <v>2.073</v>
          </cell>
          <cell r="V4279">
            <v>2.1829999999999998</v>
          </cell>
          <cell r="W4279">
            <v>2.2770000000000001</v>
          </cell>
          <cell r="X4279">
            <v>2.3570000000000002</v>
          </cell>
          <cell r="Y4279" t="str">
            <v>D2_YK_d_30Proposed DSM Program Energy Costs</v>
          </cell>
        </row>
        <row r="4280"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 t="str">
            <v>D2_YK_d_30Proposed DSM Program Payback Energy Costs</v>
          </cell>
        </row>
        <row r="4281"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 t="str">
            <v>D2_YK_d_30Proposed DSM Program Capacity Costs</v>
          </cell>
        </row>
        <row r="4282"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 t="str">
            <v>D2_YK_d_30Proposed DSM Program Capital Costs</v>
          </cell>
        </row>
        <row r="4283">
          <cell r="E4283">
            <v>0</v>
          </cell>
          <cell r="F4283">
            <v>0.112</v>
          </cell>
          <cell r="G4283">
            <v>0.23300000000000001</v>
          </cell>
          <cell r="H4283">
            <v>0.36299999999999999</v>
          </cell>
          <cell r="I4283">
            <v>0.503</v>
          </cell>
          <cell r="J4283">
            <v>0.64500000000000002</v>
          </cell>
          <cell r="K4283">
            <v>0.78500000000000003</v>
          </cell>
          <cell r="L4283">
            <v>0.92100000000000004</v>
          </cell>
          <cell r="M4283">
            <v>1.0549999999999999</v>
          </cell>
          <cell r="N4283">
            <v>1.19</v>
          </cell>
          <cell r="O4283">
            <v>1.3240000000000001</v>
          </cell>
          <cell r="P4283">
            <v>1.458</v>
          </cell>
          <cell r="Q4283">
            <v>1.59</v>
          </cell>
          <cell r="R4283">
            <v>1.714</v>
          </cell>
          <cell r="S4283">
            <v>1.831</v>
          </cell>
          <cell r="T4283">
            <v>1.9430000000000001</v>
          </cell>
          <cell r="U4283">
            <v>2.073</v>
          </cell>
          <cell r="V4283">
            <v>2.1829999999999998</v>
          </cell>
          <cell r="W4283">
            <v>2.2770000000000001</v>
          </cell>
          <cell r="X4283">
            <v>2.3570000000000002</v>
          </cell>
          <cell r="Y4283" t="str">
            <v>D2_YK_d_30   DSM Program Total Costs</v>
          </cell>
        </row>
        <row r="4284"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 t="str">
            <v>D2_YK_x_400Proposed DSM Program Energy Costs</v>
          </cell>
        </row>
        <row r="4285"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 t="str">
            <v>D2_YK_x_400Proposed DSM Program Payback Energy Costs</v>
          </cell>
        </row>
        <row r="4286"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 t="str">
            <v>D2_YK_x_400Proposed DSM Program Capacity Costs</v>
          </cell>
        </row>
        <row r="4287"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 t="str">
            <v>D2_YK_x_400Proposed DSM Program Capital Costs</v>
          </cell>
        </row>
        <row r="4288"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 t="str">
            <v>D2_YK_x_400   DSM Program Total Costs</v>
          </cell>
        </row>
        <row r="4289">
          <cell r="E4289">
            <v>0</v>
          </cell>
          <cell r="F4289">
            <v>8.6999999999999994E-2</v>
          </cell>
          <cell r="G4289">
            <v>0.17599999999999999</v>
          </cell>
          <cell r="H4289">
            <v>0.26800000000000002</v>
          </cell>
          <cell r="I4289">
            <v>0.36299999999999999</v>
          </cell>
          <cell r="J4289">
            <v>0.45900000000000002</v>
          </cell>
          <cell r="K4289">
            <v>0.54800000000000004</v>
          </cell>
          <cell r="L4289">
            <v>0.63</v>
          </cell>
          <cell r="M4289">
            <v>0.70399999999999996</v>
          </cell>
          <cell r="N4289">
            <v>0.77100000000000002</v>
          </cell>
          <cell r="O4289">
            <v>0.82599999999999996</v>
          </cell>
          <cell r="P4289">
            <v>0.874</v>
          </cell>
          <cell r="Q4289">
            <v>0.91600000000000004</v>
          </cell>
          <cell r="R4289">
            <v>0.95199999999999996</v>
          </cell>
          <cell r="S4289">
            <v>0.98499999999999999</v>
          </cell>
          <cell r="T4289">
            <v>1.0169999999999999</v>
          </cell>
          <cell r="U4289">
            <v>1.0429999999999999</v>
          </cell>
          <cell r="V4289">
            <v>1.0640000000000001</v>
          </cell>
          <cell r="W4289">
            <v>1.0820000000000001</v>
          </cell>
          <cell r="X4289">
            <v>1.101</v>
          </cell>
          <cell r="Y4289" t="str">
            <v>D2_YK_e_40Proposed DSM Program Energy Costs</v>
          </cell>
        </row>
        <row r="4290"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 t="str">
            <v>D2_YK_e_40Proposed DSM Program Payback Energy Costs</v>
          </cell>
        </row>
        <row r="4291"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 t="str">
            <v>D2_YK_e_40Proposed DSM Program Capacity Costs</v>
          </cell>
        </row>
        <row r="4292"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 t="str">
            <v>D2_YK_e_40Proposed DSM Program Capital Costs</v>
          </cell>
        </row>
        <row r="4293">
          <cell r="E4293">
            <v>0</v>
          </cell>
          <cell r="F4293">
            <v>8.6999999999999994E-2</v>
          </cell>
          <cell r="G4293">
            <v>0.17599999999999999</v>
          </cell>
          <cell r="H4293">
            <v>0.26800000000000002</v>
          </cell>
          <cell r="I4293">
            <v>0.36299999999999999</v>
          </cell>
          <cell r="J4293">
            <v>0.45900000000000002</v>
          </cell>
          <cell r="K4293">
            <v>0.54800000000000004</v>
          </cell>
          <cell r="L4293">
            <v>0.63</v>
          </cell>
          <cell r="M4293">
            <v>0.70399999999999996</v>
          </cell>
          <cell r="N4293">
            <v>0.77100000000000002</v>
          </cell>
          <cell r="O4293">
            <v>0.82599999999999996</v>
          </cell>
          <cell r="P4293">
            <v>0.874</v>
          </cell>
          <cell r="Q4293">
            <v>0.91600000000000004</v>
          </cell>
          <cell r="R4293">
            <v>0.95199999999999996</v>
          </cell>
          <cell r="S4293">
            <v>0.98499999999999999</v>
          </cell>
          <cell r="T4293">
            <v>1.0169999999999999</v>
          </cell>
          <cell r="U4293">
            <v>1.0429999999999999</v>
          </cell>
          <cell r="V4293">
            <v>1.0640000000000001</v>
          </cell>
          <cell r="W4293">
            <v>1.0820000000000001</v>
          </cell>
          <cell r="X4293">
            <v>1.101</v>
          </cell>
          <cell r="Y4293" t="str">
            <v>D2_YK_e_40   DSM Program Total Costs</v>
          </cell>
        </row>
        <row r="4294"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 t="str">
            <v>D2_YK_y_500Proposed DSM Program Energy Costs</v>
          </cell>
        </row>
        <row r="4295"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 t="str">
            <v>D2_YK_y_500Proposed DSM Program Payback Energy Costs</v>
          </cell>
        </row>
        <row r="4296"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 t="str">
            <v>D2_YK_y_500Proposed DSM Program Capacity Costs</v>
          </cell>
        </row>
        <row r="4297"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 t="str">
            <v>D2_YK_y_500Proposed DSM Program Capital Costs</v>
          </cell>
        </row>
        <row r="4298"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 t="str">
            <v>D2_YK_y_500   DSM Program Total Costs</v>
          </cell>
        </row>
        <row r="4299">
          <cell r="E4299">
            <v>0</v>
          </cell>
          <cell r="F4299">
            <v>0.114</v>
          </cell>
          <cell r="G4299">
            <v>0.23100000000000001</v>
          </cell>
          <cell r="H4299">
            <v>0.35199999999999998</v>
          </cell>
          <cell r="I4299">
            <v>0.47699999999999998</v>
          </cell>
          <cell r="J4299">
            <v>0.59899999999999998</v>
          </cell>
          <cell r="K4299">
            <v>0.71</v>
          </cell>
          <cell r="L4299">
            <v>0.81200000000000006</v>
          </cell>
          <cell r="M4299">
            <v>0.90300000000000002</v>
          </cell>
          <cell r="N4299">
            <v>0.98199999999999998</v>
          </cell>
          <cell r="O4299">
            <v>1.0469999999999999</v>
          </cell>
          <cell r="P4299">
            <v>1.101</v>
          </cell>
          <cell r="Q4299">
            <v>1.1439999999999999</v>
          </cell>
          <cell r="R4299">
            <v>1.179</v>
          </cell>
          <cell r="S4299">
            <v>1.21</v>
          </cell>
          <cell r="T4299">
            <v>1.236</v>
          </cell>
          <cell r="U4299">
            <v>1.2549999999999999</v>
          </cell>
          <cell r="V4299">
            <v>1.2729999999999999</v>
          </cell>
          <cell r="W4299">
            <v>1.284</v>
          </cell>
          <cell r="X4299">
            <v>1.2929999999999999</v>
          </cell>
          <cell r="Y4299" t="str">
            <v>D2_YK_f_50Proposed DSM Program Energy Costs</v>
          </cell>
        </row>
        <row r="4300"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 t="str">
            <v>D2_YK_f_50Proposed DSM Program Payback Energy Costs</v>
          </cell>
        </row>
        <row r="4301"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 t="str">
            <v>D2_YK_f_50Proposed DSM Program Capacity Costs</v>
          </cell>
        </row>
        <row r="4302"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 t="str">
            <v>D2_YK_f_50Proposed DSM Program Capital Costs</v>
          </cell>
        </row>
        <row r="4303">
          <cell r="E4303">
            <v>0</v>
          </cell>
          <cell r="F4303">
            <v>0.114</v>
          </cell>
          <cell r="G4303">
            <v>0.23100000000000001</v>
          </cell>
          <cell r="H4303">
            <v>0.35199999999999998</v>
          </cell>
          <cell r="I4303">
            <v>0.47699999999999998</v>
          </cell>
          <cell r="J4303">
            <v>0.59899999999999998</v>
          </cell>
          <cell r="K4303">
            <v>0.71</v>
          </cell>
          <cell r="L4303">
            <v>0.81200000000000006</v>
          </cell>
          <cell r="M4303">
            <v>0.90300000000000002</v>
          </cell>
          <cell r="N4303">
            <v>0.98199999999999998</v>
          </cell>
          <cell r="O4303">
            <v>1.0469999999999999</v>
          </cell>
          <cell r="P4303">
            <v>1.101</v>
          </cell>
          <cell r="Q4303">
            <v>1.1439999999999999</v>
          </cell>
          <cell r="R4303">
            <v>1.179</v>
          </cell>
          <cell r="S4303">
            <v>1.21</v>
          </cell>
          <cell r="T4303">
            <v>1.236</v>
          </cell>
          <cell r="U4303">
            <v>1.2549999999999999</v>
          </cell>
          <cell r="V4303">
            <v>1.2729999999999999</v>
          </cell>
          <cell r="W4303">
            <v>1.284</v>
          </cell>
          <cell r="X4303">
            <v>1.2929999999999999</v>
          </cell>
          <cell r="Y4303" t="str">
            <v>D2_YK_f_50   DSM Program Total Costs</v>
          </cell>
        </row>
        <row r="4304">
          <cell r="E4304">
            <v>0</v>
          </cell>
          <cell r="F4304">
            <v>0.153</v>
          </cell>
          <cell r="G4304">
            <v>0.309</v>
          </cell>
          <cell r="H4304">
            <v>0.46700000000000003</v>
          </cell>
          <cell r="I4304">
            <v>0.625</v>
          </cell>
          <cell r="J4304">
            <v>0.77100000000000002</v>
          </cell>
          <cell r="K4304">
            <v>0.90100000000000002</v>
          </cell>
          <cell r="L4304">
            <v>1.0149999999999999</v>
          </cell>
          <cell r="M4304">
            <v>1.1160000000000001</v>
          </cell>
          <cell r="N4304">
            <v>1.2030000000000001</v>
          </cell>
          <cell r="O4304">
            <v>1.278</v>
          </cell>
          <cell r="P4304">
            <v>1.341</v>
          </cell>
          <cell r="Q4304">
            <v>1.3959999999999999</v>
          </cell>
          <cell r="R4304">
            <v>1.4419999999999999</v>
          </cell>
          <cell r="S4304">
            <v>1.484</v>
          </cell>
          <cell r="T4304">
            <v>1.5169999999999999</v>
          </cell>
          <cell r="U4304">
            <v>1.5389999999999999</v>
          </cell>
          <cell r="V4304">
            <v>1.56</v>
          </cell>
          <cell r="W4304">
            <v>1.58</v>
          </cell>
          <cell r="X4304">
            <v>1.6</v>
          </cell>
          <cell r="Y4304" t="str">
            <v>D2_YK_g_60Proposed DSM Program Energy Costs</v>
          </cell>
        </row>
        <row r="4305"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 t="str">
            <v>D2_YK_g_60Proposed DSM Program Payback Energy Costs</v>
          </cell>
        </row>
        <row r="4306"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 t="str">
            <v>D2_YK_g_60Proposed DSM Program Capacity Costs</v>
          </cell>
        </row>
        <row r="4307"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 t="str">
            <v>D2_YK_g_60Proposed DSM Program Capital Costs</v>
          </cell>
        </row>
        <row r="4308">
          <cell r="E4308">
            <v>0</v>
          </cell>
          <cell r="F4308">
            <v>0.153</v>
          </cell>
          <cell r="G4308">
            <v>0.309</v>
          </cell>
          <cell r="H4308">
            <v>0.46700000000000003</v>
          </cell>
          <cell r="I4308">
            <v>0.625</v>
          </cell>
          <cell r="J4308">
            <v>0.77100000000000002</v>
          </cell>
          <cell r="K4308">
            <v>0.90100000000000002</v>
          </cell>
          <cell r="L4308">
            <v>1.0149999999999999</v>
          </cell>
          <cell r="M4308">
            <v>1.1160000000000001</v>
          </cell>
          <cell r="N4308">
            <v>1.2030000000000001</v>
          </cell>
          <cell r="O4308">
            <v>1.278</v>
          </cell>
          <cell r="P4308">
            <v>1.341</v>
          </cell>
          <cell r="Q4308">
            <v>1.3959999999999999</v>
          </cell>
          <cell r="R4308">
            <v>1.4419999999999999</v>
          </cell>
          <cell r="S4308">
            <v>1.484</v>
          </cell>
          <cell r="T4308">
            <v>1.5169999999999999</v>
          </cell>
          <cell r="U4308">
            <v>1.5389999999999999</v>
          </cell>
          <cell r="V4308">
            <v>1.56</v>
          </cell>
          <cell r="W4308">
            <v>1.58</v>
          </cell>
          <cell r="X4308">
            <v>1.6</v>
          </cell>
          <cell r="Y4308" t="str">
            <v>D2_YK_g_60   DSM Program Total Costs</v>
          </cell>
        </row>
        <row r="4309">
          <cell r="E4309">
            <v>0</v>
          </cell>
          <cell r="F4309">
            <v>0</v>
          </cell>
          <cell r="G4309">
            <v>0</v>
          </cell>
          <cell r="H4309">
            <v>0.108</v>
          </cell>
          <cell r="I4309">
            <v>0.222</v>
          </cell>
          <cell r="J4309">
            <v>0.33400000000000002</v>
          </cell>
          <cell r="K4309">
            <v>0.436</v>
          </cell>
          <cell r="L4309">
            <v>0.52900000000000003</v>
          </cell>
          <cell r="M4309">
            <v>0.61499999999999999</v>
          </cell>
          <cell r="N4309">
            <v>0.68899999999999995</v>
          </cell>
          <cell r="O4309">
            <v>0.751</v>
          </cell>
          <cell r="P4309">
            <v>0.80100000000000005</v>
          </cell>
          <cell r="Q4309">
            <v>0.84099999999999997</v>
          </cell>
          <cell r="R4309">
            <v>0.872</v>
          </cell>
          <cell r="S4309">
            <v>0.9</v>
          </cell>
          <cell r="T4309">
            <v>0.92400000000000004</v>
          </cell>
          <cell r="U4309">
            <v>0.94099999999999995</v>
          </cell>
          <cell r="V4309">
            <v>0.95799999999999996</v>
          </cell>
          <cell r="W4309">
            <v>0.97499999999999998</v>
          </cell>
          <cell r="X4309">
            <v>0.99199999999999999</v>
          </cell>
          <cell r="Y4309" t="str">
            <v>D2_YK_h_70Proposed DSM Program Energy Costs</v>
          </cell>
        </row>
        <row r="4310"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 t="str">
            <v>D2_YK_h_70Proposed DSM Program Payback Energy Costs</v>
          </cell>
        </row>
        <row r="4311"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 t="str">
            <v>D2_YK_h_70Proposed DSM Program Capacity Costs</v>
          </cell>
        </row>
        <row r="4312"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 t="str">
            <v>D2_YK_h_70Proposed DSM Program Capital Costs</v>
          </cell>
        </row>
        <row r="4313">
          <cell r="E4313">
            <v>0</v>
          </cell>
          <cell r="F4313">
            <v>0</v>
          </cell>
          <cell r="G4313">
            <v>0</v>
          </cell>
          <cell r="H4313">
            <v>0.108</v>
          </cell>
          <cell r="I4313">
            <v>0.222</v>
          </cell>
          <cell r="J4313">
            <v>0.33400000000000002</v>
          </cell>
          <cell r="K4313">
            <v>0.436</v>
          </cell>
          <cell r="L4313">
            <v>0.52900000000000003</v>
          </cell>
          <cell r="M4313">
            <v>0.61499999999999999</v>
          </cell>
          <cell r="N4313">
            <v>0.68899999999999995</v>
          </cell>
          <cell r="O4313">
            <v>0.751</v>
          </cell>
          <cell r="P4313">
            <v>0.80100000000000005</v>
          </cell>
          <cell r="Q4313">
            <v>0.84099999999999997</v>
          </cell>
          <cell r="R4313">
            <v>0.872</v>
          </cell>
          <cell r="S4313">
            <v>0.9</v>
          </cell>
          <cell r="T4313">
            <v>0.92400000000000004</v>
          </cell>
          <cell r="U4313">
            <v>0.94099999999999995</v>
          </cell>
          <cell r="V4313">
            <v>0.95799999999999996</v>
          </cell>
          <cell r="W4313">
            <v>0.97499999999999998</v>
          </cell>
          <cell r="X4313">
            <v>0.99199999999999999</v>
          </cell>
          <cell r="Y4313" t="str">
            <v>D2_YK_h_70   DSM Program Total Costs</v>
          </cell>
        </row>
        <row r="4314"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 t="str">
            <v>D2_YK_z_750Proposed DSM Program Energy Costs</v>
          </cell>
        </row>
        <row r="4315"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 t="str">
            <v>D2_YK_z_750Proposed DSM Program Payback Energy Costs</v>
          </cell>
        </row>
        <row r="4316"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 t="str">
            <v>D2_YK_z_750Proposed DSM Program Capacity Costs</v>
          </cell>
        </row>
        <row r="4317"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 t="str">
            <v>D2_YK_z_750Proposed DSM Program Capital Costs</v>
          </cell>
        </row>
        <row r="4318"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 t="str">
            <v>D2_YK_z_750   DSM Program Total Costs</v>
          </cell>
        </row>
        <row r="4319"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2E-3</v>
          </cell>
          <cell r="L4319">
            <v>2E-3</v>
          </cell>
          <cell r="M4319">
            <v>6.7000000000000004E-2</v>
          </cell>
          <cell r="N4319">
            <v>0.124</v>
          </cell>
          <cell r="O4319">
            <v>0.17599999999999999</v>
          </cell>
          <cell r="P4319">
            <v>0.221</v>
          </cell>
          <cell r="Q4319">
            <v>0.26300000000000001</v>
          </cell>
          <cell r="R4319">
            <v>0.30099999999999999</v>
          </cell>
          <cell r="S4319">
            <v>0.33700000000000002</v>
          </cell>
          <cell r="T4319">
            <v>0.37</v>
          </cell>
          <cell r="U4319">
            <v>0.39400000000000002</v>
          </cell>
          <cell r="V4319">
            <v>0.41599999999999998</v>
          </cell>
          <cell r="W4319">
            <v>0.439</v>
          </cell>
          <cell r="X4319">
            <v>0.46</v>
          </cell>
          <cell r="Y4319" t="str">
            <v>D2_YK_i_80Proposed DSM Program Energy Costs</v>
          </cell>
        </row>
        <row r="4320"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 t="str">
            <v>D2_YK_i_80Proposed DSM Program Payback Energy Costs</v>
          </cell>
        </row>
        <row r="4321"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 t="str">
            <v>D2_YK_i_80Proposed DSM Program Capacity Costs</v>
          </cell>
        </row>
        <row r="4322"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 t="str">
            <v>D2_YK_i_80Proposed DSM Program Capital Costs</v>
          </cell>
        </row>
        <row r="4323"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2E-3</v>
          </cell>
          <cell r="L4323">
            <v>2E-3</v>
          </cell>
          <cell r="M4323">
            <v>6.7000000000000004E-2</v>
          </cell>
          <cell r="N4323">
            <v>0.124</v>
          </cell>
          <cell r="O4323">
            <v>0.17599999999999999</v>
          </cell>
          <cell r="P4323">
            <v>0.221</v>
          </cell>
          <cell r="Q4323">
            <v>0.26300000000000001</v>
          </cell>
          <cell r="R4323">
            <v>0.30099999999999999</v>
          </cell>
          <cell r="S4323">
            <v>0.33700000000000002</v>
          </cell>
          <cell r="T4323">
            <v>0.37</v>
          </cell>
          <cell r="U4323">
            <v>0.39400000000000002</v>
          </cell>
          <cell r="V4323">
            <v>0.41599999999999998</v>
          </cell>
          <cell r="W4323">
            <v>0.439</v>
          </cell>
          <cell r="X4323">
            <v>0.46</v>
          </cell>
          <cell r="Y4323" t="str">
            <v>D2_YK_i_80   DSM Program Total Costs</v>
          </cell>
        </row>
        <row r="4324"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2E-3</v>
          </cell>
          <cell r="S4324">
            <v>2E-3</v>
          </cell>
          <cell r="T4324">
            <v>2E-3</v>
          </cell>
          <cell r="U4324">
            <v>2E-3</v>
          </cell>
          <cell r="V4324">
            <v>2E-3</v>
          </cell>
          <cell r="W4324">
            <v>2E-3</v>
          </cell>
          <cell r="X4324">
            <v>3.7999999999999999E-2</v>
          </cell>
          <cell r="Y4324" t="str">
            <v>D2_YK_j_90Proposed DSM Program Energy Costs</v>
          </cell>
        </row>
        <row r="4325"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 t="str">
            <v>D2_YK_j_90Proposed DSM Program Payback Energy Costs</v>
          </cell>
        </row>
        <row r="4326"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 t="str">
            <v>D2_YK_j_90Proposed DSM Program Capacity Costs</v>
          </cell>
        </row>
        <row r="4327"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 t="str">
            <v>D2_YK_j_90Proposed DSM Program Capital Costs</v>
          </cell>
        </row>
        <row r="4328"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2E-3</v>
          </cell>
          <cell r="S4328">
            <v>2E-3</v>
          </cell>
          <cell r="T4328">
            <v>2E-3</v>
          </cell>
          <cell r="U4328">
            <v>2E-3</v>
          </cell>
          <cell r="V4328">
            <v>2E-3</v>
          </cell>
          <cell r="W4328">
            <v>2E-3</v>
          </cell>
          <cell r="X4328">
            <v>3.7999999999999999E-2</v>
          </cell>
          <cell r="Y4328" t="str">
            <v>D2_YK_j_90   DSM Program Total Costs</v>
          </cell>
        </row>
        <row r="4329"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 t="str">
            <v>D2_WY_z_9999Proposed DSM Program Energy Costs</v>
          </cell>
        </row>
        <row r="4330"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 t="str">
            <v>D2_WY_z_9999Proposed DSM Program Payback Energy Costs</v>
          </cell>
        </row>
        <row r="4331"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 t="str">
            <v>D2_WY_z_9999Proposed DSM Program Capacity Costs</v>
          </cell>
        </row>
        <row r="4332"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 t="str">
            <v>D2_WY_z_9999Proposed DSM Program Capital Costs</v>
          </cell>
        </row>
        <row r="4333"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 t="str">
            <v>D2_WY_z_9999   DSM Program Total Costs</v>
          </cell>
        </row>
        <row r="4334"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 t="str">
            <v>D2_WY_k_100Proposed DSM Program Energy Costs</v>
          </cell>
        </row>
        <row r="4335"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 t="str">
            <v>D2_WY_k_100Proposed DSM Program Payback Energy Costs</v>
          </cell>
        </row>
        <row r="4336"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 t="str">
            <v>D2_WY_k_100Proposed DSM Program Capacity Costs</v>
          </cell>
        </row>
        <row r="4337"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 t="str">
            <v>D2_WY_k_100Proposed DSM Program Capital Costs</v>
          </cell>
        </row>
        <row r="4338"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 t="str">
            <v>D2_WY_k_100   DSM Program Total Costs</v>
          </cell>
        </row>
        <row r="4339"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 t="str">
            <v>D2_WY_l_110Proposed DSM Program Energy Costs</v>
          </cell>
        </row>
        <row r="4340"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 t="str">
            <v>D2_WY_l_110Proposed DSM Program Payback Energy Costs</v>
          </cell>
        </row>
        <row r="4341"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 t="str">
            <v>D2_WY_l_110Proposed DSM Program Capacity Costs</v>
          </cell>
        </row>
        <row r="4342"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 t="str">
            <v>D2_WY_l_110Proposed DSM Program Capital Costs</v>
          </cell>
        </row>
        <row r="4343"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 t="str">
            <v>D2_WY_l_110   DSM Program Total Costs</v>
          </cell>
        </row>
        <row r="4344"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 t="str">
            <v>D2_WY_m_120Proposed DSM Program Energy Costs</v>
          </cell>
        </row>
        <row r="4345"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 t="str">
            <v>D2_WY_m_120Proposed DSM Program Payback Energy Costs</v>
          </cell>
        </row>
        <row r="4346"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 t="str">
            <v>D2_WY_m_120Proposed DSM Program Capacity Costs</v>
          </cell>
        </row>
        <row r="4347"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 t="str">
            <v>D2_WY_m_120Proposed DSM Program Capital Costs</v>
          </cell>
        </row>
        <row r="4348"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 t="str">
            <v>D2_WY_m_120   DSM Program Total Costs</v>
          </cell>
        </row>
        <row r="4349"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 t="str">
            <v>D2_WY_n_130Proposed DSM Program Energy Costs</v>
          </cell>
        </row>
        <row r="4350"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 t="str">
            <v>D2_WY_n_130Proposed DSM Program Payback Energy Costs</v>
          </cell>
        </row>
        <row r="4351"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 t="str">
            <v>D2_WY_n_130Proposed DSM Program Capacity Costs</v>
          </cell>
        </row>
        <row r="4352"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 t="str">
            <v>D2_WY_n_130Proposed DSM Program Capital Costs</v>
          </cell>
        </row>
        <row r="4353"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 t="str">
            <v>D2_WY_n_130   DSM Program Total Costs</v>
          </cell>
        </row>
        <row r="4354"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 t="str">
            <v>D2_WY_o_140Proposed DSM Program Energy Costs</v>
          </cell>
        </row>
        <row r="4355"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 t="str">
            <v>D2_WY_o_140Proposed DSM Program Payback Energy Costs</v>
          </cell>
        </row>
        <row r="4356"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 t="str">
            <v>D2_WY_o_140Proposed DSM Program Capacity Costs</v>
          </cell>
        </row>
        <row r="4357"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 t="str">
            <v>D2_WY_o_140Proposed DSM Program Capital Costs</v>
          </cell>
        </row>
        <row r="4358"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 t="str">
            <v>D2_WY_o_140   DSM Program Total Costs</v>
          </cell>
        </row>
        <row r="4359"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 t="str">
            <v>D2_WY_p_150Proposed DSM Program Energy Costs</v>
          </cell>
        </row>
        <row r="4360"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 t="str">
            <v>D2_WY_p_150Proposed DSM Program Payback Energy Costs</v>
          </cell>
        </row>
        <row r="4361"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 t="str">
            <v>D2_WY_p_150Proposed DSM Program Capacity Costs</v>
          </cell>
        </row>
        <row r="4362"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 t="str">
            <v>D2_WY_p_150Proposed DSM Program Capital Costs</v>
          </cell>
        </row>
        <row r="4363"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 t="str">
            <v>D2_WY_p_150   DSM Program Total Costs</v>
          </cell>
        </row>
        <row r="4364"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 t="str">
            <v>D2_WY_q_160Proposed DSM Program Energy Costs</v>
          </cell>
        </row>
        <row r="4365"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 t="str">
            <v>D2_WY_q_160Proposed DSM Program Payback Energy Costs</v>
          </cell>
        </row>
        <row r="4366"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 t="str">
            <v>D2_WY_q_160Proposed DSM Program Capacity Costs</v>
          </cell>
        </row>
        <row r="4367"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 t="str">
            <v>D2_WY_q_160Proposed DSM Program Capital Costs</v>
          </cell>
        </row>
        <row r="4368"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 t="str">
            <v>D2_WY_q_160   DSM Program Total Costs</v>
          </cell>
        </row>
        <row r="4369"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 t="str">
            <v>D2_WY_r_170Proposed DSM Program Energy Costs</v>
          </cell>
        </row>
        <row r="4370"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 t="str">
            <v>D2_WY_r_170Proposed DSM Program Payback Energy Costs</v>
          </cell>
        </row>
        <row r="4371"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 t="str">
            <v>D2_WY_r_170Proposed DSM Program Capacity Costs</v>
          </cell>
        </row>
        <row r="4372"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 t="str">
            <v>D2_WY_r_170Proposed DSM Program Capital Costs</v>
          </cell>
        </row>
        <row r="4373"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 t="str">
            <v>D2_WY_r_170   DSM Program Total Costs</v>
          </cell>
        </row>
        <row r="4374"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 t="str">
            <v>D2_WY_s_180Proposed DSM Program Energy Costs</v>
          </cell>
        </row>
        <row r="4375"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 t="str">
            <v>D2_WY_s_180Proposed DSM Program Payback Energy Costs</v>
          </cell>
        </row>
        <row r="4376"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 t="str">
            <v>D2_WY_s_180Proposed DSM Program Capacity Costs</v>
          </cell>
        </row>
        <row r="4377"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 t="str">
            <v>D2_WY_s_180Proposed DSM Program Capital Costs</v>
          </cell>
        </row>
        <row r="4378"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 t="str">
            <v>D2_WY_s_180   DSM Program Total Costs</v>
          </cell>
        </row>
        <row r="4379"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 t="str">
            <v>D2_WY_t_190Proposed DSM Program Energy Costs</v>
          </cell>
        </row>
        <row r="4380"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 t="str">
            <v>D2_WY_t_190Proposed DSM Program Payback Energy Costs</v>
          </cell>
        </row>
        <row r="4381"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 t="str">
            <v>D2_WY_t_190Proposed DSM Program Capacity Costs</v>
          </cell>
        </row>
        <row r="4382"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 t="str">
            <v>D2_WY_t_190Proposed DSM Program Capital Costs</v>
          </cell>
        </row>
        <row r="4383"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 t="str">
            <v>D2_WY_t_190   DSM Program Total Costs</v>
          </cell>
        </row>
        <row r="4384"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 t="str">
            <v>D2_WY_u_200Proposed DSM Program Energy Costs</v>
          </cell>
        </row>
        <row r="4385"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 t="str">
            <v>D2_WY_u_200Proposed DSM Program Payback Energy Costs</v>
          </cell>
        </row>
        <row r="4386"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 t="str">
            <v>D2_WY_u_200Proposed DSM Program Capacity Costs</v>
          </cell>
        </row>
        <row r="4387"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 t="str">
            <v>D2_WY_u_200Proposed DSM Program Capital Costs</v>
          </cell>
        </row>
        <row r="4388"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 t="str">
            <v>D2_WY_u_200   DSM Program Total Costs</v>
          </cell>
        </row>
        <row r="4389">
          <cell r="E4389">
            <v>0</v>
          </cell>
          <cell r="F4389">
            <v>6.9000000000000006E-2</v>
          </cell>
          <cell r="G4389">
            <v>0.14299999999999999</v>
          </cell>
          <cell r="H4389">
            <v>0.221</v>
          </cell>
          <cell r="I4389">
            <v>0.30399999999999999</v>
          </cell>
          <cell r="J4389">
            <v>0.38</v>
          </cell>
          <cell r="K4389">
            <v>0.46</v>
          </cell>
          <cell r="L4389">
            <v>0.53900000000000003</v>
          </cell>
          <cell r="M4389">
            <v>0.61499999999999999</v>
          </cell>
          <cell r="N4389">
            <v>0.68899999999999995</v>
          </cell>
          <cell r="O4389">
            <v>0.76100000000000001</v>
          </cell>
          <cell r="P4389">
            <v>0.83499999999999996</v>
          </cell>
          <cell r="Q4389">
            <v>0.90700000000000003</v>
          </cell>
          <cell r="R4389">
            <v>0.97799999999999998</v>
          </cell>
          <cell r="S4389">
            <v>1.0509999999999999</v>
          </cell>
          <cell r="T4389">
            <v>1.121</v>
          </cell>
          <cell r="U4389">
            <v>1.1910000000000001</v>
          </cell>
          <cell r="V4389">
            <v>1.232</v>
          </cell>
          <cell r="W4389">
            <v>1.2629999999999999</v>
          </cell>
          <cell r="X4389">
            <v>1.3009999999999999</v>
          </cell>
          <cell r="Y4389" t="str">
            <v>D2_WY_c_20Proposed DSM Program Energy Costs</v>
          </cell>
        </row>
        <row r="4390"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 t="str">
            <v>D2_WY_c_20Proposed DSM Program Payback Energy Costs</v>
          </cell>
        </row>
        <row r="4391"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 t="str">
            <v>D2_WY_c_20Proposed DSM Program Capacity Costs</v>
          </cell>
        </row>
        <row r="4392"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 t="str">
            <v>D2_WY_c_20Proposed DSM Program Capital Costs</v>
          </cell>
        </row>
        <row r="4393">
          <cell r="E4393">
            <v>0</v>
          </cell>
          <cell r="F4393">
            <v>6.9000000000000006E-2</v>
          </cell>
          <cell r="G4393">
            <v>0.14299999999999999</v>
          </cell>
          <cell r="H4393">
            <v>0.221</v>
          </cell>
          <cell r="I4393">
            <v>0.30399999999999999</v>
          </cell>
          <cell r="J4393">
            <v>0.38</v>
          </cell>
          <cell r="K4393">
            <v>0.46</v>
          </cell>
          <cell r="L4393">
            <v>0.53900000000000003</v>
          </cell>
          <cell r="M4393">
            <v>0.61499999999999999</v>
          </cell>
          <cell r="N4393">
            <v>0.68899999999999995</v>
          </cell>
          <cell r="O4393">
            <v>0.76100000000000001</v>
          </cell>
          <cell r="P4393">
            <v>0.83499999999999996</v>
          </cell>
          <cell r="Q4393">
            <v>0.90700000000000003</v>
          </cell>
          <cell r="R4393">
            <v>0.97799999999999998</v>
          </cell>
          <cell r="S4393">
            <v>1.0509999999999999</v>
          </cell>
          <cell r="T4393">
            <v>1.121</v>
          </cell>
          <cell r="U4393">
            <v>1.1910000000000001</v>
          </cell>
          <cell r="V4393">
            <v>1.232</v>
          </cell>
          <cell r="W4393">
            <v>1.2629999999999999</v>
          </cell>
          <cell r="X4393">
            <v>1.3009999999999999</v>
          </cell>
          <cell r="Y4393" t="str">
            <v>D2_WY_c_20   DSM Program Total Costs</v>
          </cell>
        </row>
        <row r="4394"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 t="str">
            <v>D2_WY_v_250Proposed DSM Program Energy Costs</v>
          </cell>
        </row>
        <row r="4395"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 t="str">
            <v>D2_WY_v_250Proposed DSM Program Payback Energy Costs</v>
          </cell>
        </row>
        <row r="4396"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 t="str">
            <v>D2_WY_v_250Proposed DSM Program Capacity Costs</v>
          </cell>
        </row>
        <row r="4397"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 t="str">
            <v>D2_WY_v_250Proposed DSM Program Capital Costs</v>
          </cell>
        </row>
        <row r="4398"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 t="str">
            <v>D2_WY_v_250   DSM Program Total Costs</v>
          </cell>
        </row>
        <row r="4399"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 t="str">
            <v>D2_WY_w_300Proposed DSM Program Energy Costs</v>
          </cell>
        </row>
        <row r="4400"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 t="str">
            <v>D2_WY_w_300Proposed DSM Program Payback Energy Costs</v>
          </cell>
        </row>
        <row r="4401"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 t="str">
            <v>D2_WY_w_300Proposed DSM Program Capacity Costs</v>
          </cell>
        </row>
        <row r="4402"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 t="str">
            <v>D2_WY_w_300Proposed DSM Program Capital Costs</v>
          </cell>
        </row>
        <row r="4403"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 t="str">
            <v>D2_WY_w_300   DSM Program Total Costs</v>
          </cell>
        </row>
        <row r="4404">
          <cell r="E4404">
            <v>0</v>
          </cell>
          <cell r="F4404">
            <v>0.33200000000000002</v>
          </cell>
          <cell r="G4404">
            <v>0.71</v>
          </cell>
          <cell r="H4404">
            <v>1.1379999999999999</v>
          </cell>
          <cell r="I4404">
            <v>1.625</v>
          </cell>
          <cell r="J4404">
            <v>2.1539999999999999</v>
          </cell>
          <cell r="K4404">
            <v>2.6949999999999998</v>
          </cell>
          <cell r="L4404">
            <v>3.2389999999999999</v>
          </cell>
          <cell r="M4404">
            <v>3.7759999999999998</v>
          </cell>
          <cell r="N4404">
            <v>4.2939999999999996</v>
          </cell>
          <cell r="O4404">
            <v>4.7569999999999997</v>
          </cell>
          <cell r="P4404">
            <v>5.173</v>
          </cell>
          <cell r="Q4404">
            <v>5.5380000000000003</v>
          </cell>
          <cell r="R4404">
            <v>5.859</v>
          </cell>
          <cell r="S4404">
            <v>6.1429999999999998</v>
          </cell>
          <cell r="T4404">
            <v>6.3970000000000002</v>
          </cell>
          <cell r="U4404">
            <v>6.6349999999999998</v>
          </cell>
          <cell r="V4404">
            <v>6.8520000000000003</v>
          </cell>
          <cell r="W4404">
            <v>7.0419999999999998</v>
          </cell>
          <cell r="X4404">
            <v>7.218</v>
          </cell>
          <cell r="Y4404" t="str">
            <v>D2_WY_d_30Proposed DSM Program Energy Costs</v>
          </cell>
        </row>
        <row r="4405"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 t="str">
            <v>D2_WY_d_30Proposed DSM Program Payback Energy Costs</v>
          </cell>
        </row>
        <row r="4406"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 t="str">
            <v>D2_WY_d_30Proposed DSM Program Capacity Costs</v>
          </cell>
        </row>
        <row r="4407"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 t="str">
            <v>D2_WY_d_30Proposed DSM Program Capital Costs</v>
          </cell>
        </row>
        <row r="4408">
          <cell r="E4408">
            <v>0</v>
          </cell>
          <cell r="F4408">
            <v>0.33200000000000002</v>
          </cell>
          <cell r="G4408">
            <v>0.71</v>
          </cell>
          <cell r="H4408">
            <v>1.1379999999999999</v>
          </cell>
          <cell r="I4408">
            <v>1.625</v>
          </cell>
          <cell r="J4408">
            <v>2.1539999999999999</v>
          </cell>
          <cell r="K4408">
            <v>2.6949999999999998</v>
          </cell>
          <cell r="L4408">
            <v>3.2389999999999999</v>
          </cell>
          <cell r="M4408">
            <v>3.7759999999999998</v>
          </cell>
          <cell r="N4408">
            <v>4.2939999999999996</v>
          </cell>
          <cell r="O4408">
            <v>4.7569999999999997</v>
          </cell>
          <cell r="P4408">
            <v>5.173</v>
          </cell>
          <cell r="Q4408">
            <v>5.5380000000000003</v>
          </cell>
          <cell r="R4408">
            <v>5.859</v>
          </cell>
          <cell r="S4408">
            <v>6.1429999999999998</v>
          </cell>
          <cell r="T4408">
            <v>6.3970000000000002</v>
          </cell>
          <cell r="U4408">
            <v>6.6349999999999998</v>
          </cell>
          <cell r="V4408">
            <v>6.8520000000000003</v>
          </cell>
          <cell r="W4408">
            <v>7.0419999999999998</v>
          </cell>
          <cell r="X4408">
            <v>7.218</v>
          </cell>
          <cell r="Y4408" t="str">
            <v>D2_WY_d_30   DSM Program Total Costs</v>
          </cell>
        </row>
        <row r="4409"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 t="str">
            <v>D2_WY_x_400Proposed DSM Program Energy Costs</v>
          </cell>
        </row>
        <row r="4410"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 t="str">
            <v>D2_WY_x_400Proposed DSM Program Payback Energy Costs</v>
          </cell>
        </row>
        <row r="4411"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 t="str">
            <v>D2_WY_x_400Proposed DSM Program Capacity Costs</v>
          </cell>
        </row>
        <row r="4412"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 t="str">
            <v>D2_WY_x_400Proposed DSM Program Capital Costs</v>
          </cell>
        </row>
        <row r="4413"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 t="str">
            <v>D2_WY_x_400   DSM Program Total Costs</v>
          </cell>
        </row>
        <row r="4414">
          <cell r="E4414">
            <v>0</v>
          </cell>
          <cell r="F4414">
            <v>0.45900000000000002</v>
          </cell>
          <cell r="G4414">
            <v>0.97099999999999997</v>
          </cell>
          <cell r="H4414">
            <v>1.5429999999999999</v>
          </cell>
          <cell r="I4414">
            <v>2.1840000000000002</v>
          </cell>
          <cell r="J4414">
            <v>2.8719999999999999</v>
          </cell>
          <cell r="K4414">
            <v>3.5590000000000002</v>
          </cell>
          <cell r="L4414">
            <v>4.2439999999999998</v>
          </cell>
          <cell r="M4414">
            <v>4.9130000000000003</v>
          </cell>
          <cell r="N4414">
            <v>5.5449999999999999</v>
          </cell>
          <cell r="O4414">
            <v>6.0940000000000003</v>
          </cell>
          <cell r="P4414">
            <v>6.577</v>
          </cell>
          <cell r="Q4414">
            <v>6.9909999999999997</v>
          </cell>
          <cell r="R4414">
            <v>7.3419999999999996</v>
          </cell>
          <cell r="S4414">
            <v>7.6379999999999999</v>
          </cell>
          <cell r="T4414">
            <v>7.8929999999999998</v>
          </cell>
          <cell r="U4414">
            <v>8.1120000000000001</v>
          </cell>
          <cell r="V4414">
            <v>8.3239999999999998</v>
          </cell>
          <cell r="W4414">
            <v>8.4909999999999997</v>
          </cell>
          <cell r="X4414">
            <v>8.6539999999999999</v>
          </cell>
          <cell r="Y4414" t="str">
            <v>D2_WY_e_40Proposed DSM Program Energy Costs</v>
          </cell>
        </row>
        <row r="4415"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 t="str">
            <v>D2_WY_e_40Proposed DSM Program Payback Energy Costs</v>
          </cell>
        </row>
        <row r="4416"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 t="str">
            <v>D2_WY_e_40Proposed DSM Program Capacity Costs</v>
          </cell>
        </row>
        <row r="4417"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 t="str">
            <v>D2_WY_e_40Proposed DSM Program Capital Costs</v>
          </cell>
        </row>
        <row r="4418">
          <cell r="E4418">
            <v>0</v>
          </cell>
          <cell r="F4418">
            <v>0.45900000000000002</v>
          </cell>
          <cell r="G4418">
            <v>0.97099999999999997</v>
          </cell>
          <cell r="H4418">
            <v>1.5429999999999999</v>
          </cell>
          <cell r="I4418">
            <v>2.1840000000000002</v>
          </cell>
          <cell r="J4418">
            <v>2.8719999999999999</v>
          </cell>
          <cell r="K4418">
            <v>3.5590000000000002</v>
          </cell>
          <cell r="L4418">
            <v>4.2439999999999998</v>
          </cell>
          <cell r="M4418">
            <v>4.9130000000000003</v>
          </cell>
          <cell r="N4418">
            <v>5.5449999999999999</v>
          </cell>
          <cell r="O4418">
            <v>6.0940000000000003</v>
          </cell>
          <cell r="P4418">
            <v>6.577</v>
          </cell>
          <cell r="Q4418">
            <v>6.9909999999999997</v>
          </cell>
          <cell r="R4418">
            <v>7.3419999999999996</v>
          </cell>
          <cell r="S4418">
            <v>7.6379999999999999</v>
          </cell>
          <cell r="T4418">
            <v>7.8929999999999998</v>
          </cell>
          <cell r="U4418">
            <v>8.1120000000000001</v>
          </cell>
          <cell r="V4418">
            <v>8.3239999999999998</v>
          </cell>
          <cell r="W4418">
            <v>8.4909999999999997</v>
          </cell>
          <cell r="X4418">
            <v>8.6539999999999999</v>
          </cell>
          <cell r="Y4418" t="str">
            <v>D2_WY_e_40   DSM Program Total Costs</v>
          </cell>
        </row>
        <row r="4419"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 t="str">
            <v>D2_WY_y_500Proposed DSM Program Energy Costs</v>
          </cell>
        </row>
        <row r="4420"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 t="str">
            <v>D2_WY_y_500Proposed DSM Program Payback Energy Costs</v>
          </cell>
        </row>
        <row r="4421"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 t="str">
            <v>D2_WY_y_500Proposed DSM Program Capacity Costs</v>
          </cell>
        </row>
        <row r="4422"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 t="str">
            <v>D2_WY_y_500Proposed DSM Program Capital Costs</v>
          </cell>
        </row>
        <row r="4423"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 t="str">
            <v>D2_WY_y_500   DSM Program Total Costs</v>
          </cell>
        </row>
        <row r="4424">
          <cell r="E4424">
            <v>0</v>
          </cell>
          <cell r="F4424">
            <v>0</v>
          </cell>
          <cell r="G4424">
            <v>0</v>
          </cell>
          <cell r="H4424">
            <v>0.54800000000000004</v>
          </cell>
          <cell r="I4424">
            <v>1.155</v>
          </cell>
          <cell r="J4424">
            <v>1.7829999999999999</v>
          </cell>
          <cell r="K4424">
            <v>2.3719999999999999</v>
          </cell>
          <cell r="L4424">
            <v>2.9409999999999998</v>
          </cell>
          <cell r="M4424">
            <v>3.4889999999999999</v>
          </cell>
          <cell r="N4424">
            <v>3.9980000000000002</v>
          </cell>
          <cell r="O4424">
            <v>4.4480000000000004</v>
          </cell>
          <cell r="P4424">
            <v>4.8659999999999997</v>
          </cell>
          <cell r="Q4424">
            <v>5.2329999999999997</v>
          </cell>
          <cell r="R4424">
            <v>5.57</v>
          </cell>
          <cell r="S4424">
            <v>5.8789999999999996</v>
          </cell>
          <cell r="T4424">
            <v>6.1449999999999996</v>
          </cell>
          <cell r="U4424">
            <v>6.3760000000000003</v>
          </cell>
          <cell r="V4424">
            <v>6.61</v>
          </cell>
          <cell r="W4424">
            <v>6.758</v>
          </cell>
          <cell r="X4424">
            <v>6.9029999999999996</v>
          </cell>
          <cell r="Y4424" t="str">
            <v>D2_WY_f_50Proposed DSM Program Energy Costs</v>
          </cell>
        </row>
        <row r="4425"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 t="str">
            <v>D2_WY_f_50Proposed DSM Program Payback Energy Costs</v>
          </cell>
        </row>
        <row r="4426"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 t="str">
            <v>D2_WY_f_50Proposed DSM Program Capacity Costs</v>
          </cell>
        </row>
        <row r="4427"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 t="str">
            <v>D2_WY_f_50Proposed DSM Program Capital Costs</v>
          </cell>
        </row>
        <row r="4428">
          <cell r="E4428">
            <v>0</v>
          </cell>
          <cell r="F4428">
            <v>0</v>
          </cell>
          <cell r="G4428">
            <v>0</v>
          </cell>
          <cell r="H4428">
            <v>0.54800000000000004</v>
          </cell>
          <cell r="I4428">
            <v>1.155</v>
          </cell>
          <cell r="J4428">
            <v>1.7829999999999999</v>
          </cell>
          <cell r="K4428">
            <v>2.3719999999999999</v>
          </cell>
          <cell r="L4428">
            <v>2.9409999999999998</v>
          </cell>
          <cell r="M4428">
            <v>3.4889999999999999</v>
          </cell>
          <cell r="N4428">
            <v>3.9980000000000002</v>
          </cell>
          <cell r="O4428">
            <v>4.4480000000000004</v>
          </cell>
          <cell r="P4428">
            <v>4.8659999999999997</v>
          </cell>
          <cell r="Q4428">
            <v>5.2329999999999997</v>
          </cell>
          <cell r="R4428">
            <v>5.57</v>
          </cell>
          <cell r="S4428">
            <v>5.8789999999999996</v>
          </cell>
          <cell r="T4428">
            <v>6.1449999999999996</v>
          </cell>
          <cell r="U4428">
            <v>6.3760000000000003</v>
          </cell>
          <cell r="V4428">
            <v>6.61</v>
          </cell>
          <cell r="W4428">
            <v>6.758</v>
          </cell>
          <cell r="X4428">
            <v>6.9029999999999996</v>
          </cell>
          <cell r="Y4428" t="str">
            <v>D2_WY_f_50   DSM Program Total Costs</v>
          </cell>
        </row>
        <row r="4429"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0.374</v>
          </cell>
          <cell r="M4429">
            <v>0.751</v>
          </cell>
          <cell r="N4429">
            <v>1.1100000000000001</v>
          </cell>
          <cell r="O4429">
            <v>1.4259999999999999</v>
          </cell>
          <cell r="P4429">
            <v>1.694</v>
          </cell>
          <cell r="Q4429">
            <v>1.9119999999999999</v>
          </cell>
          <cell r="R4429">
            <v>2.09</v>
          </cell>
          <cell r="S4429">
            <v>2.2349999999999999</v>
          </cell>
          <cell r="T4429">
            <v>2.355</v>
          </cell>
          <cell r="U4429">
            <v>2.456</v>
          </cell>
          <cell r="V4429">
            <v>2.5539999999999998</v>
          </cell>
          <cell r="W4429">
            <v>2.649</v>
          </cell>
          <cell r="X4429">
            <v>2.7389999999999999</v>
          </cell>
          <cell r="Y4429" t="str">
            <v>D2_WY_g_60Proposed DSM Program Energy Costs</v>
          </cell>
        </row>
        <row r="4430"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 t="str">
            <v>D2_WY_g_60Proposed DSM Program Payback Energy Costs</v>
          </cell>
        </row>
        <row r="4431"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 t="str">
            <v>D2_WY_g_60Proposed DSM Program Capacity Costs</v>
          </cell>
        </row>
        <row r="4432"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 t="str">
            <v>D2_WY_g_60Proposed DSM Program Capital Costs</v>
          </cell>
        </row>
        <row r="4433"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0.374</v>
          </cell>
          <cell r="M4433">
            <v>0.751</v>
          </cell>
          <cell r="N4433">
            <v>1.1100000000000001</v>
          </cell>
          <cell r="O4433">
            <v>1.4259999999999999</v>
          </cell>
          <cell r="P4433">
            <v>1.694</v>
          </cell>
          <cell r="Q4433">
            <v>1.9119999999999999</v>
          </cell>
          <cell r="R4433">
            <v>2.09</v>
          </cell>
          <cell r="S4433">
            <v>2.2349999999999999</v>
          </cell>
          <cell r="T4433">
            <v>2.355</v>
          </cell>
          <cell r="U4433">
            <v>2.456</v>
          </cell>
          <cell r="V4433">
            <v>2.5539999999999998</v>
          </cell>
          <cell r="W4433">
            <v>2.649</v>
          </cell>
          <cell r="X4433">
            <v>2.7389999999999999</v>
          </cell>
          <cell r="Y4433" t="str">
            <v>D2_WY_g_60   DSM Program Total Costs</v>
          </cell>
        </row>
        <row r="4434"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9.0999999999999998E-2</v>
          </cell>
          <cell r="O4434">
            <v>0.16800000000000001</v>
          </cell>
          <cell r="P4434">
            <v>0.23100000000000001</v>
          </cell>
          <cell r="Q4434">
            <v>0.29299999999999998</v>
          </cell>
          <cell r="R4434">
            <v>0.34799999999999998</v>
          </cell>
          <cell r="S4434">
            <v>0.38100000000000001</v>
          </cell>
          <cell r="T4434">
            <v>0.42599999999999999</v>
          </cell>
          <cell r="U4434">
            <v>0.45600000000000002</v>
          </cell>
          <cell r="V4434">
            <v>0.48599999999999999</v>
          </cell>
          <cell r="W4434">
            <v>0.51600000000000001</v>
          </cell>
          <cell r="X4434">
            <v>0.54500000000000004</v>
          </cell>
          <cell r="Y4434" t="str">
            <v>D2_WY_h_70Proposed DSM Program Energy Costs</v>
          </cell>
        </row>
        <row r="4435"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 t="str">
            <v>D2_WY_h_70Proposed DSM Program Payback Energy Costs</v>
          </cell>
        </row>
        <row r="4436"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 t="str">
            <v>D2_WY_h_70Proposed DSM Program Capacity Costs</v>
          </cell>
        </row>
        <row r="4437"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 t="str">
            <v>D2_WY_h_70Proposed DSM Program Capital Costs</v>
          </cell>
        </row>
        <row r="4438"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9.0999999999999998E-2</v>
          </cell>
          <cell r="O4438">
            <v>0.16800000000000001</v>
          </cell>
          <cell r="P4438">
            <v>0.23100000000000001</v>
          </cell>
          <cell r="Q4438">
            <v>0.29299999999999998</v>
          </cell>
          <cell r="R4438">
            <v>0.34799999999999998</v>
          </cell>
          <cell r="S4438">
            <v>0.38100000000000001</v>
          </cell>
          <cell r="T4438">
            <v>0.42599999999999999</v>
          </cell>
          <cell r="U4438">
            <v>0.45600000000000002</v>
          </cell>
          <cell r="V4438">
            <v>0.48599999999999999</v>
          </cell>
          <cell r="W4438">
            <v>0.51600000000000001</v>
          </cell>
          <cell r="X4438">
            <v>0.54500000000000004</v>
          </cell>
          <cell r="Y4438" t="str">
            <v>D2_WY_h_70   DSM Program Total Costs</v>
          </cell>
        </row>
        <row r="4439"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 t="str">
            <v>D2_WY_z_750Proposed DSM Program Energy Costs</v>
          </cell>
        </row>
        <row r="4440"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 t="str">
            <v>D2_WY_z_750Proposed DSM Program Payback Energy Costs</v>
          </cell>
        </row>
        <row r="4441"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 t="str">
            <v>D2_WY_z_750Proposed DSM Program Capacity Costs</v>
          </cell>
        </row>
        <row r="4442"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 t="str">
            <v>D2_WY_z_750Proposed DSM Program Capital Costs</v>
          </cell>
        </row>
        <row r="4443"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 t="str">
            <v>D2_WY_z_750   DSM Program Total Costs</v>
          </cell>
        </row>
        <row r="4444"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5.8000000000000003E-2</v>
          </cell>
          <cell r="P4444">
            <v>5.8000000000000003E-2</v>
          </cell>
          <cell r="Q4444">
            <v>5.8000000000000003E-2</v>
          </cell>
          <cell r="R4444">
            <v>0.10299999999999999</v>
          </cell>
          <cell r="S4444">
            <v>0.10299999999999999</v>
          </cell>
          <cell r="T4444">
            <v>0.10299999999999999</v>
          </cell>
          <cell r="U4444">
            <v>0.13500000000000001</v>
          </cell>
          <cell r="V4444">
            <v>0.13500000000000001</v>
          </cell>
          <cell r="W4444">
            <v>0.16500000000000001</v>
          </cell>
          <cell r="X4444">
            <v>0.19500000000000001</v>
          </cell>
          <cell r="Y4444" t="str">
            <v>D2_WY_i_80Proposed DSM Program Energy Costs</v>
          </cell>
        </row>
        <row r="4445"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 t="str">
            <v>D2_WY_i_80Proposed DSM Program Payback Energy Costs</v>
          </cell>
        </row>
        <row r="4446"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 t="str">
            <v>D2_WY_i_80Proposed DSM Program Capacity Costs</v>
          </cell>
        </row>
        <row r="4447"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 t="str">
            <v>D2_WY_i_80Proposed DSM Program Capital Costs</v>
          </cell>
        </row>
        <row r="4448"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5.8000000000000003E-2</v>
          </cell>
          <cell r="P4448">
            <v>5.8000000000000003E-2</v>
          </cell>
          <cell r="Q4448">
            <v>5.8000000000000003E-2</v>
          </cell>
          <cell r="R4448">
            <v>0.10299999999999999</v>
          </cell>
          <cell r="S4448">
            <v>0.10299999999999999</v>
          </cell>
          <cell r="T4448">
            <v>0.10299999999999999</v>
          </cell>
          <cell r="U4448">
            <v>0.13500000000000001</v>
          </cell>
          <cell r="V4448">
            <v>0.13500000000000001</v>
          </cell>
          <cell r="W4448">
            <v>0.16500000000000001</v>
          </cell>
          <cell r="X4448">
            <v>0.19500000000000001</v>
          </cell>
          <cell r="Y4448" t="str">
            <v>D2_WY_i_80   DSM Program Total Costs</v>
          </cell>
        </row>
        <row r="4449"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 t="str">
            <v>D2_WY_j_90Proposed DSM Program Energy Costs</v>
          </cell>
        </row>
        <row r="4450"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 t="str">
            <v>D2_WY_j_90Proposed DSM Program Payback Energy Costs</v>
          </cell>
        </row>
        <row r="4451"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 t="str">
            <v>D2_WY_j_90Proposed DSM Program Capacity Costs</v>
          </cell>
        </row>
        <row r="4452"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 t="str">
            <v>D2_WY_j_90Proposed DSM Program Capital Costs</v>
          </cell>
        </row>
        <row r="4453"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 t="str">
            <v>D2_WY_j_90   DSM Program Total Costs</v>
          </cell>
        </row>
        <row r="4454"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 t="str">
            <v>D2_UT_z_9999Proposed DSM Program Energy Costs</v>
          </cell>
        </row>
        <row r="4455"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 t="str">
            <v>D2_UT_z_9999Proposed DSM Program Payback Energy Costs</v>
          </cell>
        </row>
        <row r="4456"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 t="str">
            <v>D2_UT_z_9999Proposed DSM Program Capacity Costs</v>
          </cell>
        </row>
        <row r="4457"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 t="str">
            <v>D2_UT_z_9999Proposed DSM Program Capital Costs</v>
          </cell>
        </row>
        <row r="4458"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 t="str">
            <v>D2_UT_z_9999   DSM Program Total Costs</v>
          </cell>
        </row>
        <row r="4459"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 t="str">
            <v>D2_UT_k_100Proposed DSM Program Energy Costs</v>
          </cell>
        </row>
        <row r="4460"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 t="str">
            <v>D2_UT_k_100Proposed DSM Program Payback Energy Costs</v>
          </cell>
        </row>
        <row r="4461"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 t="str">
            <v>D2_UT_k_100Proposed DSM Program Capacity Costs</v>
          </cell>
        </row>
        <row r="4462"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 t="str">
            <v>D2_UT_k_100Proposed DSM Program Capital Costs</v>
          </cell>
        </row>
        <row r="4463"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 t="str">
            <v>D2_UT_k_100   DSM Program Total Costs</v>
          </cell>
        </row>
        <row r="4464"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 t="str">
            <v>D2_UT_l_110Proposed DSM Program Energy Costs</v>
          </cell>
        </row>
        <row r="4465"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 t="str">
            <v>D2_UT_l_110Proposed DSM Program Payback Energy Costs</v>
          </cell>
        </row>
        <row r="4466"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 t="str">
            <v>D2_UT_l_110Proposed DSM Program Capacity Costs</v>
          </cell>
        </row>
        <row r="4467"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 t="str">
            <v>D2_UT_l_110Proposed DSM Program Capital Costs</v>
          </cell>
        </row>
        <row r="4468"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 t="str">
            <v>D2_UT_l_110   DSM Program Total Costs</v>
          </cell>
        </row>
        <row r="4469"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 t="str">
            <v>D2_UT_m_120Proposed DSM Program Energy Costs</v>
          </cell>
        </row>
        <row r="4470"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 t="str">
            <v>D2_UT_m_120Proposed DSM Program Payback Energy Costs</v>
          </cell>
        </row>
        <row r="4471"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 t="str">
            <v>D2_UT_m_120Proposed DSM Program Capacity Costs</v>
          </cell>
        </row>
        <row r="4472"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 t="str">
            <v>D2_UT_m_120Proposed DSM Program Capital Costs</v>
          </cell>
        </row>
        <row r="4473"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 t="str">
            <v>D2_UT_m_120   DSM Program Total Costs</v>
          </cell>
        </row>
        <row r="4474"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 t="str">
            <v>D2_UT_n_130Proposed DSM Program Energy Costs</v>
          </cell>
        </row>
        <row r="4475"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 t="str">
            <v>D2_UT_n_130Proposed DSM Program Payback Energy Costs</v>
          </cell>
        </row>
        <row r="4476"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 t="str">
            <v>D2_UT_n_130Proposed DSM Program Capacity Costs</v>
          </cell>
        </row>
        <row r="4477"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 t="str">
            <v>D2_UT_n_130Proposed DSM Program Capital Costs</v>
          </cell>
        </row>
        <row r="4478"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 t="str">
            <v>D2_UT_n_130   DSM Program Total Costs</v>
          </cell>
        </row>
        <row r="4479"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 t="str">
            <v>D2_UT_o_140Proposed DSM Program Energy Costs</v>
          </cell>
        </row>
        <row r="4480"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 t="str">
            <v>D2_UT_o_140Proposed DSM Program Payback Energy Costs</v>
          </cell>
        </row>
        <row r="4481"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 t="str">
            <v>D2_UT_o_140Proposed DSM Program Capacity Costs</v>
          </cell>
        </row>
        <row r="4482"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 t="str">
            <v>D2_UT_o_140Proposed DSM Program Capital Costs</v>
          </cell>
        </row>
        <row r="4483"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 t="str">
            <v>D2_UT_o_140   DSM Program Total Costs</v>
          </cell>
        </row>
        <row r="4484"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 t="str">
            <v>D2_UT_p_150Proposed DSM Program Energy Costs</v>
          </cell>
        </row>
        <row r="4485"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 t="str">
            <v>D2_UT_p_150Proposed DSM Program Payback Energy Costs</v>
          </cell>
        </row>
        <row r="4486"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 t="str">
            <v>D2_UT_p_150Proposed DSM Program Capacity Costs</v>
          </cell>
        </row>
        <row r="4487"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 t="str">
            <v>D2_UT_p_150Proposed DSM Program Capital Costs</v>
          </cell>
        </row>
        <row r="4488"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 t="str">
            <v>D2_UT_p_150   DSM Program Total Costs</v>
          </cell>
        </row>
        <row r="4489"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 t="str">
            <v>D2_UT_q_160Proposed DSM Program Energy Costs</v>
          </cell>
        </row>
        <row r="4490"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 t="str">
            <v>D2_UT_q_160Proposed DSM Program Payback Energy Costs</v>
          </cell>
        </row>
        <row r="4491"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 t="str">
            <v>D2_UT_q_160Proposed DSM Program Capacity Costs</v>
          </cell>
        </row>
        <row r="4492"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 t="str">
            <v>D2_UT_q_160Proposed DSM Program Capital Costs</v>
          </cell>
        </row>
        <row r="4493"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 t="str">
            <v>D2_UT_q_160   DSM Program Total Costs</v>
          </cell>
        </row>
        <row r="4494"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 t="str">
            <v>D2_UT_r_170Proposed DSM Program Energy Costs</v>
          </cell>
        </row>
        <row r="4495"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 t="str">
            <v>D2_UT_r_170Proposed DSM Program Payback Energy Costs</v>
          </cell>
        </row>
        <row r="4496"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 t="str">
            <v>D2_UT_r_170Proposed DSM Program Capacity Costs</v>
          </cell>
        </row>
        <row r="4497"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 t="str">
            <v>D2_UT_r_170Proposed DSM Program Capital Costs</v>
          </cell>
        </row>
        <row r="4498"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 t="str">
            <v>D2_UT_r_170   DSM Program Total Costs</v>
          </cell>
        </row>
        <row r="4499"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 t="str">
            <v>D2_UT_s_180Proposed DSM Program Energy Costs</v>
          </cell>
        </row>
        <row r="4500"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 t="str">
            <v>D2_UT_s_180Proposed DSM Program Payback Energy Costs</v>
          </cell>
        </row>
        <row r="4501"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 t="str">
            <v>D2_UT_s_180Proposed DSM Program Capacity Costs</v>
          </cell>
        </row>
        <row r="4502"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 t="str">
            <v>D2_UT_s_180Proposed DSM Program Capital Costs</v>
          </cell>
        </row>
        <row r="4503"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 t="str">
            <v>D2_UT_s_180   DSM Program Total Costs</v>
          </cell>
        </row>
        <row r="4504"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 t="str">
            <v>D2_UT_t_190Proposed DSM Program Energy Costs</v>
          </cell>
        </row>
        <row r="4505"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 t="str">
            <v>D2_UT_t_190Proposed DSM Program Payback Energy Costs</v>
          </cell>
        </row>
        <row r="4506"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 t="str">
            <v>D2_UT_t_190Proposed DSM Program Capacity Costs</v>
          </cell>
        </row>
        <row r="4507"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 t="str">
            <v>D2_UT_t_190Proposed DSM Program Capital Costs</v>
          </cell>
        </row>
        <row r="4508"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 t="str">
            <v>D2_UT_t_190   DSM Program Total Costs</v>
          </cell>
        </row>
        <row r="4509"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 t="str">
            <v>D2_UT_u_200Proposed DSM Program Energy Costs</v>
          </cell>
        </row>
        <row r="4510"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 t="str">
            <v>D2_UT_u_200Proposed DSM Program Payback Energy Costs</v>
          </cell>
        </row>
        <row r="4511"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 t="str">
            <v>D2_UT_u_200Proposed DSM Program Capacity Costs</v>
          </cell>
        </row>
        <row r="4512"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 t="str">
            <v>D2_UT_u_200Proposed DSM Program Capital Costs</v>
          </cell>
        </row>
        <row r="4513"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 t="str">
            <v>D2_UT_u_200   DSM Program Total Costs</v>
          </cell>
        </row>
        <row r="4514">
          <cell r="E4514">
            <v>0</v>
          </cell>
          <cell r="F4514">
            <v>0.59199999999999997</v>
          </cell>
          <cell r="G4514">
            <v>1.224</v>
          </cell>
          <cell r="H4514">
            <v>1.895</v>
          </cell>
          <cell r="I4514">
            <v>2.6059999999999999</v>
          </cell>
          <cell r="J4514">
            <v>3.302</v>
          </cell>
          <cell r="K4514">
            <v>4.0590000000000002</v>
          </cell>
          <cell r="L4514">
            <v>4.8250000000000002</v>
          </cell>
          <cell r="M4514">
            <v>5.5830000000000002</v>
          </cell>
          <cell r="N4514">
            <v>6.343</v>
          </cell>
          <cell r="O4514">
            <v>7.0679999999999996</v>
          </cell>
          <cell r="P4514">
            <v>7.8179999999999996</v>
          </cell>
          <cell r="Q4514">
            <v>8.5359999999999996</v>
          </cell>
          <cell r="R4514">
            <v>9.2110000000000003</v>
          </cell>
          <cell r="S4514">
            <v>9.8710000000000004</v>
          </cell>
          <cell r="T4514">
            <v>10.534000000000001</v>
          </cell>
          <cell r="U4514">
            <v>11.237</v>
          </cell>
          <cell r="V4514">
            <v>11.715</v>
          </cell>
          <cell r="W4514">
            <v>12.121</v>
          </cell>
          <cell r="X4514">
            <v>12.548</v>
          </cell>
          <cell r="Y4514" t="str">
            <v>D2_UT_c_20Proposed DSM Program Energy Costs</v>
          </cell>
        </row>
        <row r="4515"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 t="str">
            <v>D2_UT_c_20Proposed DSM Program Payback Energy Costs</v>
          </cell>
        </row>
        <row r="4516"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 t="str">
            <v>D2_UT_c_20Proposed DSM Program Capacity Costs</v>
          </cell>
        </row>
        <row r="4517"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 t="str">
            <v>D2_UT_c_20Proposed DSM Program Capital Costs</v>
          </cell>
        </row>
        <row r="4518">
          <cell r="E4518">
            <v>0</v>
          </cell>
          <cell r="F4518">
            <v>0.59199999999999997</v>
          </cell>
          <cell r="G4518">
            <v>1.224</v>
          </cell>
          <cell r="H4518">
            <v>1.895</v>
          </cell>
          <cell r="I4518">
            <v>2.6059999999999999</v>
          </cell>
          <cell r="J4518">
            <v>3.302</v>
          </cell>
          <cell r="K4518">
            <v>4.0590000000000002</v>
          </cell>
          <cell r="L4518">
            <v>4.8250000000000002</v>
          </cell>
          <cell r="M4518">
            <v>5.5830000000000002</v>
          </cell>
          <cell r="N4518">
            <v>6.343</v>
          </cell>
          <cell r="O4518">
            <v>7.0679999999999996</v>
          </cell>
          <cell r="P4518">
            <v>7.8179999999999996</v>
          </cell>
          <cell r="Q4518">
            <v>8.5359999999999996</v>
          </cell>
          <cell r="R4518">
            <v>9.2110000000000003</v>
          </cell>
          <cell r="S4518">
            <v>9.8710000000000004</v>
          </cell>
          <cell r="T4518">
            <v>10.534000000000001</v>
          </cell>
          <cell r="U4518">
            <v>11.237</v>
          </cell>
          <cell r="V4518">
            <v>11.715</v>
          </cell>
          <cell r="W4518">
            <v>12.121</v>
          </cell>
          <cell r="X4518">
            <v>12.548</v>
          </cell>
          <cell r="Y4518" t="str">
            <v>D2_UT_c_20   DSM Program Total Costs</v>
          </cell>
        </row>
        <row r="4519"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 t="str">
            <v>D2_UT_v_250Proposed DSM Program Energy Costs</v>
          </cell>
        </row>
        <row r="4520"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 t="str">
            <v>D2_UT_v_250Proposed DSM Program Payback Energy Costs</v>
          </cell>
        </row>
        <row r="4521"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 t="str">
            <v>D2_UT_v_250Proposed DSM Program Capacity Costs</v>
          </cell>
        </row>
        <row r="4522"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 t="str">
            <v>D2_UT_v_250Proposed DSM Program Capital Costs</v>
          </cell>
        </row>
        <row r="4523"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 t="str">
            <v>D2_UT_v_250   DSM Program Total Costs</v>
          </cell>
        </row>
        <row r="4524"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 t="str">
            <v>D2_UT_w_300Proposed DSM Program Energy Costs</v>
          </cell>
        </row>
        <row r="4525"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 t="str">
            <v>D2_UT_w_300Proposed DSM Program Payback Energy Costs</v>
          </cell>
        </row>
        <row r="4526"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 t="str">
            <v>D2_UT_w_300Proposed DSM Program Capacity Costs</v>
          </cell>
        </row>
        <row r="4527"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 t="str">
            <v>D2_UT_w_300Proposed DSM Program Capital Costs</v>
          </cell>
        </row>
        <row r="4528"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 t="str">
            <v>D2_UT_w_300   DSM Program Total Costs</v>
          </cell>
        </row>
        <row r="4529">
          <cell r="E4529">
            <v>0</v>
          </cell>
          <cell r="F4529">
            <v>1.2669999999999999</v>
          </cell>
          <cell r="G4529">
            <v>2.524</v>
          </cell>
          <cell r="H4529">
            <v>3.8290000000000002</v>
          </cell>
          <cell r="I4529">
            <v>5.0960000000000001</v>
          </cell>
          <cell r="J4529">
            <v>6.3440000000000003</v>
          </cell>
          <cell r="K4529">
            <v>7.5620000000000003</v>
          </cell>
          <cell r="L4529">
            <v>8.6859999999999999</v>
          </cell>
          <cell r="M4529">
            <v>9.7050000000000001</v>
          </cell>
          <cell r="N4529">
            <v>10.63</v>
          </cell>
          <cell r="O4529">
            <v>11.41</v>
          </cell>
          <cell r="P4529">
            <v>12.115</v>
          </cell>
          <cell r="Q4529">
            <v>12.706</v>
          </cell>
          <cell r="R4529">
            <v>13.221</v>
          </cell>
          <cell r="S4529">
            <v>13.715</v>
          </cell>
          <cell r="T4529">
            <v>14.21</v>
          </cell>
          <cell r="U4529">
            <v>14.657999999999999</v>
          </cell>
          <cell r="V4529">
            <v>14.907</v>
          </cell>
          <cell r="W4529">
            <v>15.125</v>
          </cell>
          <cell r="X4529">
            <v>15.382</v>
          </cell>
          <cell r="Y4529" t="str">
            <v>D2_UT_d_30Proposed DSM Program Energy Costs</v>
          </cell>
        </row>
        <row r="4530"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 t="str">
            <v>D2_UT_d_30Proposed DSM Program Payback Energy Costs</v>
          </cell>
        </row>
        <row r="4531"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 t="str">
            <v>D2_UT_d_30Proposed DSM Program Capacity Costs</v>
          </cell>
        </row>
        <row r="4532"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 t="str">
            <v>D2_UT_d_30Proposed DSM Program Capital Costs</v>
          </cell>
        </row>
        <row r="4533">
          <cell r="E4533">
            <v>0</v>
          </cell>
          <cell r="F4533">
            <v>1.2669999999999999</v>
          </cell>
          <cell r="G4533">
            <v>2.524</v>
          </cell>
          <cell r="H4533">
            <v>3.8290000000000002</v>
          </cell>
          <cell r="I4533">
            <v>5.0960000000000001</v>
          </cell>
          <cell r="J4533">
            <v>6.3440000000000003</v>
          </cell>
          <cell r="K4533">
            <v>7.5620000000000003</v>
          </cell>
          <cell r="L4533">
            <v>8.6859999999999999</v>
          </cell>
          <cell r="M4533">
            <v>9.7050000000000001</v>
          </cell>
          <cell r="N4533">
            <v>10.63</v>
          </cell>
          <cell r="O4533">
            <v>11.41</v>
          </cell>
          <cell r="P4533">
            <v>12.115</v>
          </cell>
          <cell r="Q4533">
            <v>12.706</v>
          </cell>
          <cell r="R4533">
            <v>13.221</v>
          </cell>
          <cell r="S4533">
            <v>13.715</v>
          </cell>
          <cell r="T4533">
            <v>14.21</v>
          </cell>
          <cell r="U4533">
            <v>14.657999999999999</v>
          </cell>
          <cell r="V4533">
            <v>14.907</v>
          </cell>
          <cell r="W4533">
            <v>15.125</v>
          </cell>
          <cell r="X4533">
            <v>15.382</v>
          </cell>
          <cell r="Y4533" t="str">
            <v>D2_UT_d_30   DSM Program Total Costs</v>
          </cell>
        </row>
        <row r="4534"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 t="str">
            <v>D2_UT_x_400Proposed DSM Program Energy Costs</v>
          </cell>
        </row>
        <row r="4535"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 t="str">
            <v>D2_UT_x_400Proposed DSM Program Payback Energy Costs</v>
          </cell>
        </row>
        <row r="4536"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 t="str">
            <v>D2_UT_x_400Proposed DSM Program Capacity Costs</v>
          </cell>
        </row>
        <row r="4537"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 t="str">
            <v>D2_UT_x_400Proposed DSM Program Capital Costs</v>
          </cell>
        </row>
        <row r="4538"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 t="str">
            <v>D2_UT_x_400   DSM Program Total Costs</v>
          </cell>
        </row>
        <row r="4539">
          <cell r="E4539">
            <v>0</v>
          </cell>
          <cell r="F4539">
            <v>0.80200000000000005</v>
          </cell>
          <cell r="G4539">
            <v>1.6259999999999999</v>
          </cell>
          <cell r="H4539">
            <v>2.4870000000000001</v>
          </cell>
          <cell r="I4539">
            <v>3.3820000000000001</v>
          </cell>
          <cell r="J4539">
            <v>4.28</v>
          </cell>
          <cell r="K4539">
            <v>5.1379999999999999</v>
          </cell>
          <cell r="L4539">
            <v>5.9509999999999996</v>
          </cell>
          <cell r="M4539">
            <v>6.7169999999999996</v>
          </cell>
          <cell r="N4539">
            <v>7.452</v>
          </cell>
          <cell r="O4539">
            <v>8.1199999999999992</v>
          </cell>
          <cell r="P4539">
            <v>8.7680000000000007</v>
          </cell>
          <cell r="Q4539">
            <v>9.3689999999999998</v>
          </cell>
          <cell r="R4539">
            <v>9.94</v>
          </cell>
          <cell r="S4539">
            <v>10.477</v>
          </cell>
          <cell r="T4539">
            <v>11.007</v>
          </cell>
          <cell r="U4539">
            <v>11.502000000000001</v>
          </cell>
          <cell r="V4539">
            <v>11.85</v>
          </cell>
          <cell r="W4539">
            <v>11.997</v>
          </cell>
          <cell r="X4539">
            <v>12.173999999999999</v>
          </cell>
          <cell r="Y4539" t="str">
            <v>D2_UT_e_40Proposed DSM Program Energy Costs</v>
          </cell>
        </row>
        <row r="4540"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 t="str">
            <v>D2_UT_e_40Proposed DSM Program Payback Energy Costs</v>
          </cell>
        </row>
        <row r="4541"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 t="str">
            <v>D2_UT_e_40Proposed DSM Program Capacity Costs</v>
          </cell>
        </row>
        <row r="4542"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 t="str">
            <v>D2_UT_e_40Proposed DSM Program Capital Costs</v>
          </cell>
        </row>
        <row r="4543">
          <cell r="E4543">
            <v>0</v>
          </cell>
          <cell r="F4543">
            <v>0.80200000000000005</v>
          </cell>
          <cell r="G4543">
            <v>1.6259999999999999</v>
          </cell>
          <cell r="H4543">
            <v>2.4870000000000001</v>
          </cell>
          <cell r="I4543">
            <v>3.3820000000000001</v>
          </cell>
          <cell r="J4543">
            <v>4.28</v>
          </cell>
          <cell r="K4543">
            <v>5.1379999999999999</v>
          </cell>
          <cell r="L4543">
            <v>5.9509999999999996</v>
          </cell>
          <cell r="M4543">
            <v>6.7169999999999996</v>
          </cell>
          <cell r="N4543">
            <v>7.452</v>
          </cell>
          <cell r="O4543">
            <v>8.1199999999999992</v>
          </cell>
          <cell r="P4543">
            <v>8.7680000000000007</v>
          </cell>
          <cell r="Q4543">
            <v>9.3689999999999998</v>
          </cell>
          <cell r="R4543">
            <v>9.94</v>
          </cell>
          <cell r="S4543">
            <v>10.477</v>
          </cell>
          <cell r="T4543">
            <v>11.007</v>
          </cell>
          <cell r="U4543">
            <v>11.502000000000001</v>
          </cell>
          <cell r="V4543">
            <v>11.85</v>
          </cell>
          <cell r="W4543">
            <v>11.997</v>
          </cell>
          <cell r="X4543">
            <v>12.173999999999999</v>
          </cell>
          <cell r="Y4543" t="str">
            <v>D2_UT_e_40   DSM Program Total Costs</v>
          </cell>
        </row>
        <row r="4544"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 t="str">
            <v>D2_UT_y_500Proposed DSM Program Energy Costs</v>
          </cell>
        </row>
        <row r="4545"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 t="str">
            <v>D2_UT_y_500Proposed DSM Program Payback Energy Costs</v>
          </cell>
        </row>
        <row r="4546"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 t="str">
            <v>D2_UT_y_500Proposed DSM Program Capacity Costs</v>
          </cell>
        </row>
        <row r="4547"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 t="str">
            <v>D2_UT_y_500Proposed DSM Program Capital Costs</v>
          </cell>
        </row>
        <row r="4548"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 t="str">
            <v>D2_UT_y_500   DSM Program Total Costs</v>
          </cell>
        </row>
        <row r="4549">
          <cell r="E4549">
            <v>0</v>
          </cell>
          <cell r="F4549">
            <v>0.97199999999999998</v>
          </cell>
          <cell r="G4549">
            <v>1.986</v>
          </cell>
          <cell r="H4549">
            <v>3.0310000000000001</v>
          </cell>
          <cell r="I4549">
            <v>4.0599999999999996</v>
          </cell>
          <cell r="J4549">
            <v>5.0350000000000001</v>
          </cell>
          <cell r="K4549">
            <v>5.899</v>
          </cell>
          <cell r="L4549">
            <v>6.6639999999999997</v>
          </cell>
          <cell r="M4549">
            <v>7.3410000000000002</v>
          </cell>
          <cell r="N4549">
            <v>7.9349999999999996</v>
          </cell>
          <cell r="O4549">
            <v>8.4149999999999991</v>
          </cell>
          <cell r="P4549">
            <v>8.827</v>
          </cell>
          <cell r="Q4549">
            <v>9.1649999999999991</v>
          </cell>
          <cell r="R4549">
            <v>9.4659999999999993</v>
          </cell>
          <cell r="S4549">
            <v>9.7240000000000002</v>
          </cell>
          <cell r="T4549">
            <v>9.9450000000000003</v>
          </cell>
          <cell r="U4549">
            <v>10.122</v>
          </cell>
          <cell r="V4549">
            <v>10.29</v>
          </cell>
          <cell r="W4549">
            <v>10.445</v>
          </cell>
          <cell r="X4549">
            <v>10.606999999999999</v>
          </cell>
          <cell r="Y4549" t="str">
            <v>D2_UT_f_50Proposed DSM Program Energy Costs</v>
          </cell>
        </row>
        <row r="4550"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 t="str">
            <v>D2_UT_f_50Proposed DSM Program Payback Energy Costs</v>
          </cell>
        </row>
        <row r="4551"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 t="str">
            <v>D2_UT_f_50Proposed DSM Program Capacity Costs</v>
          </cell>
        </row>
        <row r="4552"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 t="str">
            <v>D2_UT_f_50Proposed DSM Program Capital Costs</v>
          </cell>
        </row>
        <row r="4553">
          <cell r="E4553">
            <v>0</v>
          </cell>
          <cell r="F4553">
            <v>0.97199999999999998</v>
          </cell>
          <cell r="G4553">
            <v>1.986</v>
          </cell>
          <cell r="H4553">
            <v>3.0310000000000001</v>
          </cell>
          <cell r="I4553">
            <v>4.0599999999999996</v>
          </cell>
          <cell r="J4553">
            <v>5.0350000000000001</v>
          </cell>
          <cell r="K4553">
            <v>5.899</v>
          </cell>
          <cell r="L4553">
            <v>6.6639999999999997</v>
          </cell>
          <cell r="M4553">
            <v>7.3410000000000002</v>
          </cell>
          <cell r="N4553">
            <v>7.9349999999999996</v>
          </cell>
          <cell r="O4553">
            <v>8.4149999999999991</v>
          </cell>
          <cell r="P4553">
            <v>8.827</v>
          </cell>
          <cell r="Q4553">
            <v>9.1649999999999991</v>
          </cell>
          <cell r="R4553">
            <v>9.4659999999999993</v>
          </cell>
          <cell r="S4553">
            <v>9.7240000000000002</v>
          </cell>
          <cell r="T4553">
            <v>9.9450000000000003</v>
          </cell>
          <cell r="U4553">
            <v>10.122</v>
          </cell>
          <cell r="V4553">
            <v>10.29</v>
          </cell>
          <cell r="W4553">
            <v>10.445</v>
          </cell>
          <cell r="X4553">
            <v>10.606999999999999</v>
          </cell>
          <cell r="Y4553" t="str">
            <v>D2_UT_f_50   DSM Program Total Costs</v>
          </cell>
        </row>
        <row r="4554"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0.35499999999999998</v>
          </cell>
          <cell r="K4554">
            <v>0.747</v>
          </cell>
          <cell r="L4554">
            <v>1.1399999999999999</v>
          </cell>
          <cell r="M4554">
            <v>1.532</v>
          </cell>
          <cell r="N4554">
            <v>1.9259999999999999</v>
          </cell>
          <cell r="O4554">
            <v>2.3170000000000002</v>
          </cell>
          <cell r="P4554">
            <v>2.7280000000000002</v>
          </cell>
          <cell r="Q4554">
            <v>3.1389999999999998</v>
          </cell>
          <cell r="R4554">
            <v>3.552</v>
          </cell>
          <cell r="S4554">
            <v>3.9609999999999999</v>
          </cell>
          <cell r="T4554">
            <v>4.3730000000000002</v>
          </cell>
          <cell r="U4554">
            <v>4.7649999999999997</v>
          </cell>
          <cell r="V4554">
            <v>5.141</v>
          </cell>
          <cell r="W4554">
            <v>5.5119999999999996</v>
          </cell>
          <cell r="X4554">
            <v>5.8860000000000001</v>
          </cell>
          <cell r="Y4554" t="str">
            <v>D2_UT_g_60Proposed DSM Program Energy Costs</v>
          </cell>
        </row>
        <row r="4555"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 t="str">
            <v>D2_UT_g_60Proposed DSM Program Payback Energy Costs</v>
          </cell>
        </row>
        <row r="4556"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 t="str">
            <v>D2_UT_g_60Proposed DSM Program Capacity Costs</v>
          </cell>
        </row>
        <row r="4557"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 t="str">
            <v>D2_UT_g_60Proposed DSM Program Capital Costs</v>
          </cell>
        </row>
        <row r="4558"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0.35499999999999998</v>
          </cell>
          <cell r="K4558">
            <v>0.747</v>
          </cell>
          <cell r="L4558">
            <v>1.1399999999999999</v>
          </cell>
          <cell r="M4558">
            <v>1.532</v>
          </cell>
          <cell r="N4558">
            <v>1.9259999999999999</v>
          </cell>
          <cell r="O4558">
            <v>2.3170000000000002</v>
          </cell>
          <cell r="P4558">
            <v>2.7280000000000002</v>
          </cell>
          <cell r="Q4558">
            <v>3.1389999999999998</v>
          </cell>
          <cell r="R4558">
            <v>3.552</v>
          </cell>
          <cell r="S4558">
            <v>3.9609999999999999</v>
          </cell>
          <cell r="T4558">
            <v>4.3730000000000002</v>
          </cell>
          <cell r="U4558">
            <v>4.7649999999999997</v>
          </cell>
          <cell r="V4558">
            <v>5.141</v>
          </cell>
          <cell r="W4558">
            <v>5.5119999999999996</v>
          </cell>
          <cell r="X4558">
            <v>5.8860000000000001</v>
          </cell>
          <cell r="Y4558" t="str">
            <v>D2_UT_g_60   DSM Program Total Costs</v>
          </cell>
        </row>
        <row r="4559"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0.76500000000000001</v>
          </cell>
          <cell r="N4559">
            <v>1.484</v>
          </cell>
          <cell r="O4559">
            <v>2.133</v>
          </cell>
          <cell r="P4559">
            <v>2.7360000000000002</v>
          </cell>
          <cell r="Q4559">
            <v>3.2690000000000001</v>
          </cell>
          <cell r="R4559">
            <v>3.7789999999999999</v>
          </cell>
          <cell r="S4559">
            <v>4.1040000000000001</v>
          </cell>
          <cell r="T4559">
            <v>4.5679999999999996</v>
          </cell>
          <cell r="U4559">
            <v>4.9850000000000003</v>
          </cell>
          <cell r="V4559">
            <v>5.4020000000000001</v>
          </cell>
          <cell r="W4559">
            <v>5.7960000000000003</v>
          </cell>
          <cell r="X4559">
            <v>6.19</v>
          </cell>
          <cell r="Y4559" t="str">
            <v>D2_UT_h_70Proposed DSM Program Energy Costs</v>
          </cell>
        </row>
        <row r="4560"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 t="str">
            <v>D2_UT_h_70Proposed DSM Program Payback Energy Costs</v>
          </cell>
        </row>
        <row r="4561"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 t="str">
            <v>D2_UT_h_70Proposed DSM Program Capacity Costs</v>
          </cell>
        </row>
        <row r="4562"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 t="str">
            <v>D2_UT_h_70Proposed DSM Program Capital Costs</v>
          </cell>
        </row>
        <row r="4563"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0.76500000000000001</v>
          </cell>
          <cell r="N4563">
            <v>1.484</v>
          </cell>
          <cell r="O4563">
            <v>2.133</v>
          </cell>
          <cell r="P4563">
            <v>2.7360000000000002</v>
          </cell>
          <cell r="Q4563">
            <v>3.2690000000000001</v>
          </cell>
          <cell r="R4563">
            <v>3.7789999999999999</v>
          </cell>
          <cell r="S4563">
            <v>4.1040000000000001</v>
          </cell>
          <cell r="T4563">
            <v>4.5679999999999996</v>
          </cell>
          <cell r="U4563">
            <v>4.9850000000000003</v>
          </cell>
          <cell r="V4563">
            <v>5.4020000000000001</v>
          </cell>
          <cell r="W4563">
            <v>5.7960000000000003</v>
          </cell>
          <cell r="X4563">
            <v>6.19</v>
          </cell>
          <cell r="Y4563" t="str">
            <v>D2_UT_h_70   DSM Program Total Costs</v>
          </cell>
        </row>
        <row r="4564"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 t="str">
            <v>D2_UT_z_750Proposed DSM Program Energy Costs</v>
          </cell>
        </row>
        <row r="4565"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 t="str">
            <v>D2_UT_z_750Proposed DSM Program Payback Energy Costs</v>
          </cell>
        </row>
        <row r="4566"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 t="str">
            <v>D2_UT_z_750Proposed DSM Program Capacity Costs</v>
          </cell>
        </row>
        <row r="4567"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 t="str">
            <v>D2_UT_z_750Proposed DSM Program Capital Costs</v>
          </cell>
        </row>
        <row r="4568"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 t="str">
            <v>D2_UT_z_750   DSM Program Total Costs</v>
          </cell>
        </row>
        <row r="4569"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0.45200000000000001</v>
          </cell>
          <cell r="S4569">
            <v>0.45200000000000001</v>
          </cell>
          <cell r="T4569">
            <v>0.45200000000000001</v>
          </cell>
          <cell r="U4569">
            <v>0.45200000000000001</v>
          </cell>
          <cell r="V4569">
            <v>0.45200000000000001</v>
          </cell>
          <cell r="W4569">
            <v>0.77800000000000002</v>
          </cell>
          <cell r="X4569">
            <v>1.2050000000000001</v>
          </cell>
          <cell r="Y4569" t="str">
            <v>D2_UT_i_80Proposed DSM Program Energy Costs</v>
          </cell>
        </row>
        <row r="4570"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 t="str">
            <v>D2_UT_i_80Proposed DSM Program Payback Energy Costs</v>
          </cell>
        </row>
        <row r="4571"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 t="str">
            <v>D2_UT_i_80Proposed DSM Program Capacity Costs</v>
          </cell>
        </row>
        <row r="4572"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 t="str">
            <v>D2_UT_i_80Proposed DSM Program Capital Costs</v>
          </cell>
        </row>
        <row r="4573"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0.45200000000000001</v>
          </cell>
          <cell r="S4573">
            <v>0.45200000000000001</v>
          </cell>
          <cell r="T4573">
            <v>0.45200000000000001</v>
          </cell>
          <cell r="U4573">
            <v>0.45200000000000001</v>
          </cell>
          <cell r="V4573">
            <v>0.45200000000000001</v>
          </cell>
          <cell r="W4573">
            <v>0.77800000000000002</v>
          </cell>
          <cell r="X4573">
            <v>1.2050000000000001</v>
          </cell>
          <cell r="Y4573" t="str">
            <v>D2_UT_i_80   DSM Program Total Costs</v>
          </cell>
        </row>
        <row r="4574"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 t="str">
            <v>D2_UT_j_90Proposed DSM Program Energy Costs</v>
          </cell>
        </row>
        <row r="4575"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 t="str">
            <v>D2_UT_j_90Proposed DSM Program Payback Energy Costs</v>
          </cell>
        </row>
        <row r="4576"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 t="str">
            <v>D2_UT_j_90Proposed DSM Program Capacity Costs</v>
          </cell>
        </row>
        <row r="4577"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 t="str">
            <v>D2_UT_j_90Proposed DSM Program Capital Costs</v>
          </cell>
        </row>
        <row r="4578"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 t="str">
            <v>D2_UT_j_90   DSM Program Total Costs</v>
          </cell>
        </row>
        <row r="4579">
          <cell r="E4579">
            <v>8.2000000000000003E-2</v>
          </cell>
          <cell r="F4579">
            <v>8.2000000000000003E-2</v>
          </cell>
          <cell r="G4579">
            <v>8.2000000000000003E-2</v>
          </cell>
          <cell r="H4579">
            <v>8.2000000000000003E-2</v>
          </cell>
          <cell r="I4579">
            <v>8.2000000000000003E-2</v>
          </cell>
          <cell r="J4579">
            <v>8.2000000000000003E-2</v>
          </cell>
          <cell r="K4579">
            <v>8.2000000000000003E-2</v>
          </cell>
          <cell r="L4579">
            <v>8.2000000000000003E-2</v>
          </cell>
          <cell r="M4579">
            <v>8.2000000000000003E-2</v>
          </cell>
          <cell r="N4579">
            <v>8.2000000000000003E-2</v>
          </cell>
          <cell r="O4579">
            <v>8.2000000000000003E-2</v>
          </cell>
          <cell r="P4579">
            <v>8.2000000000000003E-2</v>
          </cell>
          <cell r="Q4579">
            <v>8.2000000000000003E-2</v>
          </cell>
          <cell r="R4579">
            <v>8.2000000000000003E-2</v>
          </cell>
          <cell r="S4579">
            <v>8.2000000000000003E-2</v>
          </cell>
          <cell r="T4579">
            <v>8.2000000000000003E-2</v>
          </cell>
          <cell r="U4579">
            <v>8.2000000000000003E-2</v>
          </cell>
          <cell r="V4579">
            <v>8.2000000000000003E-2</v>
          </cell>
          <cell r="W4579">
            <v>8.2000000000000003E-2</v>
          </cell>
          <cell r="X4579">
            <v>8.2000000000000003E-2</v>
          </cell>
          <cell r="Y4579" t="str">
            <v>D2_CA_aa_PlnProposed DSM Program Energy Costs</v>
          </cell>
        </row>
        <row r="4580"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 t="str">
            <v>D2_CA_aa_PlnProposed DSM Program Payback Energy Costs</v>
          </cell>
        </row>
        <row r="4581"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 t="str">
            <v>D2_CA_aa_PlnProposed DSM Program Capacity Costs</v>
          </cell>
        </row>
        <row r="4582"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 t="str">
            <v>D2_CA_aa_PlnProposed DSM Program Capital Costs</v>
          </cell>
        </row>
        <row r="4583">
          <cell r="E4583">
            <v>8.2000000000000003E-2</v>
          </cell>
          <cell r="F4583">
            <v>8.2000000000000003E-2</v>
          </cell>
          <cell r="G4583">
            <v>8.2000000000000003E-2</v>
          </cell>
          <cell r="H4583">
            <v>8.2000000000000003E-2</v>
          </cell>
          <cell r="I4583">
            <v>8.2000000000000003E-2</v>
          </cell>
          <cell r="J4583">
            <v>8.2000000000000003E-2</v>
          </cell>
          <cell r="K4583">
            <v>8.2000000000000003E-2</v>
          </cell>
          <cell r="L4583">
            <v>8.2000000000000003E-2</v>
          </cell>
          <cell r="M4583">
            <v>8.2000000000000003E-2</v>
          </cell>
          <cell r="N4583">
            <v>8.2000000000000003E-2</v>
          </cell>
          <cell r="O4583">
            <v>8.2000000000000003E-2</v>
          </cell>
          <cell r="P4583">
            <v>8.2000000000000003E-2</v>
          </cell>
          <cell r="Q4583">
            <v>8.2000000000000003E-2</v>
          </cell>
          <cell r="R4583">
            <v>8.2000000000000003E-2</v>
          </cell>
          <cell r="S4583">
            <v>8.2000000000000003E-2</v>
          </cell>
          <cell r="T4583">
            <v>8.2000000000000003E-2</v>
          </cell>
          <cell r="U4583">
            <v>8.2000000000000003E-2</v>
          </cell>
          <cell r="V4583">
            <v>8.2000000000000003E-2</v>
          </cell>
          <cell r="W4583">
            <v>8.2000000000000003E-2</v>
          </cell>
          <cell r="X4583">
            <v>8.2000000000000003E-2</v>
          </cell>
          <cell r="Y4583" t="str">
            <v>D2_CA_aa_Pln   DSM Program Total Costs</v>
          </cell>
        </row>
        <row r="4584">
          <cell r="E4584">
            <v>2.9340000000000002</v>
          </cell>
          <cell r="F4584">
            <v>2.9350000000000001</v>
          </cell>
          <cell r="G4584">
            <v>2.9340000000000002</v>
          </cell>
          <cell r="H4584">
            <v>2.9340000000000002</v>
          </cell>
          <cell r="I4584">
            <v>2.9340000000000002</v>
          </cell>
          <cell r="J4584">
            <v>2.9350000000000001</v>
          </cell>
          <cell r="K4584">
            <v>2.9340000000000002</v>
          </cell>
          <cell r="L4584">
            <v>2.9340000000000002</v>
          </cell>
          <cell r="M4584">
            <v>2.9340000000000002</v>
          </cell>
          <cell r="N4584">
            <v>2.9350000000000001</v>
          </cell>
          <cell r="O4584">
            <v>2.9340000000000002</v>
          </cell>
          <cell r="P4584">
            <v>2.9340000000000002</v>
          </cell>
          <cell r="Q4584">
            <v>2.9340000000000002</v>
          </cell>
          <cell r="R4584">
            <v>2.9350000000000001</v>
          </cell>
          <cell r="S4584">
            <v>2.9340000000000002</v>
          </cell>
          <cell r="T4584">
            <v>2.9340000000000002</v>
          </cell>
          <cell r="U4584">
            <v>2.9340000000000002</v>
          </cell>
          <cell r="V4584">
            <v>2.9350000000000001</v>
          </cell>
          <cell r="W4584">
            <v>2.9340000000000002</v>
          </cell>
          <cell r="X4584">
            <v>2.9340000000000002</v>
          </cell>
          <cell r="Y4584" t="str">
            <v>D2_OR_aa_PlnProposed DSM Program Energy Costs</v>
          </cell>
        </row>
        <row r="4585"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 t="str">
            <v>D2_OR_aa_PlnProposed DSM Program Payback Energy Costs</v>
          </cell>
        </row>
        <row r="4586"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 t="str">
            <v>D2_OR_aa_PlnProposed DSM Program Capacity Costs</v>
          </cell>
        </row>
        <row r="4587"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 t="str">
            <v>D2_OR_aa_PlnProposed DSM Program Capital Costs</v>
          </cell>
        </row>
        <row r="4588">
          <cell r="E4588">
            <v>2.9340000000000002</v>
          </cell>
          <cell r="F4588">
            <v>2.9350000000000001</v>
          </cell>
          <cell r="G4588">
            <v>2.9340000000000002</v>
          </cell>
          <cell r="H4588">
            <v>2.9340000000000002</v>
          </cell>
          <cell r="I4588">
            <v>2.9340000000000002</v>
          </cell>
          <cell r="J4588">
            <v>2.9350000000000001</v>
          </cell>
          <cell r="K4588">
            <v>2.9340000000000002</v>
          </cell>
          <cell r="L4588">
            <v>2.9340000000000002</v>
          </cell>
          <cell r="M4588">
            <v>2.9340000000000002</v>
          </cell>
          <cell r="N4588">
            <v>2.9350000000000001</v>
          </cell>
          <cell r="O4588">
            <v>2.9340000000000002</v>
          </cell>
          <cell r="P4588">
            <v>2.9340000000000002</v>
          </cell>
          <cell r="Q4588">
            <v>2.9340000000000002</v>
          </cell>
          <cell r="R4588">
            <v>2.9350000000000001</v>
          </cell>
          <cell r="S4588">
            <v>2.9340000000000002</v>
          </cell>
          <cell r="T4588">
            <v>2.9340000000000002</v>
          </cell>
          <cell r="U4588">
            <v>2.9340000000000002</v>
          </cell>
          <cell r="V4588">
            <v>2.9350000000000001</v>
          </cell>
          <cell r="W4588">
            <v>2.9340000000000002</v>
          </cell>
          <cell r="X4588">
            <v>2.9340000000000002</v>
          </cell>
          <cell r="Y4588" t="str">
            <v>D2_OR_aa_Pln   DSM Program Total Costs</v>
          </cell>
        </row>
        <row r="4589">
          <cell r="E4589">
            <v>0.19900000000000001</v>
          </cell>
          <cell r="F4589">
            <v>0.19900000000000001</v>
          </cell>
          <cell r="G4589">
            <v>0.19900000000000001</v>
          </cell>
          <cell r="H4589">
            <v>0.19900000000000001</v>
          </cell>
          <cell r="I4589">
            <v>0.19900000000000001</v>
          </cell>
          <cell r="J4589">
            <v>0.19900000000000001</v>
          </cell>
          <cell r="K4589">
            <v>0.19900000000000001</v>
          </cell>
          <cell r="L4589">
            <v>0.19900000000000001</v>
          </cell>
          <cell r="M4589">
            <v>0.19900000000000001</v>
          </cell>
          <cell r="N4589">
            <v>0.19900000000000001</v>
          </cell>
          <cell r="O4589">
            <v>0.19900000000000001</v>
          </cell>
          <cell r="P4589">
            <v>0.19900000000000001</v>
          </cell>
          <cell r="Q4589">
            <v>0.19900000000000001</v>
          </cell>
          <cell r="R4589">
            <v>0.19900000000000001</v>
          </cell>
          <cell r="S4589">
            <v>0.19900000000000001</v>
          </cell>
          <cell r="T4589">
            <v>0.19900000000000001</v>
          </cell>
          <cell r="U4589">
            <v>0.19900000000000001</v>
          </cell>
          <cell r="V4589">
            <v>0.19900000000000001</v>
          </cell>
          <cell r="W4589">
            <v>0.19900000000000001</v>
          </cell>
          <cell r="X4589">
            <v>0.19900000000000001</v>
          </cell>
          <cell r="Y4589" t="str">
            <v>D2_WW_aa_PlnProposed DSM Program Energy Costs</v>
          </cell>
        </row>
        <row r="4590"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 t="str">
            <v>D2_WW_aa_PlnProposed DSM Program Payback Energy Costs</v>
          </cell>
        </row>
        <row r="4591"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 t="str">
            <v>D2_WW_aa_PlnProposed DSM Program Capacity Costs</v>
          </cell>
        </row>
        <row r="4592"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 t="str">
            <v>D2_WW_aa_PlnProposed DSM Program Capital Costs</v>
          </cell>
        </row>
        <row r="4593">
          <cell r="E4593">
            <v>0.19900000000000001</v>
          </cell>
          <cell r="F4593">
            <v>0.19900000000000001</v>
          </cell>
          <cell r="G4593">
            <v>0.19900000000000001</v>
          </cell>
          <cell r="H4593">
            <v>0.19900000000000001</v>
          </cell>
          <cell r="I4593">
            <v>0.19900000000000001</v>
          </cell>
          <cell r="J4593">
            <v>0.19900000000000001</v>
          </cell>
          <cell r="K4593">
            <v>0.19900000000000001</v>
          </cell>
          <cell r="L4593">
            <v>0.19900000000000001</v>
          </cell>
          <cell r="M4593">
            <v>0.19900000000000001</v>
          </cell>
          <cell r="N4593">
            <v>0.19900000000000001</v>
          </cell>
          <cell r="O4593">
            <v>0.19900000000000001</v>
          </cell>
          <cell r="P4593">
            <v>0.19900000000000001</v>
          </cell>
          <cell r="Q4593">
            <v>0.19900000000000001</v>
          </cell>
          <cell r="R4593">
            <v>0.19900000000000001</v>
          </cell>
          <cell r="S4593">
            <v>0.19900000000000001</v>
          </cell>
          <cell r="T4593">
            <v>0.19900000000000001</v>
          </cell>
          <cell r="U4593">
            <v>0.19900000000000001</v>
          </cell>
          <cell r="V4593">
            <v>0.19900000000000001</v>
          </cell>
          <cell r="W4593">
            <v>0.19900000000000001</v>
          </cell>
          <cell r="X4593">
            <v>0.19900000000000001</v>
          </cell>
          <cell r="Y4593" t="str">
            <v>D2_WW_aa_Pln   DSM Program Total Costs</v>
          </cell>
        </row>
        <row r="4594">
          <cell r="E4594">
            <v>0.47899999999999998</v>
          </cell>
          <cell r="F4594">
            <v>0.47899999999999998</v>
          </cell>
          <cell r="G4594">
            <v>0.47899999999999998</v>
          </cell>
          <cell r="H4594">
            <v>0.47899999999999998</v>
          </cell>
          <cell r="I4594">
            <v>0.47899999999999998</v>
          </cell>
          <cell r="J4594">
            <v>0.47899999999999998</v>
          </cell>
          <cell r="K4594">
            <v>0.47899999999999998</v>
          </cell>
          <cell r="L4594">
            <v>0.47899999999999998</v>
          </cell>
          <cell r="M4594">
            <v>0.47899999999999998</v>
          </cell>
          <cell r="N4594">
            <v>0.47899999999999998</v>
          </cell>
          <cell r="O4594">
            <v>0.47899999999999998</v>
          </cell>
          <cell r="P4594">
            <v>0.47899999999999998</v>
          </cell>
          <cell r="Q4594">
            <v>0.47899999999999998</v>
          </cell>
          <cell r="R4594">
            <v>0.47899999999999998</v>
          </cell>
          <cell r="S4594">
            <v>0.47899999999999998</v>
          </cell>
          <cell r="T4594">
            <v>0.47899999999999998</v>
          </cell>
          <cell r="U4594">
            <v>0.47899999999999998</v>
          </cell>
          <cell r="V4594">
            <v>0.47899999999999998</v>
          </cell>
          <cell r="W4594">
            <v>0.47899999999999998</v>
          </cell>
          <cell r="X4594">
            <v>0.47899999999999998</v>
          </cell>
          <cell r="Y4594" t="str">
            <v>D2_YK_aa_PlnProposed DSM Program Energy Costs</v>
          </cell>
        </row>
        <row r="4595"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 t="str">
            <v>D2_YK_aa_PlnProposed DSM Program Payback Energy Costs</v>
          </cell>
        </row>
        <row r="4596"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 t="str">
            <v>D2_YK_aa_PlnProposed DSM Program Capacity Costs</v>
          </cell>
        </row>
        <row r="4597"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 t="str">
            <v>D2_YK_aa_PlnProposed DSM Program Capital Costs</v>
          </cell>
        </row>
        <row r="4598">
          <cell r="E4598">
            <v>0.47899999999999998</v>
          </cell>
          <cell r="F4598">
            <v>0.47899999999999998</v>
          </cell>
          <cell r="G4598">
            <v>0.47899999999999998</v>
          </cell>
          <cell r="H4598">
            <v>0.47899999999999998</v>
          </cell>
          <cell r="I4598">
            <v>0.47899999999999998</v>
          </cell>
          <cell r="J4598">
            <v>0.47899999999999998</v>
          </cell>
          <cell r="K4598">
            <v>0.47899999999999998</v>
          </cell>
          <cell r="L4598">
            <v>0.47899999999999998</v>
          </cell>
          <cell r="M4598">
            <v>0.47899999999999998</v>
          </cell>
          <cell r="N4598">
            <v>0.47899999999999998</v>
          </cell>
          <cell r="O4598">
            <v>0.47899999999999998</v>
          </cell>
          <cell r="P4598">
            <v>0.47899999999999998</v>
          </cell>
          <cell r="Q4598">
            <v>0.47899999999999998</v>
          </cell>
          <cell r="R4598">
            <v>0.47899999999999998</v>
          </cell>
          <cell r="S4598">
            <v>0.47899999999999998</v>
          </cell>
          <cell r="T4598">
            <v>0.47899999999999998</v>
          </cell>
          <cell r="U4598">
            <v>0.47899999999999998</v>
          </cell>
          <cell r="V4598">
            <v>0.47899999999999998</v>
          </cell>
          <cell r="W4598">
            <v>0.47899999999999998</v>
          </cell>
          <cell r="X4598">
            <v>0.47899999999999998</v>
          </cell>
          <cell r="Y4598" t="str">
            <v>D2_YK_aa_Pln   DSM Program Total Costs</v>
          </cell>
        </row>
        <row r="4599">
          <cell r="E4599">
            <v>0.29099999999999998</v>
          </cell>
          <cell r="F4599">
            <v>0.29099999999999998</v>
          </cell>
          <cell r="G4599">
            <v>0.29099999999999998</v>
          </cell>
          <cell r="H4599">
            <v>0.29099999999999998</v>
          </cell>
          <cell r="I4599">
            <v>0.29099999999999998</v>
          </cell>
          <cell r="J4599">
            <v>0.29099999999999998</v>
          </cell>
          <cell r="K4599">
            <v>0.29099999999999998</v>
          </cell>
          <cell r="L4599">
            <v>0.29099999999999998</v>
          </cell>
          <cell r="M4599">
            <v>0.29099999999999998</v>
          </cell>
          <cell r="N4599">
            <v>0.29099999999999998</v>
          </cell>
          <cell r="O4599">
            <v>0.29099999999999998</v>
          </cell>
          <cell r="P4599">
            <v>0.29099999999999998</v>
          </cell>
          <cell r="Q4599">
            <v>0.29099999999999998</v>
          </cell>
          <cell r="R4599">
            <v>0.29099999999999998</v>
          </cell>
          <cell r="S4599">
            <v>0.29099999999999998</v>
          </cell>
          <cell r="T4599">
            <v>0.29099999999999998</v>
          </cell>
          <cell r="U4599">
            <v>0.29099999999999998</v>
          </cell>
          <cell r="V4599">
            <v>0.29099999999999998</v>
          </cell>
          <cell r="W4599">
            <v>0.29099999999999998</v>
          </cell>
          <cell r="X4599">
            <v>0.29099999999999998</v>
          </cell>
          <cell r="Y4599" t="str">
            <v>D2_ID_aa_PlnProposed DSM Program Energy Costs</v>
          </cell>
        </row>
        <row r="4600"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 t="str">
            <v>D2_ID_aa_PlnProposed DSM Program Payback Energy Costs</v>
          </cell>
        </row>
        <row r="4601"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 t="str">
            <v>D2_ID_aa_PlnProposed DSM Program Capacity Costs</v>
          </cell>
        </row>
        <row r="4602"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 t="str">
            <v>D2_ID_aa_PlnProposed DSM Program Capital Costs</v>
          </cell>
        </row>
        <row r="4603">
          <cell r="E4603">
            <v>0.29099999999999998</v>
          </cell>
          <cell r="F4603">
            <v>0.29099999999999998</v>
          </cell>
          <cell r="G4603">
            <v>0.29099999999999998</v>
          </cell>
          <cell r="H4603">
            <v>0.29099999999999998</v>
          </cell>
          <cell r="I4603">
            <v>0.29099999999999998</v>
          </cell>
          <cell r="J4603">
            <v>0.29099999999999998</v>
          </cell>
          <cell r="K4603">
            <v>0.29099999999999998</v>
          </cell>
          <cell r="L4603">
            <v>0.29099999999999998</v>
          </cell>
          <cell r="M4603">
            <v>0.29099999999999998</v>
          </cell>
          <cell r="N4603">
            <v>0.29099999999999998</v>
          </cell>
          <cell r="O4603">
            <v>0.29099999999999998</v>
          </cell>
          <cell r="P4603">
            <v>0.29099999999999998</v>
          </cell>
          <cell r="Q4603">
            <v>0.29099999999999998</v>
          </cell>
          <cell r="R4603">
            <v>0.29099999999999998</v>
          </cell>
          <cell r="S4603">
            <v>0.29099999999999998</v>
          </cell>
          <cell r="T4603">
            <v>0.29099999999999998</v>
          </cell>
          <cell r="U4603">
            <v>0.29099999999999998</v>
          </cell>
          <cell r="V4603">
            <v>0.29099999999999998</v>
          </cell>
          <cell r="W4603">
            <v>0.29099999999999998</v>
          </cell>
          <cell r="X4603">
            <v>0.29099999999999998</v>
          </cell>
          <cell r="Y4603" t="str">
            <v>D2_ID_aa_Pln   DSM Program Total Costs</v>
          </cell>
        </row>
        <row r="4604">
          <cell r="E4604">
            <v>4.1100000000000003</v>
          </cell>
          <cell r="F4604">
            <v>4.1109999999999998</v>
          </cell>
          <cell r="G4604">
            <v>4.1100000000000003</v>
          </cell>
          <cell r="H4604">
            <v>4.1100000000000003</v>
          </cell>
          <cell r="I4604">
            <v>4.1100000000000003</v>
          </cell>
          <cell r="J4604">
            <v>4.1109999999999998</v>
          </cell>
          <cell r="K4604">
            <v>4.1100000000000003</v>
          </cell>
          <cell r="L4604">
            <v>4.1100000000000003</v>
          </cell>
          <cell r="M4604">
            <v>4.1100000000000003</v>
          </cell>
          <cell r="N4604">
            <v>4.1109999999999998</v>
          </cell>
          <cell r="O4604">
            <v>4.1100000000000003</v>
          </cell>
          <cell r="P4604">
            <v>4.1100000000000003</v>
          </cell>
          <cell r="Q4604">
            <v>4.1100000000000003</v>
          </cell>
          <cell r="R4604">
            <v>4.1109999999999998</v>
          </cell>
          <cell r="S4604">
            <v>4.1100000000000003</v>
          </cell>
          <cell r="T4604">
            <v>4.1100000000000003</v>
          </cell>
          <cell r="U4604">
            <v>4.1100000000000003</v>
          </cell>
          <cell r="V4604">
            <v>4.1109999999999998</v>
          </cell>
          <cell r="W4604">
            <v>4.1100000000000003</v>
          </cell>
          <cell r="X4604">
            <v>4.1100000000000003</v>
          </cell>
          <cell r="Y4604" t="str">
            <v>D2_UT_aa_PlnProposed DSM Program Energy Costs</v>
          </cell>
        </row>
        <row r="4605"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 t="str">
            <v>D2_UT_aa_PlnProposed DSM Program Payback Energy Costs</v>
          </cell>
        </row>
        <row r="4606"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 t="str">
            <v>D2_UT_aa_PlnProposed DSM Program Capacity Costs</v>
          </cell>
        </row>
        <row r="4607"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 t="str">
            <v>D2_UT_aa_PlnProposed DSM Program Capital Costs</v>
          </cell>
        </row>
        <row r="4608">
          <cell r="E4608">
            <v>4.1100000000000003</v>
          </cell>
          <cell r="F4608">
            <v>4.1109999999999998</v>
          </cell>
          <cell r="G4608">
            <v>4.1100000000000003</v>
          </cell>
          <cell r="H4608">
            <v>4.1100000000000003</v>
          </cell>
          <cell r="I4608">
            <v>4.1100000000000003</v>
          </cell>
          <cell r="J4608">
            <v>4.1109999999999998</v>
          </cell>
          <cell r="K4608">
            <v>4.1100000000000003</v>
          </cell>
          <cell r="L4608">
            <v>4.1100000000000003</v>
          </cell>
          <cell r="M4608">
            <v>4.1100000000000003</v>
          </cell>
          <cell r="N4608">
            <v>4.1109999999999998</v>
          </cell>
          <cell r="O4608">
            <v>4.1100000000000003</v>
          </cell>
          <cell r="P4608">
            <v>4.1100000000000003</v>
          </cell>
          <cell r="Q4608">
            <v>4.1100000000000003</v>
          </cell>
          <cell r="R4608">
            <v>4.1109999999999998</v>
          </cell>
          <cell r="S4608">
            <v>4.1100000000000003</v>
          </cell>
          <cell r="T4608">
            <v>4.1100000000000003</v>
          </cell>
          <cell r="U4608">
            <v>4.1100000000000003</v>
          </cell>
          <cell r="V4608">
            <v>4.1109999999999998</v>
          </cell>
          <cell r="W4608">
            <v>4.1100000000000003</v>
          </cell>
          <cell r="X4608">
            <v>4.1100000000000003</v>
          </cell>
          <cell r="Y4608" t="str">
            <v>D2_UT_aa_Pln   DSM Program Total Costs</v>
          </cell>
        </row>
        <row r="4609">
          <cell r="E4609">
            <v>0.95399999999999996</v>
          </cell>
          <cell r="F4609">
            <v>0.95399999999999996</v>
          </cell>
          <cell r="G4609">
            <v>0.95399999999999996</v>
          </cell>
          <cell r="H4609">
            <v>0.95399999999999996</v>
          </cell>
          <cell r="I4609">
            <v>0.95399999999999996</v>
          </cell>
          <cell r="J4609">
            <v>0.95399999999999996</v>
          </cell>
          <cell r="K4609">
            <v>0.95399999999999996</v>
          </cell>
          <cell r="L4609">
            <v>0.95399999999999996</v>
          </cell>
          <cell r="M4609">
            <v>0.95399999999999996</v>
          </cell>
          <cell r="N4609">
            <v>0.95399999999999996</v>
          </cell>
          <cell r="O4609">
            <v>0.95399999999999996</v>
          </cell>
          <cell r="P4609">
            <v>0.95399999999999996</v>
          </cell>
          <cell r="Q4609">
            <v>0.95399999999999996</v>
          </cell>
          <cell r="R4609">
            <v>0.95399999999999996</v>
          </cell>
          <cell r="S4609">
            <v>0.95399999999999996</v>
          </cell>
          <cell r="T4609">
            <v>0.95399999999999996</v>
          </cell>
          <cell r="U4609">
            <v>0.95399999999999996</v>
          </cell>
          <cell r="V4609">
            <v>0.95399999999999996</v>
          </cell>
          <cell r="W4609">
            <v>0.95399999999999996</v>
          </cell>
          <cell r="X4609">
            <v>0.95399999999999996</v>
          </cell>
          <cell r="Y4609" t="str">
            <v>D2_WY_aa_PlnProposed DSM Program Energy Costs</v>
          </cell>
        </row>
        <row r="4610"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 t="str">
            <v>D2_WY_aa_PlnProposed DSM Program Payback Energy Costs</v>
          </cell>
        </row>
        <row r="4611"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 t="str">
            <v>D2_WY_aa_PlnProposed DSM Program Capacity Costs</v>
          </cell>
        </row>
        <row r="4612"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 t="str">
            <v>D2_WY_aa_PlnProposed DSM Program Capital Costs</v>
          </cell>
        </row>
        <row r="4613">
          <cell r="E4613">
            <v>0.95399999999999996</v>
          </cell>
          <cell r="F4613">
            <v>0.95399999999999996</v>
          </cell>
          <cell r="G4613">
            <v>0.95399999999999996</v>
          </cell>
          <cell r="H4613">
            <v>0.95399999999999996</v>
          </cell>
          <cell r="I4613">
            <v>0.95399999999999996</v>
          </cell>
          <cell r="J4613">
            <v>0.95399999999999996</v>
          </cell>
          <cell r="K4613">
            <v>0.95399999999999996</v>
          </cell>
          <cell r="L4613">
            <v>0.95399999999999996</v>
          </cell>
          <cell r="M4613">
            <v>0.95399999999999996</v>
          </cell>
          <cell r="N4613">
            <v>0.95399999999999996</v>
          </cell>
          <cell r="O4613">
            <v>0.95399999999999996</v>
          </cell>
          <cell r="P4613">
            <v>0.95399999999999996</v>
          </cell>
          <cell r="Q4613">
            <v>0.95399999999999996</v>
          </cell>
          <cell r="R4613">
            <v>0.95399999999999996</v>
          </cell>
          <cell r="S4613">
            <v>0.95399999999999996</v>
          </cell>
          <cell r="T4613">
            <v>0.95399999999999996</v>
          </cell>
          <cell r="U4613">
            <v>0.95399999999999996</v>
          </cell>
          <cell r="V4613">
            <v>0.95399999999999996</v>
          </cell>
          <cell r="W4613">
            <v>0.95399999999999996</v>
          </cell>
          <cell r="X4613">
            <v>0.95399999999999996</v>
          </cell>
          <cell r="Y4613" t="str">
            <v>D2_WY_aa_Pln   DSM Program Total Costs</v>
          </cell>
        </row>
        <row r="4614">
          <cell r="E4614">
            <v>8.4260000000000002</v>
          </cell>
          <cell r="F4614">
            <v>6.9349999999999996</v>
          </cell>
          <cell r="G4614">
            <v>9.5500000000000007</v>
          </cell>
          <cell r="H4614">
            <v>12.513999999999999</v>
          </cell>
          <cell r="I4614">
            <v>16.233000000000001</v>
          </cell>
          <cell r="J4614">
            <v>12.753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 t="str">
            <v>Deseret_PExisting Contract Energy Costs</v>
          </cell>
        </row>
        <row r="4615"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 t="str">
            <v>Deseret_PExisting Contract Capacity Costs</v>
          </cell>
        </row>
        <row r="4616"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 t="str">
            <v>Deseret_PExisting Contract Premium Costs</v>
          </cell>
        </row>
        <row r="4617">
          <cell r="E4617">
            <v>8.4260000000000002</v>
          </cell>
          <cell r="F4617">
            <v>6.9349999999999996</v>
          </cell>
          <cell r="G4617">
            <v>9.5500000000000007</v>
          </cell>
          <cell r="H4617">
            <v>12.513999999999999</v>
          </cell>
          <cell r="I4617">
            <v>16.233000000000001</v>
          </cell>
          <cell r="J4617">
            <v>12.753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 t="str">
            <v>Deseret_P   Contract Total Costs</v>
          </cell>
        </row>
        <row r="4618"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 t="str">
            <v>QF_THERM_ExxonExisting Contract Energy Costs</v>
          </cell>
        </row>
        <row r="4619"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 t="str">
            <v>QF_THERM_ExxonExisting Contract Capacity Costs</v>
          </cell>
        </row>
        <row r="4620"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 t="str">
            <v>QF_THERM_ExxonExisting Contract Premium Costs</v>
          </cell>
        </row>
        <row r="4621"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 t="str">
            <v>QF_THERM_Exxon   Contract Total Costs</v>
          </cell>
        </row>
        <row r="4622">
          <cell r="E4622">
            <v>3.1930000000000001</v>
          </cell>
          <cell r="F4622">
            <v>3.2719999999999998</v>
          </cell>
          <cell r="G4622">
            <v>3.3540000000000001</v>
          </cell>
          <cell r="H4622">
            <v>3.4380000000000002</v>
          </cell>
          <cell r="I4622">
            <v>2.3180000000000001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 t="str">
            <v>QF_THERM_SUNN_AdExisting Contract Energy Costs</v>
          </cell>
        </row>
        <row r="4623"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 t="str">
            <v>QF_THERM_SUNN_AdExisting Contract Capacity Costs</v>
          </cell>
        </row>
        <row r="4624"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 t="str">
            <v>QF_THERM_SUNN_AdExisting Contract Premium Costs</v>
          </cell>
        </row>
        <row r="4625">
          <cell r="E4625">
            <v>3.1930000000000001</v>
          </cell>
          <cell r="F4625">
            <v>3.2719999999999998</v>
          </cell>
          <cell r="G4625">
            <v>3.3540000000000001</v>
          </cell>
          <cell r="H4625">
            <v>3.4380000000000002</v>
          </cell>
          <cell r="I4625">
            <v>2.3180000000000001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 t="str">
            <v>QF_THERM_SUNN_Ad   Contract Total Costs</v>
          </cell>
        </row>
        <row r="4626">
          <cell r="E4626">
            <v>18.856999999999999</v>
          </cell>
          <cell r="F4626">
            <v>19.327999999999999</v>
          </cell>
          <cell r="G4626">
            <v>19.809999999999999</v>
          </cell>
          <cell r="H4626">
            <v>20.305</v>
          </cell>
          <cell r="I4626">
            <v>13.688000000000001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 t="str">
            <v>QF_THERM_SUNN_BaExisting Contract Energy Costs</v>
          </cell>
        </row>
        <row r="4627"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 t="str">
            <v>QF_THERM_SUNN_BaExisting Contract Capacity Costs</v>
          </cell>
        </row>
        <row r="4628"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 t="str">
            <v>QF_THERM_SUNN_BaExisting Contract Premium Costs</v>
          </cell>
        </row>
        <row r="4629">
          <cell r="E4629">
            <v>18.856999999999999</v>
          </cell>
          <cell r="F4629">
            <v>19.327999999999999</v>
          </cell>
          <cell r="G4629">
            <v>19.809999999999999</v>
          </cell>
          <cell r="H4629">
            <v>20.305</v>
          </cell>
          <cell r="I4629">
            <v>13.688000000000001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 t="str">
            <v>QF_THERM_SUNN_Ba   Contract Total Costs</v>
          </cell>
        </row>
        <row r="4630">
          <cell r="E4630">
            <v>0.217</v>
          </cell>
          <cell r="F4630">
            <v>0.22700000000000001</v>
          </cell>
          <cell r="G4630">
            <v>0.24399999999999999</v>
          </cell>
          <cell r="H4630">
            <v>0.25600000000000001</v>
          </cell>
          <cell r="I4630">
            <v>0.26500000000000001</v>
          </cell>
          <cell r="J4630">
            <v>0.28100000000000003</v>
          </cell>
          <cell r="K4630">
            <v>0.29699999999999999</v>
          </cell>
          <cell r="L4630">
            <v>0.307</v>
          </cell>
          <cell r="M4630">
            <v>0.315</v>
          </cell>
          <cell r="N4630">
            <v>0.32400000000000001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 t="str">
            <v>QF_THERM_TesoroExisting Contract Energy Costs</v>
          </cell>
        </row>
        <row r="4631"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 t="str">
            <v>QF_THERM_TesoroExisting Contract Capacity Costs</v>
          </cell>
        </row>
        <row r="4632"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 t="str">
            <v>QF_THERM_TesoroExisting Contract Premium Costs</v>
          </cell>
        </row>
        <row r="4633">
          <cell r="E4633">
            <v>0.217</v>
          </cell>
          <cell r="F4633">
            <v>0.22700000000000001</v>
          </cell>
          <cell r="G4633">
            <v>0.24399999999999999</v>
          </cell>
          <cell r="H4633">
            <v>0.25600000000000001</v>
          </cell>
          <cell r="I4633">
            <v>0.26500000000000001</v>
          </cell>
          <cell r="J4633">
            <v>0.28100000000000003</v>
          </cell>
          <cell r="K4633">
            <v>0.29699999999999999</v>
          </cell>
          <cell r="L4633">
            <v>0.307</v>
          </cell>
          <cell r="M4633">
            <v>0.315</v>
          </cell>
          <cell r="N4633">
            <v>0.32400000000000001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 t="str">
            <v>QF_THERM_Tesoro   Contract Total Costs</v>
          </cell>
        </row>
        <row r="4634"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 t="str">
            <v>QF_THERM_USMagExisting Contract Energy Costs</v>
          </cell>
        </row>
        <row r="4635"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 t="str">
            <v>QF_THERM_USMagExisting Contract Capacity Costs</v>
          </cell>
        </row>
        <row r="4636"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 t="str">
            <v>QF_THERM_USMagExisting Contract Premium Costs</v>
          </cell>
        </row>
        <row r="4637"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 t="str">
            <v>QF_THERM_USMag   Contract Total Costs</v>
          </cell>
        </row>
        <row r="4638">
          <cell r="E4638">
            <v>17.135000000000002</v>
          </cell>
          <cell r="F4638">
            <v>17.135000000000002</v>
          </cell>
          <cell r="G4638">
            <v>17.135000000000002</v>
          </cell>
          <cell r="H4638">
            <v>17.135000000000002</v>
          </cell>
          <cell r="I4638">
            <v>17.135000000000002</v>
          </cell>
          <cell r="J4638">
            <v>17.135000000000002</v>
          </cell>
          <cell r="K4638">
            <v>17.135000000000002</v>
          </cell>
          <cell r="L4638">
            <v>17.097000000000001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 t="str">
            <v>QF_BIO_BioOneExisting Contract Energy Costs</v>
          </cell>
        </row>
        <row r="4639"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 t="str">
            <v>QF_BIO_BioOneExisting Contract Capacity Costs</v>
          </cell>
        </row>
        <row r="4640"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 t="str">
            <v>QF_BIO_BioOneExisting Contract Premium Costs</v>
          </cell>
        </row>
        <row r="4641">
          <cell r="E4641">
            <v>17.135000000000002</v>
          </cell>
          <cell r="F4641">
            <v>17.135000000000002</v>
          </cell>
          <cell r="G4641">
            <v>17.135000000000002</v>
          </cell>
          <cell r="H4641">
            <v>17.135000000000002</v>
          </cell>
          <cell r="I4641">
            <v>17.135000000000002</v>
          </cell>
          <cell r="J4641">
            <v>17.135000000000002</v>
          </cell>
          <cell r="K4641">
            <v>17.135000000000002</v>
          </cell>
          <cell r="L4641">
            <v>17.097000000000001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 t="str">
            <v>QF_BIO_BioOne   Contract Total Costs</v>
          </cell>
        </row>
        <row r="4642"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 t="str">
            <v>PGE_Cove_PExisting Contract Energy Costs</v>
          </cell>
        </row>
        <row r="4643"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 t="str">
            <v>PGE_Cove_PExisting Contract Capacity Costs</v>
          </cell>
        </row>
        <row r="4644"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 t="str">
            <v>PGE_Cove_PExisting Contract Premium Costs</v>
          </cell>
        </row>
        <row r="4645"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 t="str">
            <v>PGE_Cove_P   Contract Total Costs</v>
          </cell>
        </row>
        <row r="4646">
          <cell r="E4646">
            <v>-3.07</v>
          </cell>
          <cell r="F4646">
            <v>-3.056</v>
          </cell>
          <cell r="G4646">
            <v>-3.0430000000000001</v>
          </cell>
          <cell r="H4646">
            <v>-3.0339999999999998</v>
          </cell>
          <cell r="I4646">
            <v>-3.02</v>
          </cell>
          <cell r="J4646">
            <v>-1.1879999999999999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 t="str">
            <v>FC1_BPA_SExisting Contract Energy Costs</v>
          </cell>
        </row>
        <row r="4647"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 t="str">
            <v>FC1_BPA_SExisting Contract Capacity Costs</v>
          </cell>
        </row>
        <row r="4648"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 t="str">
            <v>FC1_BPA_SExisting Contract Premium Costs</v>
          </cell>
        </row>
        <row r="4649">
          <cell r="E4649">
            <v>-3.07</v>
          </cell>
          <cell r="F4649">
            <v>-3.056</v>
          </cell>
          <cell r="G4649">
            <v>-3.0430000000000001</v>
          </cell>
          <cell r="H4649">
            <v>-3.0339999999999998</v>
          </cell>
          <cell r="I4649">
            <v>-3.02</v>
          </cell>
          <cell r="J4649">
            <v>-1.1879999999999999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 t="str">
            <v>FC1_BPA_S   Contract Total Costs</v>
          </cell>
        </row>
        <row r="4650"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 t="str">
            <v>FC1_EWEB_SExisting Contract Energy Costs</v>
          </cell>
        </row>
        <row r="4651"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 t="str">
            <v>FC1_EWEB_SExisting Contract Capacity Costs</v>
          </cell>
        </row>
        <row r="4652"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 t="str">
            <v>FC1_EWEB_SExisting Contract Premium Costs</v>
          </cell>
        </row>
        <row r="4653"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 t="str">
            <v>FC1_EWEB_S   Contract Total Costs</v>
          </cell>
        </row>
        <row r="4654"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 t="str">
            <v>FC4_BPA_SExisting Contract Energy Costs</v>
          </cell>
        </row>
        <row r="4655"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 t="str">
            <v>FC4_BPA_SExisting Contract Capacity Costs</v>
          </cell>
        </row>
        <row r="4656"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 t="str">
            <v>FC4_BPA_SExisting Contract Premium Costs</v>
          </cell>
        </row>
        <row r="4657"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 t="str">
            <v>FC4_BPA_S   Contract Total Costs</v>
          </cell>
        </row>
        <row r="4658"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 t="str">
            <v>Cowlitz_SExisting Contract Energy Costs</v>
          </cell>
        </row>
        <row r="4659"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 t="str">
            <v>Cowlitz_SExisting Contract Capacity Costs</v>
          </cell>
        </row>
        <row r="4660"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 t="str">
            <v>Cowlitz_SExisting Contract Premium Costs</v>
          </cell>
        </row>
        <row r="4661"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 t="str">
            <v>Cowlitz_S   Contract Total Costs</v>
          </cell>
        </row>
        <row r="4662"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 t="str">
            <v>APS_4C_IN_PExisting Contract Energy Costs</v>
          </cell>
        </row>
        <row r="4663"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 t="str">
            <v>APS_4C_IN_PExisting Contract Capacity Costs</v>
          </cell>
        </row>
        <row r="4664"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 t="str">
            <v>APS_4C_IN_PExisting Contract Premium Costs</v>
          </cell>
        </row>
        <row r="4665"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 t="str">
            <v>APS_4C_IN_P   Contract Total Costs</v>
          </cell>
        </row>
        <row r="4666"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 t="str">
            <v>APS_4C_OUT_SExisting Contract Energy Costs</v>
          </cell>
        </row>
        <row r="4667"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 t="str">
            <v>APS_4C_OUT_SExisting Contract Capacity Costs</v>
          </cell>
        </row>
        <row r="4668"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 t="str">
            <v>APS_4C_OUT_SExisting Contract Premium Costs</v>
          </cell>
        </row>
        <row r="4669"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 t="str">
            <v>APS_4C_OUT_S   Contract Total Costs</v>
          </cell>
        </row>
        <row r="4670"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 t="str">
            <v>APS_AZ_IN_PExisting Contract Energy Costs</v>
          </cell>
        </row>
        <row r="4671"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 t="str">
            <v>APS_AZ_IN_PExisting Contract Capacity Costs</v>
          </cell>
        </row>
        <row r="4672"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 t="str">
            <v>APS_AZ_IN_PExisting Contract Premium Costs</v>
          </cell>
        </row>
        <row r="4673"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 t="str">
            <v>APS_AZ_IN_P   Contract Total Costs</v>
          </cell>
        </row>
        <row r="4674"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 t="str">
            <v>APS_AZ_OUT_SExisting Contract Energy Costs</v>
          </cell>
        </row>
        <row r="4675"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 t="str">
            <v>APS_AZ_OUT_SExisting Contract Capacity Costs</v>
          </cell>
        </row>
        <row r="4676"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 t="str">
            <v>APS_AZ_OUT_SExisting Contract Premium Costs</v>
          </cell>
        </row>
        <row r="4677"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 t="str">
            <v>APS_AZ_OUT_S   Contract Total Costs</v>
          </cell>
        </row>
        <row r="4678">
          <cell r="E4678">
            <v>-0.17100000000000001</v>
          </cell>
          <cell r="F4678">
            <v>-0.17100000000000001</v>
          </cell>
          <cell r="G4678">
            <v>-0.17100000000000001</v>
          </cell>
          <cell r="H4678">
            <v>-0.17100000000000001</v>
          </cell>
          <cell r="I4678">
            <v>-0.17100000000000001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 t="str">
            <v>BlackHillsLoss_SExisting Contract Energy Costs</v>
          </cell>
        </row>
        <row r="4679"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 t="str">
            <v>BlackHillsLoss_SExisting Contract Capacity Costs</v>
          </cell>
        </row>
        <row r="4680"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 t="str">
            <v>BlackHillsLoss_SExisting Contract Premium Costs</v>
          </cell>
        </row>
        <row r="4681">
          <cell r="E4681">
            <v>-0.17100000000000001</v>
          </cell>
          <cell r="F4681">
            <v>-0.17100000000000001</v>
          </cell>
          <cell r="G4681">
            <v>-0.17100000000000001</v>
          </cell>
          <cell r="H4681">
            <v>-0.17100000000000001</v>
          </cell>
          <cell r="I4681">
            <v>-0.17100000000000001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 t="str">
            <v>BlackHillsLoss_S   Contract Total Costs</v>
          </cell>
        </row>
        <row r="4682"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 t="str">
            <v>PSCO_IN_PExisting Contract Energy Costs</v>
          </cell>
        </row>
        <row r="4683"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 t="str">
            <v>PSCO_IN_PExisting Contract Capacity Costs</v>
          </cell>
        </row>
        <row r="4684"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 t="str">
            <v>PSCO_IN_PExisting Contract Premium Costs</v>
          </cell>
        </row>
        <row r="4685"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 t="str">
            <v>PSCO_IN_P   Contract Total Costs</v>
          </cell>
        </row>
        <row r="4686"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 t="str">
            <v>PSCO_CO_OUT_SExisting Contract Energy Costs</v>
          </cell>
        </row>
        <row r="4687"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 t="str">
            <v>PSCO_CO_OUT_SExisting Contract Capacity Costs</v>
          </cell>
        </row>
        <row r="4688"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 t="str">
            <v>PSCO_CO_OUT_SExisting Contract Premium Costs</v>
          </cell>
        </row>
        <row r="4689"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 t="str">
            <v>PSCO_CO_OUT_S   Contract Total Costs</v>
          </cell>
        </row>
        <row r="4690">
          <cell r="E4690">
            <v>3.3559999999999999</v>
          </cell>
          <cell r="F4690">
            <v>3.7029999999999998</v>
          </cell>
          <cell r="G4690">
            <v>0.03</v>
          </cell>
          <cell r="H4690">
            <v>0.03</v>
          </cell>
          <cell r="I4690">
            <v>3.1E-2</v>
          </cell>
          <cell r="J4690">
            <v>3.2000000000000001E-2</v>
          </cell>
          <cell r="K4690">
            <v>3.3000000000000002E-2</v>
          </cell>
          <cell r="L4690">
            <v>3.4000000000000002E-2</v>
          </cell>
          <cell r="M4690">
            <v>3.5000000000000003E-2</v>
          </cell>
          <cell r="N4690">
            <v>3.5999999999999997E-2</v>
          </cell>
          <cell r="O4690">
            <v>3.6999999999999998E-2</v>
          </cell>
          <cell r="P4690">
            <v>3.9E-2</v>
          </cell>
          <cell r="Q4690">
            <v>0.04</v>
          </cell>
          <cell r="R4690">
            <v>4.1000000000000002E-2</v>
          </cell>
          <cell r="S4690">
            <v>4.2000000000000003E-2</v>
          </cell>
          <cell r="T4690">
            <v>4.2999999999999997E-2</v>
          </cell>
          <cell r="U4690">
            <v>4.4999999999999998E-2</v>
          </cell>
          <cell r="V4690">
            <v>4.5999999999999999E-2</v>
          </cell>
          <cell r="W4690">
            <v>4.7E-2</v>
          </cell>
          <cell r="X4690">
            <v>4.9000000000000002E-2</v>
          </cell>
          <cell r="Y4690" t="str">
            <v>QF_HY_CAExisting Contract Energy Costs</v>
          </cell>
        </row>
        <row r="4691"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 t="str">
            <v>QF_HY_CAExisting Contract Capacity Costs</v>
          </cell>
        </row>
        <row r="4692"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 t="str">
            <v>QF_HY_CAExisting Contract Premium Costs</v>
          </cell>
        </row>
        <row r="4693">
          <cell r="E4693">
            <v>3.3559999999999999</v>
          </cell>
          <cell r="F4693">
            <v>3.7029999999999998</v>
          </cell>
          <cell r="G4693">
            <v>0.03</v>
          </cell>
          <cell r="H4693">
            <v>0.03</v>
          </cell>
          <cell r="I4693">
            <v>3.1E-2</v>
          </cell>
          <cell r="J4693">
            <v>3.2000000000000001E-2</v>
          </cell>
          <cell r="K4693">
            <v>3.3000000000000002E-2</v>
          </cell>
          <cell r="L4693">
            <v>3.4000000000000002E-2</v>
          </cell>
          <cell r="M4693">
            <v>3.5000000000000003E-2</v>
          </cell>
          <cell r="N4693">
            <v>3.5999999999999997E-2</v>
          </cell>
          <cell r="O4693">
            <v>3.6999999999999998E-2</v>
          </cell>
          <cell r="P4693">
            <v>3.9E-2</v>
          </cell>
          <cell r="Q4693">
            <v>0.04</v>
          </cell>
          <cell r="R4693">
            <v>4.1000000000000002E-2</v>
          </cell>
          <cell r="S4693">
            <v>4.2000000000000003E-2</v>
          </cell>
          <cell r="T4693">
            <v>4.2999999999999997E-2</v>
          </cell>
          <cell r="U4693">
            <v>4.4999999999999998E-2</v>
          </cell>
          <cell r="V4693">
            <v>4.5999999999999999E-2</v>
          </cell>
          <cell r="W4693">
            <v>4.7E-2</v>
          </cell>
          <cell r="X4693">
            <v>4.9000000000000002E-2</v>
          </cell>
          <cell r="Y4693" t="str">
            <v>QF_HY_CA   Contract Total Costs</v>
          </cell>
        </row>
        <row r="4694">
          <cell r="E4694">
            <v>2.78</v>
          </cell>
          <cell r="F4694">
            <v>2.8069999999999999</v>
          </cell>
          <cell r="G4694">
            <v>2.9790000000000001</v>
          </cell>
          <cell r="H4694">
            <v>3.1629999999999998</v>
          </cell>
          <cell r="I4694">
            <v>0.98199999999999998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 t="str">
            <v>QF_BIO_ORExisting Contract Energy Costs</v>
          </cell>
        </row>
        <row r="4695"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 t="str">
            <v>QF_BIO_ORExisting Contract Capacity Costs</v>
          </cell>
        </row>
        <row r="4696"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 t="str">
            <v>QF_BIO_ORExisting Contract Premium Costs</v>
          </cell>
        </row>
        <row r="4697">
          <cell r="E4697">
            <v>2.78</v>
          </cell>
          <cell r="F4697">
            <v>2.8069999999999999</v>
          </cell>
          <cell r="G4697">
            <v>2.9790000000000001</v>
          </cell>
          <cell r="H4697">
            <v>3.1629999999999998</v>
          </cell>
          <cell r="I4697">
            <v>0.98199999999999998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 t="str">
            <v>QF_BIO_OR   Contract Total Costs</v>
          </cell>
        </row>
        <row r="4698">
          <cell r="E4698">
            <v>20.411999999999999</v>
          </cell>
          <cell r="F4698">
            <v>19.18</v>
          </cell>
          <cell r="G4698">
            <v>11.096</v>
          </cell>
          <cell r="H4698">
            <v>7.4139999999999997</v>
          </cell>
          <cell r="I4698">
            <v>6.4660000000000002</v>
          </cell>
          <cell r="J4698">
            <v>5.8280000000000003</v>
          </cell>
          <cell r="K4698">
            <v>5.766</v>
          </cell>
          <cell r="L4698">
            <v>3.5449999999999999</v>
          </cell>
          <cell r="M4698">
            <v>2.234</v>
          </cell>
          <cell r="N4698">
            <v>1.631</v>
          </cell>
          <cell r="O4698">
            <v>1.3340000000000001</v>
          </cell>
          <cell r="P4698">
            <v>0.76100000000000001</v>
          </cell>
          <cell r="Q4698">
            <v>0.76600000000000001</v>
          </cell>
          <cell r="R4698">
            <v>0.78100000000000003</v>
          </cell>
          <cell r="S4698">
            <v>0.08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 t="str">
            <v>QF_HY_ORExisting Contract Energy Costs</v>
          </cell>
        </row>
        <row r="4699"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 t="str">
            <v>QF_HY_ORExisting Contract Capacity Costs</v>
          </cell>
        </row>
        <row r="4700"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 t="str">
            <v>QF_HY_ORExisting Contract Premium Costs</v>
          </cell>
        </row>
        <row r="4701">
          <cell r="E4701">
            <v>20.411999999999999</v>
          </cell>
          <cell r="F4701">
            <v>19.18</v>
          </cell>
          <cell r="G4701">
            <v>11.096</v>
          </cell>
          <cell r="H4701">
            <v>7.4139999999999997</v>
          </cell>
          <cell r="I4701">
            <v>6.4660000000000002</v>
          </cell>
          <cell r="J4701">
            <v>5.8280000000000003</v>
          </cell>
          <cell r="K4701">
            <v>5.766</v>
          </cell>
          <cell r="L4701">
            <v>3.5449999999999999</v>
          </cell>
          <cell r="M4701">
            <v>2.234</v>
          </cell>
          <cell r="N4701">
            <v>1.631</v>
          </cell>
          <cell r="O4701">
            <v>1.3340000000000001</v>
          </cell>
          <cell r="P4701">
            <v>0.76100000000000001</v>
          </cell>
          <cell r="Q4701">
            <v>0.76600000000000001</v>
          </cell>
          <cell r="R4701">
            <v>0.78100000000000003</v>
          </cell>
          <cell r="S4701">
            <v>0.08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 t="str">
            <v>QF_HY_OR   Contract Total Costs</v>
          </cell>
        </row>
        <row r="4702">
          <cell r="E4702">
            <v>3.3250000000000002</v>
          </cell>
          <cell r="F4702">
            <v>3.3610000000000002</v>
          </cell>
          <cell r="G4702">
            <v>3.4239999999999999</v>
          </cell>
          <cell r="H4702">
            <v>3.258</v>
          </cell>
          <cell r="I4702">
            <v>1.429</v>
          </cell>
          <cell r="J4702">
            <v>1.3759999999999999</v>
          </cell>
          <cell r="K4702">
            <v>1.4430000000000001</v>
          </cell>
          <cell r="L4702">
            <v>1.4670000000000001</v>
          </cell>
          <cell r="M4702">
            <v>0.94399999999999995</v>
          </cell>
          <cell r="N4702">
            <v>0.433</v>
          </cell>
          <cell r="O4702">
            <v>0.46500000000000002</v>
          </cell>
          <cell r="P4702">
            <v>0.498</v>
          </cell>
          <cell r="Q4702">
            <v>0.501</v>
          </cell>
          <cell r="R4702">
            <v>0.158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 t="str">
            <v>QF_THERM_ORExisting Contract Energy Costs</v>
          </cell>
        </row>
        <row r="4703"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 t="str">
            <v>QF_THERM_ORExisting Contract Capacity Costs</v>
          </cell>
        </row>
        <row r="4704"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 t="str">
            <v>QF_THERM_ORExisting Contract Premium Costs</v>
          </cell>
        </row>
        <row r="4705">
          <cell r="E4705">
            <v>3.3250000000000002</v>
          </cell>
          <cell r="F4705">
            <v>3.3610000000000002</v>
          </cell>
          <cell r="G4705">
            <v>3.4239999999999999</v>
          </cell>
          <cell r="H4705">
            <v>3.258</v>
          </cell>
          <cell r="I4705">
            <v>1.429</v>
          </cell>
          <cell r="J4705">
            <v>1.3759999999999999</v>
          </cell>
          <cell r="K4705">
            <v>1.4430000000000001</v>
          </cell>
          <cell r="L4705">
            <v>1.4670000000000001</v>
          </cell>
          <cell r="M4705">
            <v>0.94399999999999995</v>
          </cell>
          <cell r="N4705">
            <v>0.433</v>
          </cell>
          <cell r="O4705">
            <v>0.46500000000000002</v>
          </cell>
          <cell r="P4705">
            <v>0.498</v>
          </cell>
          <cell r="Q4705">
            <v>0.501</v>
          </cell>
          <cell r="R4705">
            <v>0.158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 t="str">
            <v>QF_THERM_OR   Contract Total Costs</v>
          </cell>
        </row>
        <row r="4706"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 t="str">
            <v>QF_BIO_UTNExisting Contract Energy Costs</v>
          </cell>
        </row>
        <row r="4707"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 t="str">
            <v>QF_BIO_UTNExisting Contract Capacity Costs</v>
          </cell>
        </row>
        <row r="4708"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 t="str">
            <v>QF_BIO_UTNExisting Contract Premium Costs</v>
          </cell>
        </row>
        <row r="4709"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 t="str">
            <v>QF_BIO_UTN   Contract Total Costs</v>
          </cell>
        </row>
        <row r="4710">
          <cell r="E4710">
            <v>1.022</v>
          </cell>
          <cell r="F4710">
            <v>1.046</v>
          </cell>
          <cell r="G4710">
            <v>1.075</v>
          </cell>
          <cell r="H4710">
            <v>1.1060000000000001</v>
          </cell>
          <cell r="I4710">
            <v>1.131</v>
          </cell>
          <cell r="J4710">
            <v>0.92800000000000005</v>
          </cell>
          <cell r="K4710">
            <v>2.4E-2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 t="str">
            <v>QF_BIO_UTSExisting Contract Energy Costs</v>
          </cell>
        </row>
        <row r="4711"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 t="str">
            <v>QF_BIO_UTSExisting Contract Capacity Costs</v>
          </cell>
        </row>
        <row r="4712"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 t="str">
            <v>QF_BIO_UTSExisting Contract Premium Costs</v>
          </cell>
        </row>
        <row r="4713">
          <cell r="E4713">
            <v>1.022</v>
          </cell>
          <cell r="F4713">
            <v>1.046</v>
          </cell>
          <cell r="G4713">
            <v>1.075</v>
          </cell>
          <cell r="H4713">
            <v>1.1060000000000001</v>
          </cell>
          <cell r="I4713">
            <v>1.131</v>
          </cell>
          <cell r="J4713">
            <v>0.92800000000000005</v>
          </cell>
          <cell r="K4713">
            <v>2.4E-2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 t="str">
            <v>QF_BIO_UTS   Contract Total Costs</v>
          </cell>
        </row>
        <row r="4714">
          <cell r="E4714">
            <v>0.35599999999999998</v>
          </cell>
          <cell r="F4714">
            <v>0.36899999999999999</v>
          </cell>
          <cell r="G4714">
            <v>0.38700000000000001</v>
          </cell>
          <cell r="H4714">
            <v>0.39100000000000001</v>
          </cell>
          <cell r="I4714">
            <v>0.39800000000000002</v>
          </cell>
          <cell r="J4714">
            <v>0.40799999999999997</v>
          </cell>
          <cell r="K4714">
            <v>0.42099999999999999</v>
          </cell>
          <cell r="L4714">
            <v>0.25800000000000001</v>
          </cell>
          <cell r="M4714">
            <v>0.24399999999999999</v>
          </cell>
          <cell r="N4714">
            <v>0.254</v>
          </cell>
          <cell r="O4714">
            <v>0.26300000000000001</v>
          </cell>
          <cell r="P4714">
            <v>0.27100000000000002</v>
          </cell>
          <cell r="Q4714">
            <v>0.27700000000000002</v>
          </cell>
          <cell r="R4714">
            <v>0.246</v>
          </cell>
          <cell r="S4714">
            <v>0.25</v>
          </cell>
          <cell r="T4714">
            <v>0.255</v>
          </cell>
          <cell r="U4714">
            <v>0.26</v>
          </cell>
          <cell r="V4714">
            <v>0</v>
          </cell>
          <cell r="W4714">
            <v>0</v>
          </cell>
          <cell r="X4714">
            <v>0</v>
          </cell>
          <cell r="Y4714" t="str">
            <v>QF_HY_UTSExisting Contract Energy Costs</v>
          </cell>
        </row>
        <row r="4715"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 t="str">
            <v>QF_HY_UTSExisting Contract Capacity Costs</v>
          </cell>
        </row>
        <row r="4716"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 t="str">
            <v>QF_HY_UTSExisting Contract Premium Costs</v>
          </cell>
        </row>
        <row r="4717">
          <cell r="E4717">
            <v>0.35599999999999998</v>
          </cell>
          <cell r="F4717">
            <v>0.36899999999999999</v>
          </cell>
          <cell r="G4717">
            <v>0.38700000000000001</v>
          </cell>
          <cell r="H4717">
            <v>0.39100000000000001</v>
          </cell>
          <cell r="I4717">
            <v>0.39800000000000002</v>
          </cell>
          <cell r="J4717">
            <v>0.40799999999999997</v>
          </cell>
          <cell r="K4717">
            <v>0.42099999999999999</v>
          </cell>
          <cell r="L4717">
            <v>0.25800000000000001</v>
          </cell>
          <cell r="M4717">
            <v>0.24399999999999999</v>
          </cell>
          <cell r="N4717">
            <v>0.254</v>
          </cell>
          <cell r="O4717">
            <v>0.26300000000000001</v>
          </cell>
          <cell r="P4717">
            <v>0.27100000000000002</v>
          </cell>
          <cell r="Q4717">
            <v>0.27700000000000002</v>
          </cell>
          <cell r="R4717">
            <v>0.246</v>
          </cell>
          <cell r="S4717">
            <v>0.25</v>
          </cell>
          <cell r="T4717">
            <v>0.255</v>
          </cell>
          <cell r="U4717">
            <v>0.26</v>
          </cell>
          <cell r="V4717">
            <v>0</v>
          </cell>
          <cell r="W4717">
            <v>0</v>
          </cell>
          <cell r="X4717">
            <v>0</v>
          </cell>
          <cell r="Y4717" t="str">
            <v>QF_HY_UTS   Contract Total Costs</v>
          </cell>
        </row>
        <row r="4718"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 t="str">
            <v>QF_BIO_YKExisting Contract Energy Costs</v>
          </cell>
        </row>
        <row r="4719"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 t="str">
            <v>QF_BIO_YKExisting Contract Capacity Costs</v>
          </cell>
        </row>
        <row r="4720"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 t="str">
            <v>QF_BIO_YKExisting Contract Premium Costs</v>
          </cell>
        </row>
        <row r="4721"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 t="str">
            <v>QF_BIO_YK   Contract Total Costs</v>
          </cell>
        </row>
        <row r="4722"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 t="str">
            <v>QF_HY_WWExisting Contract Energy Costs</v>
          </cell>
        </row>
        <row r="4723"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 t="str">
            <v>QF_HY_WWExisting Contract Capacity Costs</v>
          </cell>
        </row>
        <row r="4724"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 t="str">
            <v>QF_HY_WWExisting Contract Premium Costs</v>
          </cell>
        </row>
        <row r="4725"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 t="str">
            <v>QF_HY_WW   Contract Total Costs</v>
          </cell>
        </row>
        <row r="4726">
          <cell r="E4726">
            <v>5.8000000000000003E-2</v>
          </cell>
          <cell r="F4726">
            <v>6.0999999999999999E-2</v>
          </cell>
          <cell r="G4726">
            <v>6.8000000000000005E-2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 t="str">
            <v>QF_HY_WYExisting Contract Energy Costs</v>
          </cell>
        </row>
        <row r="4727"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 t="str">
            <v>QF_HY_WYExisting Contract Capacity Costs</v>
          </cell>
        </row>
        <row r="4728"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 t="str">
            <v>QF_HY_WYExisting Contract Premium Costs</v>
          </cell>
        </row>
        <row r="4729">
          <cell r="E4729">
            <v>5.8000000000000003E-2</v>
          </cell>
          <cell r="F4729">
            <v>6.0999999999999999E-2</v>
          </cell>
          <cell r="G4729">
            <v>6.8000000000000005E-2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 t="str">
            <v>QF_HY_WY   Contract Total Costs</v>
          </cell>
        </row>
        <row r="4730">
          <cell r="E4730">
            <v>5.8659999999999997</v>
          </cell>
          <cell r="F4730">
            <v>5.9130000000000003</v>
          </cell>
          <cell r="G4730">
            <v>4.3470000000000004</v>
          </cell>
          <cell r="H4730">
            <v>1.415</v>
          </cell>
          <cell r="I4730">
            <v>1.069</v>
          </cell>
          <cell r="J4730">
            <v>1.0940000000000001</v>
          </cell>
          <cell r="K4730">
            <v>1.1279999999999999</v>
          </cell>
          <cell r="L4730">
            <v>1.1619999999999999</v>
          </cell>
          <cell r="M4730">
            <v>1.1870000000000001</v>
          </cell>
          <cell r="N4730">
            <v>0.94599999999999995</v>
          </cell>
          <cell r="O4730">
            <v>0.82199999999999995</v>
          </cell>
          <cell r="P4730">
            <v>0.748</v>
          </cell>
          <cell r="Q4730">
            <v>0.75600000000000001</v>
          </cell>
          <cell r="R4730">
            <v>0.81699999999999995</v>
          </cell>
          <cell r="S4730">
            <v>0.80700000000000005</v>
          </cell>
          <cell r="T4730">
            <v>0.5</v>
          </cell>
          <cell r="U4730">
            <v>0.46200000000000002</v>
          </cell>
          <cell r="V4730">
            <v>0.26</v>
          </cell>
          <cell r="W4730">
            <v>0.26600000000000001</v>
          </cell>
          <cell r="X4730">
            <v>0</v>
          </cell>
          <cell r="Y4730" t="str">
            <v>QF_HY_IDExisting Contract Energy Costs</v>
          </cell>
        </row>
        <row r="4731"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 t="str">
            <v>QF_HY_IDExisting Contract Capacity Costs</v>
          </cell>
        </row>
        <row r="4732"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 t="str">
            <v>QF_HY_IDExisting Contract Premium Costs</v>
          </cell>
        </row>
        <row r="4733">
          <cell r="E4733">
            <v>5.8659999999999997</v>
          </cell>
          <cell r="F4733">
            <v>5.9130000000000003</v>
          </cell>
          <cell r="G4733">
            <v>4.3470000000000004</v>
          </cell>
          <cell r="H4733">
            <v>1.415</v>
          </cell>
          <cell r="I4733">
            <v>1.069</v>
          </cell>
          <cell r="J4733">
            <v>1.0940000000000001</v>
          </cell>
          <cell r="K4733">
            <v>1.1279999999999999</v>
          </cell>
          <cell r="L4733">
            <v>1.1619999999999999</v>
          </cell>
          <cell r="M4733">
            <v>1.1870000000000001</v>
          </cell>
          <cell r="N4733">
            <v>0.94599999999999995</v>
          </cell>
          <cell r="O4733">
            <v>0.82199999999999995</v>
          </cell>
          <cell r="P4733">
            <v>0.748</v>
          </cell>
          <cell r="Q4733">
            <v>0.75600000000000001</v>
          </cell>
          <cell r="R4733">
            <v>0.81699999999999995</v>
          </cell>
          <cell r="S4733">
            <v>0.80700000000000005</v>
          </cell>
          <cell r="T4733">
            <v>0.5</v>
          </cell>
          <cell r="U4733">
            <v>0.46200000000000002</v>
          </cell>
          <cell r="V4733">
            <v>0.26</v>
          </cell>
          <cell r="W4733">
            <v>0.26600000000000001</v>
          </cell>
          <cell r="X4733">
            <v>0</v>
          </cell>
          <cell r="Y4733" t="str">
            <v>QF_HY_ID   Contract Total Costs</v>
          </cell>
        </row>
        <row r="4734">
          <cell r="E4734">
            <v>-5.6959999999999997</v>
          </cell>
          <cell r="F4734">
            <v>-5.8109999999999999</v>
          </cell>
          <cell r="G4734">
            <v>-5.9269999999999996</v>
          </cell>
          <cell r="H4734">
            <v>-0.93899999999999995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 t="str">
            <v>WD_SCL_New_OUT_SExisting Contract Energy Costs</v>
          </cell>
        </row>
        <row r="4735"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 t="str">
            <v>WD_SCL_New_OUT_SExisting Contract Capacity Costs</v>
          </cell>
        </row>
        <row r="4736"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 t="str">
            <v>WD_SCL_New_OUT_SExisting Contract Premium Costs</v>
          </cell>
        </row>
        <row r="4737">
          <cell r="E4737">
            <v>-5.6959999999999997</v>
          </cell>
          <cell r="F4737">
            <v>-5.8109999999999999</v>
          </cell>
          <cell r="G4737">
            <v>-5.9269999999999996</v>
          </cell>
          <cell r="H4737">
            <v>-0.93899999999999995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 t="str">
            <v>WD_SCL_New_OUT_S   Contract Total Costs</v>
          </cell>
        </row>
        <row r="4738">
          <cell r="E4738">
            <v>-1.855</v>
          </cell>
          <cell r="F4738">
            <v>-1.855</v>
          </cell>
          <cell r="G4738">
            <v>-1.855</v>
          </cell>
          <cell r="H4738">
            <v>-1.855</v>
          </cell>
          <cell r="I4738">
            <v>-1.8520000000000001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 t="str">
            <v>BlackHills_MdC_SExisting Contract Energy Costs</v>
          </cell>
        </row>
        <row r="4739"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 t="str">
            <v>BlackHills_MdC_SExisting Contract Capacity Costs</v>
          </cell>
        </row>
        <row r="4740"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 t="str">
            <v>BlackHills_MdC_SExisting Contract Premium Costs</v>
          </cell>
        </row>
        <row r="4741">
          <cell r="E4741">
            <v>-1.855</v>
          </cell>
          <cell r="F4741">
            <v>-1.855</v>
          </cell>
          <cell r="G4741">
            <v>-1.855</v>
          </cell>
          <cell r="H4741">
            <v>-1.855</v>
          </cell>
          <cell r="I4741">
            <v>-1.8520000000000001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 t="str">
            <v>BlackHills_MdC_S   Contract Total Costs</v>
          </cell>
        </row>
        <row r="4742">
          <cell r="E4742">
            <v>-0.72399999999999998</v>
          </cell>
          <cell r="F4742">
            <v>-0.72399999999999998</v>
          </cell>
          <cell r="G4742">
            <v>-0.72399999999999998</v>
          </cell>
          <cell r="H4742">
            <v>-0.72399999999999998</v>
          </cell>
          <cell r="I4742">
            <v>-0.72299999999999998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 t="str">
            <v>BlackHills_US_SExisting Contract Energy Costs</v>
          </cell>
        </row>
        <row r="4743"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 t="str">
            <v>BlackHills_US_SExisting Contract Capacity Costs</v>
          </cell>
        </row>
        <row r="4744"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 t="str">
            <v>BlackHills_US_SExisting Contract Premium Costs</v>
          </cell>
        </row>
        <row r="4745">
          <cell r="E4745">
            <v>-0.72399999999999998</v>
          </cell>
          <cell r="F4745">
            <v>-0.72399999999999998</v>
          </cell>
          <cell r="G4745">
            <v>-0.72399999999999998</v>
          </cell>
          <cell r="H4745">
            <v>-0.72399999999999998</v>
          </cell>
          <cell r="I4745">
            <v>-0.72299999999999998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 t="str">
            <v>BlackHills_US_S   Contract Total Costs</v>
          </cell>
        </row>
        <row r="4746"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 t="str">
            <v>NonOwnRes_WWExisting Contract Energy Costs</v>
          </cell>
        </row>
        <row r="4747"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 t="str">
            <v>NonOwnRes_WWExisting Contract Capacity Costs</v>
          </cell>
        </row>
        <row r="4748"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 t="str">
            <v>NonOwnRes_WWExisting Contract Premium Costs</v>
          </cell>
        </row>
        <row r="4749"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 t="str">
            <v>NonOwnRes_WW   Contract Total Costs</v>
          </cell>
        </row>
        <row r="4750"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 t="str">
            <v>NonOwnRes_SOExisting Contract Energy Costs</v>
          </cell>
        </row>
        <row r="4751"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 t="str">
            <v>NonOwnRes_SOExisting Contract Capacity Costs</v>
          </cell>
        </row>
        <row r="4752"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 t="str">
            <v>NonOwnRes_SOExisting Contract Premium Costs</v>
          </cell>
        </row>
        <row r="4753"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 t="str">
            <v>NonOwnRes_SO   Contract Total Costs</v>
          </cell>
        </row>
        <row r="4754"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 t="str">
            <v>NonOwnRes_GOExisting Contract Energy Costs</v>
          </cell>
        </row>
        <row r="4755"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 t="str">
            <v>NonOwnRes_GOExisting Contract Capacity Costs</v>
          </cell>
        </row>
        <row r="4756"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 t="str">
            <v>NonOwnRes_GOExisting Contract Premium Costs</v>
          </cell>
        </row>
        <row r="4757"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 t="str">
            <v>NonOwnRes_GO   Contract Total Costs</v>
          </cell>
        </row>
        <row r="4758"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 t="str">
            <v>NonOwnRes_WSWExisting Contract Energy Costs</v>
          </cell>
        </row>
        <row r="4759"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 t="str">
            <v>NonOwnRes_WSWExisting Contract Capacity Costs</v>
          </cell>
        </row>
        <row r="4760"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 t="str">
            <v>NonOwnRes_WSWExisting Contract Premium Costs</v>
          </cell>
        </row>
        <row r="4761"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 t="str">
            <v>NonOwnRes_WSW   Contract Total Costs</v>
          </cell>
        </row>
        <row r="4762"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 t="str">
            <v>NonOwnRes_USExisting Contract Energy Costs</v>
          </cell>
        </row>
        <row r="4763"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 t="str">
            <v>NonOwnRes_USExisting Contract Capacity Costs</v>
          </cell>
        </row>
        <row r="4764"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 t="str">
            <v>NonOwnRes_USExisting Contract Premium Costs</v>
          </cell>
        </row>
        <row r="4765"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 t="str">
            <v>NonOwnRes_US   Contract Total Costs</v>
          </cell>
        </row>
        <row r="4766"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 t="str">
            <v>QF_BIO_CAExisting Contract Energy Costs</v>
          </cell>
        </row>
        <row r="4767"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 t="str">
            <v>QF_BIO_CAExisting Contract Capacity Costs</v>
          </cell>
        </row>
        <row r="4768"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 t="str">
            <v>QF_BIO_CAExisting Contract Premium Costs</v>
          </cell>
        </row>
        <row r="4769"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 t="str">
            <v>QF_BIO_CA   Contract Total Costs</v>
          </cell>
        </row>
        <row r="4770"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 t="str">
            <v>QF_BIO_IDExisting Contract Energy Costs</v>
          </cell>
        </row>
        <row r="4771"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 t="str">
            <v>QF_BIO_IDExisting Contract Capacity Costs</v>
          </cell>
        </row>
        <row r="4772"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 t="str">
            <v>QF_BIO_IDExisting Contract Premium Costs</v>
          </cell>
        </row>
        <row r="4773"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 t="str">
            <v>QF_BIO_ID   Contract Total Costs</v>
          </cell>
        </row>
        <row r="4774">
          <cell r="E4774">
            <v>0.154</v>
          </cell>
          <cell r="F4774">
            <v>0.16400000000000001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 t="str">
            <v>QF_HY_YKExisting Contract Energy Costs</v>
          </cell>
        </row>
        <row r="4775"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 t="str">
            <v>QF_HY_YKExisting Contract Capacity Costs</v>
          </cell>
        </row>
        <row r="4776"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 t="str">
            <v>QF_HY_YKExisting Contract Premium Costs</v>
          </cell>
        </row>
        <row r="4777">
          <cell r="E4777">
            <v>0.154</v>
          </cell>
          <cell r="F4777">
            <v>0.16400000000000001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 t="str">
            <v>QF_HY_YK   Contract Total Costs</v>
          </cell>
        </row>
        <row r="4778">
          <cell r="E4778">
            <v>-1.1220000000000001</v>
          </cell>
          <cell r="F4778">
            <v>-1.1220000000000001</v>
          </cell>
          <cell r="G4778">
            <v>-1.1220000000000001</v>
          </cell>
          <cell r="H4778">
            <v>-1.1220000000000001</v>
          </cell>
          <cell r="I4778">
            <v>-1.1200000000000001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 t="str">
            <v>BlackHills_WNE_SExisting Contract Energy Costs</v>
          </cell>
        </row>
        <row r="4779"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 t="str">
            <v>BlackHills_WNE_SExisting Contract Capacity Costs</v>
          </cell>
        </row>
        <row r="4780"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 t="str">
            <v>BlackHills_WNE_SExisting Contract Premium Costs</v>
          </cell>
        </row>
        <row r="4781">
          <cell r="E4781">
            <v>-1.1220000000000001</v>
          </cell>
          <cell r="F4781">
            <v>-1.1220000000000001</v>
          </cell>
          <cell r="G4781">
            <v>-1.1220000000000001</v>
          </cell>
          <cell r="H4781">
            <v>-1.1220000000000001</v>
          </cell>
          <cell r="I4781">
            <v>-1.1200000000000001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 t="str">
            <v>BlackHills_WNE_S   Contract Total Costs</v>
          </cell>
        </row>
        <row r="4782">
          <cell r="E4782">
            <v>-0.128</v>
          </cell>
          <cell r="F4782">
            <v>-0.128</v>
          </cell>
          <cell r="G4782">
            <v>-0.128</v>
          </cell>
          <cell r="H4782">
            <v>-0.128</v>
          </cell>
          <cell r="I4782">
            <v>-0.128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 t="str">
            <v>BlackHills_JB_SExisting Contract Energy Costs</v>
          </cell>
        </row>
        <row r="4783"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 t="str">
            <v>BlackHills_JB_SExisting Contract Capacity Costs</v>
          </cell>
        </row>
        <row r="4784"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 t="str">
            <v>BlackHills_JB_SExisting Contract Premium Costs</v>
          </cell>
        </row>
        <row r="4785">
          <cell r="E4785">
            <v>-0.128</v>
          </cell>
          <cell r="F4785">
            <v>-0.128</v>
          </cell>
          <cell r="G4785">
            <v>-0.128</v>
          </cell>
          <cell r="H4785">
            <v>-0.128</v>
          </cell>
          <cell r="I4785">
            <v>-0.128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 t="str">
            <v>BlackHills_JB_S   Contract Total Costs</v>
          </cell>
        </row>
        <row r="4786"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 t="str">
            <v>PSCO_4C_OUT_SExisting Contract Energy Costs</v>
          </cell>
        </row>
        <row r="4787"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 t="str">
            <v>PSCO_4C_OUT_SExisting Contract Capacity Costs</v>
          </cell>
        </row>
        <row r="4788"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 t="str">
            <v>PSCO_4C_OUT_SExisting Contract Premium Costs</v>
          </cell>
        </row>
        <row r="4789"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 t="str">
            <v>PSCO_4C_OUT_S   Contract Total Costs</v>
          </cell>
        </row>
        <row r="4790">
          <cell r="E4790">
            <v>2.222</v>
          </cell>
          <cell r="F4790">
            <v>2.2170000000000001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 t="str">
            <v>Tri-State_PExisting Contract Energy Costs</v>
          </cell>
        </row>
        <row r="4791"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 t="str">
            <v>Tri-State_PExisting Contract Capacity Costs</v>
          </cell>
        </row>
        <row r="4792"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 t="str">
            <v>Tri-State_PExisting Contract Premium Costs</v>
          </cell>
        </row>
        <row r="4793">
          <cell r="E4793">
            <v>2.222</v>
          </cell>
          <cell r="F4793">
            <v>2.2170000000000001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 t="str">
            <v>Tri-State_P   Contract Total Costs</v>
          </cell>
        </row>
        <row r="4794"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 t="str">
            <v>NonOR_GO_offsetExisting Contract Energy Costs</v>
          </cell>
        </row>
        <row r="4795"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 t="str">
            <v>NonOR_GO_offsetExisting Contract Capacity Costs</v>
          </cell>
        </row>
        <row r="4796"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 t="str">
            <v>NonOR_GO_offsetExisting Contract Premium Costs</v>
          </cell>
        </row>
        <row r="4797"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 t="str">
            <v>NonOR_GO_offset   Contract Total Costs</v>
          </cell>
        </row>
        <row r="4798"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 t="str">
            <v>NonOR_US_offsetExisting Contract Energy Costs</v>
          </cell>
        </row>
        <row r="4799"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 t="str">
            <v>NonOR_US_offsetExisting Contract Capacity Costs</v>
          </cell>
        </row>
        <row r="4800"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 t="str">
            <v>NonOR_US_offsetExisting Contract Premium Costs</v>
          </cell>
        </row>
        <row r="4801"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 t="str">
            <v>NonOR_US_offset   Contract Total Costs</v>
          </cell>
        </row>
        <row r="4802"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 t="str">
            <v>NonOR_WW_offsetExisting Contract Energy Costs</v>
          </cell>
        </row>
        <row r="4803"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 t="str">
            <v>NonOR_WW_offsetExisting Contract Capacity Costs</v>
          </cell>
        </row>
        <row r="4804"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 t="str">
            <v>NonOR_WW_offsetExisting Contract Premium Costs</v>
          </cell>
        </row>
        <row r="4805"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 t="str">
            <v>NonOR_WW_offset   Contract Total Costs</v>
          </cell>
        </row>
        <row r="4806"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 t="str">
            <v>NonOR_SO_offsetExisting Contract Energy Costs</v>
          </cell>
        </row>
        <row r="4807"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 t="str">
            <v>NonOR_SO_offsetExisting Contract Capacity Costs</v>
          </cell>
        </row>
        <row r="4808"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 t="str">
            <v>NonOR_SO_offsetExisting Contract Premium Costs</v>
          </cell>
        </row>
        <row r="4809"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 t="str">
            <v>NonOR_SO_offset   Contract Total Costs</v>
          </cell>
        </row>
        <row r="4810"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 t="str">
            <v>QF_THERM_KennExisting Contract Energy Costs</v>
          </cell>
        </row>
        <row r="4811"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 t="str">
            <v>QF_THERM_KennExisting Contract Capacity Costs</v>
          </cell>
        </row>
        <row r="4812"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 t="str">
            <v>QF_THERM_KennExisting Contract Premium Costs</v>
          </cell>
        </row>
        <row r="4813"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 t="str">
            <v>QF_THERM_Kenn   Contract Total Costs</v>
          </cell>
        </row>
        <row r="4814">
          <cell r="E4814">
            <v>2.9660000000000002</v>
          </cell>
          <cell r="F4814">
            <v>3.0569999999999999</v>
          </cell>
          <cell r="G4814">
            <v>2.39</v>
          </cell>
          <cell r="H4814">
            <v>2.3149999999999999</v>
          </cell>
          <cell r="I4814">
            <v>2.419</v>
          </cell>
          <cell r="J4814">
            <v>2.5209999999999999</v>
          </cell>
          <cell r="K4814">
            <v>2.6269999999999998</v>
          </cell>
          <cell r="L4814">
            <v>2.6949999999999998</v>
          </cell>
          <cell r="M4814">
            <v>2.7349999999999999</v>
          </cell>
          <cell r="N4814">
            <v>2.746</v>
          </cell>
          <cell r="O4814">
            <v>2.8180000000000001</v>
          </cell>
          <cell r="P4814">
            <v>2.8519999999999999</v>
          </cell>
          <cell r="Q4814">
            <v>2.8580000000000001</v>
          </cell>
          <cell r="R4814">
            <v>2.9510000000000001</v>
          </cell>
          <cell r="S4814">
            <v>3.0179999999999998</v>
          </cell>
          <cell r="T4814">
            <v>3.0579999999999998</v>
          </cell>
          <cell r="U4814">
            <v>3.1320000000000001</v>
          </cell>
          <cell r="V4814">
            <v>3.198</v>
          </cell>
          <cell r="W4814">
            <v>2.29</v>
          </cell>
          <cell r="X4814">
            <v>0</v>
          </cell>
          <cell r="Y4814" t="str">
            <v>QF_THERM_IDExisting Contract Energy Costs</v>
          </cell>
        </row>
        <row r="4815"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 t="str">
            <v>QF_THERM_IDExisting Contract Capacity Costs</v>
          </cell>
        </row>
        <row r="4816"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 t="str">
            <v>QF_THERM_IDExisting Contract Premium Costs</v>
          </cell>
        </row>
        <row r="4817">
          <cell r="E4817">
            <v>2.9660000000000002</v>
          </cell>
          <cell r="F4817">
            <v>3.0569999999999999</v>
          </cell>
          <cell r="G4817">
            <v>2.39</v>
          </cell>
          <cell r="H4817">
            <v>2.3149999999999999</v>
          </cell>
          <cell r="I4817">
            <v>2.419</v>
          </cell>
          <cell r="J4817">
            <v>2.5209999999999999</v>
          </cell>
          <cell r="K4817">
            <v>2.6269999999999998</v>
          </cell>
          <cell r="L4817">
            <v>2.6949999999999998</v>
          </cell>
          <cell r="M4817">
            <v>2.7349999999999999</v>
          </cell>
          <cell r="N4817">
            <v>2.746</v>
          </cell>
          <cell r="O4817">
            <v>2.8180000000000001</v>
          </cell>
          <cell r="P4817">
            <v>2.8519999999999999</v>
          </cell>
          <cell r="Q4817">
            <v>2.8580000000000001</v>
          </cell>
          <cell r="R4817">
            <v>2.9510000000000001</v>
          </cell>
          <cell r="S4817">
            <v>3.0179999999999998</v>
          </cell>
          <cell r="T4817">
            <v>3.0579999999999998</v>
          </cell>
          <cell r="U4817">
            <v>3.1320000000000001</v>
          </cell>
          <cell r="V4817">
            <v>3.198</v>
          </cell>
          <cell r="W4817">
            <v>2.29</v>
          </cell>
          <cell r="X4817">
            <v>0</v>
          </cell>
          <cell r="Y4817" t="str">
            <v>QF_THERM_ID   Contract Total Costs</v>
          </cell>
        </row>
        <row r="4818"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 t="str">
            <v>QF_THERM_WYExisting Contract Energy Costs</v>
          </cell>
        </row>
        <row r="4819"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 t="str">
            <v>QF_THERM_WYExisting Contract Capacity Costs</v>
          </cell>
        </row>
        <row r="4820"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 t="str">
            <v>QF_THERM_WYExisting Contract Premium Costs</v>
          </cell>
        </row>
        <row r="4821"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 t="str">
            <v>QF_THERM_WY   Contract Total Costs</v>
          </cell>
        </row>
        <row r="4822">
          <cell r="E4822">
            <v>0.96899999999999997</v>
          </cell>
          <cell r="F4822">
            <v>0.97399999999999998</v>
          </cell>
          <cell r="G4822">
            <v>0.67800000000000005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 t="str">
            <v>QF_GEO_ORExisting Contract Energy Costs</v>
          </cell>
        </row>
        <row r="4823"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 t="str">
            <v>QF_GEO_ORExisting Contract Capacity Costs</v>
          </cell>
        </row>
        <row r="4824"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 t="str">
            <v>QF_GEO_ORExisting Contract Premium Costs</v>
          </cell>
        </row>
        <row r="4825">
          <cell r="E4825">
            <v>0.96899999999999997</v>
          </cell>
          <cell r="F4825">
            <v>0.97399999999999998</v>
          </cell>
          <cell r="G4825">
            <v>0.67800000000000005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 t="str">
            <v>QF_GEO_OR   Contract Total Costs</v>
          </cell>
        </row>
        <row r="4826">
          <cell r="E4826">
            <v>52.399000000000001</v>
          </cell>
          <cell r="F4826">
            <v>48.122</v>
          </cell>
          <cell r="G4826">
            <v>28.975999999999999</v>
          </cell>
          <cell r="H4826">
            <v>19.045999999999999</v>
          </cell>
          <cell r="I4826">
            <v>11.744</v>
          </cell>
          <cell r="J4826">
            <v>0.622</v>
          </cell>
          <cell r="K4826">
            <v>33.273000000000003</v>
          </cell>
          <cell r="L4826">
            <v>29.539000000000001</v>
          </cell>
          <cell r="M4826">
            <v>39.067</v>
          </cell>
          <cell r="N4826">
            <v>61.15</v>
          </cell>
          <cell r="O4826">
            <v>57.969000000000001</v>
          </cell>
          <cell r="P4826">
            <v>54.246000000000002</v>
          </cell>
          <cell r="Q4826">
            <v>63.478999999999999</v>
          </cell>
          <cell r="R4826">
            <v>86.346000000000004</v>
          </cell>
          <cell r="S4826">
            <v>68.606999999999999</v>
          </cell>
          <cell r="T4826">
            <v>77.713999999999999</v>
          </cell>
          <cell r="U4826">
            <v>97.132000000000005</v>
          </cell>
          <cell r="V4826">
            <v>110.295</v>
          </cell>
          <cell r="W4826">
            <v>116.393</v>
          </cell>
          <cell r="X4826">
            <v>133.363</v>
          </cell>
          <cell r="Y4826" t="str">
            <v>Spot Onpeak Purchase CostsSpot Onpeak Purchase Costs</v>
          </cell>
        </row>
        <row r="4827">
          <cell r="E4827">
            <v>50.55</v>
          </cell>
          <cell r="F4827">
            <v>55.597000000000001</v>
          </cell>
          <cell r="G4827">
            <v>33.540999999999997</v>
          </cell>
          <cell r="H4827">
            <v>26.248999999999999</v>
          </cell>
          <cell r="I4827">
            <v>21.643000000000001</v>
          </cell>
          <cell r="J4827">
            <v>12.941000000000001</v>
          </cell>
          <cell r="K4827">
            <v>67.626000000000005</v>
          </cell>
          <cell r="L4827">
            <v>52.48</v>
          </cell>
          <cell r="M4827">
            <v>63.52</v>
          </cell>
          <cell r="N4827">
            <v>91.423000000000002</v>
          </cell>
          <cell r="O4827">
            <v>110.968</v>
          </cell>
          <cell r="P4827">
            <v>109.56</v>
          </cell>
          <cell r="Q4827">
            <v>118.363</v>
          </cell>
          <cell r="R4827">
            <v>126.804</v>
          </cell>
          <cell r="S4827">
            <v>145.12200000000001</v>
          </cell>
          <cell r="T4827">
            <v>178.101</v>
          </cell>
          <cell r="U4827">
            <v>189.99100000000001</v>
          </cell>
          <cell r="V4827">
            <v>193.44</v>
          </cell>
          <cell r="W4827">
            <v>197.34700000000001</v>
          </cell>
          <cell r="X4827">
            <v>228.74100000000001</v>
          </cell>
          <cell r="Y4827" t="str">
            <v>Spot Offpeak Purchase CostsSpot Offpeak Purchase Costs</v>
          </cell>
        </row>
        <row r="4828">
          <cell r="E4828">
            <v>220.173</v>
          </cell>
          <cell r="F4828">
            <v>204.72399999999999</v>
          </cell>
          <cell r="G4828">
            <v>194.90700000000001</v>
          </cell>
          <cell r="H4828">
            <v>209.58699999999999</v>
          </cell>
          <cell r="I4828">
            <v>229.161</v>
          </cell>
          <cell r="J4828">
            <v>277.726</v>
          </cell>
          <cell r="K4828">
            <v>264.98399999999998</v>
          </cell>
          <cell r="L4828">
            <v>280.87700000000001</v>
          </cell>
          <cell r="M4828">
            <v>260.80500000000001</v>
          </cell>
          <cell r="N4828">
            <v>282.65899999999999</v>
          </cell>
          <cell r="O4828">
            <v>313.02800000000002</v>
          </cell>
          <cell r="P4828">
            <v>356.887</v>
          </cell>
          <cell r="Q4828">
            <v>355.57799999999997</v>
          </cell>
          <cell r="R4828">
            <v>380.85</v>
          </cell>
          <cell r="S4828">
            <v>420.05399999999997</v>
          </cell>
          <cell r="T4828">
            <v>430.60500000000002</v>
          </cell>
          <cell r="U4828">
            <v>404.56599999999997</v>
          </cell>
          <cell r="V4828">
            <v>412.13900000000001</v>
          </cell>
          <cell r="W4828">
            <v>453.30099999999999</v>
          </cell>
          <cell r="X4828">
            <v>499.00400000000002</v>
          </cell>
          <cell r="Y4828" t="str">
            <v>Spot Onpeak Sale RevenuesSpot Onpeak Sale Revenues</v>
          </cell>
        </row>
        <row r="4829">
          <cell r="E4829">
            <v>151.33000000000001</v>
          </cell>
          <cell r="F4829">
            <v>146.846</v>
          </cell>
          <cell r="G4829">
            <v>156.28</v>
          </cell>
          <cell r="H4829">
            <v>177.33500000000001</v>
          </cell>
          <cell r="I4829">
            <v>206.81399999999999</v>
          </cell>
          <cell r="J4829">
            <v>239.80600000000001</v>
          </cell>
          <cell r="K4829">
            <v>222.15899999999999</v>
          </cell>
          <cell r="L4829">
            <v>227.161</v>
          </cell>
          <cell r="M4829">
            <v>210.01300000000001</v>
          </cell>
          <cell r="N4829">
            <v>199.61699999999999</v>
          </cell>
          <cell r="O4829">
            <v>217.548</v>
          </cell>
          <cell r="P4829">
            <v>253.03200000000001</v>
          </cell>
          <cell r="Q4829">
            <v>249.22200000000001</v>
          </cell>
          <cell r="R4829">
            <v>263.78899999999999</v>
          </cell>
          <cell r="S4829">
            <v>272.75</v>
          </cell>
          <cell r="T4829">
            <v>266.702</v>
          </cell>
          <cell r="U4829">
            <v>268.42700000000002</v>
          </cell>
          <cell r="V4829">
            <v>289.99</v>
          </cell>
          <cell r="W4829">
            <v>314.012</v>
          </cell>
          <cell r="X4829">
            <v>333.78800000000001</v>
          </cell>
          <cell r="Y4829" t="str">
            <v>Spot Onpeak Sale RevenuesSpot Offpeak Sale Revenues</v>
          </cell>
        </row>
        <row r="4830">
          <cell r="E4830">
            <v>-268.55399999999997</v>
          </cell>
          <cell r="F4830">
            <v>-247.85</v>
          </cell>
          <cell r="G4830">
            <v>-288.66899999999998</v>
          </cell>
          <cell r="H4830">
            <v>-341.62799999999999</v>
          </cell>
          <cell r="I4830">
            <v>-402.58699999999999</v>
          </cell>
          <cell r="J4830">
            <v>-503.96800000000002</v>
          </cell>
          <cell r="K4830">
            <v>-386.24400000000003</v>
          </cell>
          <cell r="L4830">
            <v>-426.02</v>
          </cell>
          <cell r="M4830">
            <v>-368.23200000000003</v>
          </cell>
          <cell r="N4830">
            <v>-329.70400000000001</v>
          </cell>
          <cell r="O4830">
            <v>-361.63900000000001</v>
          </cell>
          <cell r="P4830">
            <v>-446.113</v>
          </cell>
          <cell r="Q4830">
            <v>-422.95800000000003</v>
          </cell>
          <cell r="R4830">
            <v>-431.48899999999998</v>
          </cell>
          <cell r="S4830">
            <v>-479.07499999999999</v>
          </cell>
          <cell r="T4830">
            <v>-441.49099999999999</v>
          </cell>
          <cell r="U4830">
            <v>-385.87099999999998</v>
          </cell>
          <cell r="V4830">
            <v>-398.39299999999997</v>
          </cell>
          <cell r="W4830">
            <v>-453.572</v>
          </cell>
          <cell r="X4830">
            <v>-470.68700000000001</v>
          </cell>
          <cell r="Y4830" t="str">
            <v>Spot Net Purchase CostsSpot Net Purchase Costs</v>
          </cell>
        </row>
        <row r="4831"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 t="str">
            <v>Unserved Energy CostsUnserved Energy Costs</v>
          </cell>
        </row>
        <row r="4832"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 t="str">
            <v>Unserved Capacity CostsUnserved Capacity Costs</v>
          </cell>
        </row>
        <row r="4833"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 t="str">
            <v>Unserved Total CostsUnserved Total Costs</v>
          </cell>
        </row>
        <row r="4834">
          <cell r="E4834">
            <v>1419.876</v>
          </cell>
          <cell r="F4834">
            <v>1487.64</v>
          </cell>
          <cell r="G4834">
            <v>1240.9649999999999</v>
          </cell>
          <cell r="H4834">
            <v>1336.3620000000001</v>
          </cell>
          <cell r="I4834">
            <v>1415.231</v>
          </cell>
          <cell r="J4834">
            <v>1542.048</v>
          </cell>
          <cell r="K4834">
            <v>1864.845</v>
          </cell>
          <cell r="L4834">
            <v>1933.7860000000001</v>
          </cell>
          <cell r="M4834">
            <v>1961.4</v>
          </cell>
          <cell r="N4834">
            <v>2056.0619999999999</v>
          </cell>
          <cell r="O4834">
            <v>2093.248</v>
          </cell>
          <cell r="P4834">
            <v>2254.0100000000002</v>
          </cell>
          <cell r="Q4834">
            <v>2674.1309999999999</v>
          </cell>
          <cell r="R4834">
            <v>2814.538</v>
          </cell>
          <cell r="S4834">
            <v>2897.5250000000001</v>
          </cell>
          <cell r="T4834">
            <v>3170.9659999999999</v>
          </cell>
          <cell r="U4834">
            <v>3268.1759999999999</v>
          </cell>
          <cell r="V4834">
            <v>3431.6030000000001</v>
          </cell>
          <cell r="W4834">
            <v>3615.8090000000002</v>
          </cell>
          <cell r="X4834">
            <v>3788.2289999999998</v>
          </cell>
          <cell r="Y4834" t="str">
            <v>Total CostsTotal Costs</v>
          </cell>
        </row>
        <row r="4835"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 t="str">
            <v/>
          </cell>
        </row>
        <row r="4836"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 t="str">
            <v/>
          </cell>
        </row>
        <row r="4837"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 t="str">
            <v/>
          </cell>
        </row>
        <row r="4838"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 t="str">
            <v/>
          </cell>
        </row>
        <row r="4839"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 t="str">
            <v/>
          </cell>
        </row>
        <row r="4840"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 t="str">
            <v/>
          </cell>
        </row>
        <row r="4841"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 t="str">
            <v/>
          </cell>
        </row>
        <row r="4842"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 t="str">
            <v/>
          </cell>
        </row>
        <row r="4843"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 t="str">
            <v/>
          </cell>
        </row>
        <row r="4844"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 t="str">
            <v/>
          </cell>
        </row>
        <row r="4845"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 t="str">
            <v/>
          </cell>
        </row>
        <row r="4846"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 t="str">
            <v/>
          </cell>
        </row>
        <row r="4847"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 t="str">
            <v/>
          </cell>
        </row>
        <row r="4848"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 t="str">
            <v/>
          </cell>
        </row>
        <row r="4849"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 t="str">
            <v/>
          </cell>
        </row>
        <row r="4850"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 t="str">
            <v/>
          </cell>
        </row>
        <row r="4851"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 t="str">
            <v/>
          </cell>
        </row>
        <row r="4852"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 t="str">
            <v/>
          </cell>
        </row>
        <row r="4853"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 t="str">
            <v/>
          </cell>
        </row>
        <row r="4854"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 t="str">
            <v/>
          </cell>
        </row>
        <row r="4855"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 t="str">
            <v/>
          </cell>
        </row>
        <row r="4856"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 t="str">
            <v/>
          </cell>
        </row>
        <row r="4857"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 t="str">
            <v/>
          </cell>
        </row>
        <row r="4858"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 t="str">
            <v/>
          </cell>
        </row>
        <row r="4859"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 t="str">
            <v/>
          </cell>
        </row>
        <row r="4860"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 t="str">
            <v/>
          </cell>
        </row>
        <row r="4861"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 t="str">
            <v/>
          </cell>
        </row>
        <row r="4862"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 t="str">
            <v/>
          </cell>
        </row>
        <row r="4863"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 t="str">
            <v/>
          </cell>
        </row>
        <row r="4864"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 t="str">
            <v/>
          </cell>
        </row>
        <row r="4865"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 t="str">
            <v/>
          </cell>
        </row>
        <row r="4866"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 t="str">
            <v/>
          </cell>
        </row>
        <row r="4867"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 t="str">
            <v/>
          </cell>
        </row>
        <row r="4868"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 t="str">
            <v/>
          </cell>
        </row>
        <row r="4869"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 t="str">
            <v/>
          </cell>
        </row>
        <row r="4870"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 t="str">
            <v/>
          </cell>
        </row>
        <row r="4871"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 t="str">
            <v/>
          </cell>
        </row>
        <row r="4872"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 t="str">
            <v/>
          </cell>
        </row>
        <row r="4873"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 t="str">
            <v/>
          </cell>
        </row>
        <row r="4874"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 t="str">
            <v/>
          </cell>
        </row>
        <row r="4875"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 t="str">
            <v/>
          </cell>
        </row>
        <row r="4876"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 t="str">
            <v/>
          </cell>
        </row>
        <row r="4877"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 t="str">
            <v/>
          </cell>
        </row>
        <row r="4878"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 t="str">
            <v/>
          </cell>
        </row>
        <row r="4879"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 t="str">
            <v/>
          </cell>
        </row>
        <row r="4880"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 t="str">
            <v/>
          </cell>
        </row>
        <row r="4881"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 t="str">
            <v/>
          </cell>
        </row>
        <row r="4882"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 t="str">
            <v/>
          </cell>
        </row>
        <row r="4883"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 t="str">
            <v/>
          </cell>
        </row>
        <row r="4884"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 t="str">
            <v/>
          </cell>
        </row>
        <row r="4885"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 t="str">
            <v/>
          </cell>
        </row>
        <row r="4886"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 t="str">
            <v/>
          </cell>
        </row>
        <row r="4887"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 t="str">
            <v/>
          </cell>
        </row>
        <row r="4888"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 t="str">
            <v/>
          </cell>
        </row>
        <row r="4889"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 t="str">
            <v/>
          </cell>
        </row>
        <row r="4890"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 t="str">
            <v/>
          </cell>
        </row>
        <row r="4891"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 t="str">
            <v/>
          </cell>
        </row>
        <row r="4892"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 t="str">
            <v/>
          </cell>
        </row>
        <row r="4893"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 t="str">
            <v/>
          </cell>
        </row>
        <row r="4894"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 t="str">
            <v/>
          </cell>
        </row>
        <row r="4895"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 t="str">
            <v/>
          </cell>
        </row>
        <row r="4896"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 t="str">
            <v/>
          </cell>
        </row>
        <row r="4897"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 t="str">
            <v/>
          </cell>
        </row>
        <row r="4898"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 t="str">
            <v/>
          </cell>
        </row>
        <row r="4899"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 t="str">
            <v/>
          </cell>
        </row>
        <row r="4900"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 t="str">
            <v/>
          </cell>
        </row>
        <row r="4901"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 t="str">
            <v/>
          </cell>
        </row>
        <row r="4902"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 t="str">
            <v/>
          </cell>
        </row>
        <row r="4903"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 t="str">
            <v/>
          </cell>
        </row>
        <row r="4904"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 t="str">
            <v/>
          </cell>
        </row>
        <row r="4905"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 t="str">
            <v/>
          </cell>
        </row>
        <row r="4906"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 t="str">
            <v/>
          </cell>
        </row>
        <row r="4907"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 t="str">
            <v/>
          </cell>
        </row>
        <row r="4908"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 t="str">
            <v/>
          </cell>
        </row>
        <row r="4909"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 t="str">
            <v/>
          </cell>
        </row>
        <row r="4910"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 t="str">
            <v/>
          </cell>
        </row>
        <row r="4911"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 t="str">
            <v/>
          </cell>
        </row>
        <row r="4912"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 t="str">
            <v/>
          </cell>
        </row>
        <row r="4913"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 t="str">
            <v/>
          </cell>
        </row>
        <row r="4914"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 t="str">
            <v/>
          </cell>
        </row>
        <row r="4915"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 t="str">
            <v/>
          </cell>
        </row>
        <row r="4916"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 t="str">
            <v/>
          </cell>
        </row>
        <row r="4917"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 t="str">
            <v/>
          </cell>
        </row>
        <row r="4918"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 t="str">
            <v/>
          </cell>
        </row>
        <row r="4919"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 t="str">
            <v/>
          </cell>
        </row>
        <row r="4920"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 t="str">
            <v/>
          </cell>
        </row>
        <row r="4921"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 t="str">
            <v/>
          </cell>
        </row>
        <row r="4922"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 t="str">
            <v/>
          </cell>
        </row>
        <row r="4923"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 t="str">
            <v/>
          </cell>
        </row>
        <row r="4924"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 t="str">
            <v/>
          </cell>
        </row>
        <row r="4925"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 t="str">
            <v/>
          </cell>
        </row>
        <row r="4926"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 t="str">
            <v/>
          </cell>
        </row>
        <row r="4927"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 t="str">
            <v/>
          </cell>
        </row>
        <row r="4928"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 t="str">
            <v/>
          </cell>
        </row>
        <row r="4929"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 t="str">
            <v/>
          </cell>
        </row>
        <row r="4930"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 t="str">
            <v/>
          </cell>
        </row>
        <row r="4931"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 t="str">
            <v/>
          </cell>
        </row>
        <row r="4932"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 t="str">
            <v/>
          </cell>
        </row>
        <row r="4933"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 t="str">
            <v/>
          </cell>
        </row>
        <row r="4934"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 t="str">
            <v/>
          </cell>
        </row>
        <row r="4935"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 t="str">
            <v/>
          </cell>
        </row>
        <row r="4936"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 t="str">
            <v/>
          </cell>
        </row>
        <row r="4937">
          <cell r="Y4937" t="str">
            <v/>
          </cell>
        </row>
        <row r="4938">
          <cell r="Y4938" t="str">
            <v/>
          </cell>
        </row>
        <row r="4939">
          <cell r="Y4939" t="str">
            <v/>
          </cell>
        </row>
        <row r="4940">
          <cell r="Y4940" t="str">
            <v/>
          </cell>
        </row>
        <row r="4941">
          <cell r="Y4941" t="str">
            <v/>
          </cell>
        </row>
        <row r="4942">
          <cell r="Y4942" t="str">
            <v/>
          </cell>
        </row>
        <row r="4943">
          <cell r="Y4943" t="str">
            <v/>
          </cell>
        </row>
        <row r="4944">
          <cell r="Y4944" t="str">
            <v/>
          </cell>
        </row>
        <row r="4945">
          <cell r="Y4945" t="str">
            <v/>
          </cell>
        </row>
        <row r="4946">
          <cell r="Y4946" t="str">
            <v/>
          </cell>
        </row>
        <row r="4947">
          <cell r="Y4947" t="str">
            <v/>
          </cell>
        </row>
        <row r="4948">
          <cell r="Y4948" t="str">
            <v/>
          </cell>
        </row>
        <row r="4949">
          <cell r="Y4949" t="str">
            <v/>
          </cell>
        </row>
        <row r="4950">
          <cell r="Y4950" t="str">
            <v/>
          </cell>
        </row>
        <row r="4951">
          <cell r="Y4951" t="str">
            <v/>
          </cell>
        </row>
        <row r="4952">
          <cell r="Y4952" t="str">
            <v/>
          </cell>
        </row>
        <row r="4953">
          <cell r="Y4953" t="str">
            <v/>
          </cell>
        </row>
        <row r="4954">
          <cell r="Y4954" t="str">
            <v/>
          </cell>
        </row>
        <row r="4955">
          <cell r="Y4955" t="str">
            <v/>
          </cell>
        </row>
        <row r="4956">
          <cell r="Y4956" t="str">
            <v/>
          </cell>
        </row>
        <row r="4957">
          <cell r="Y4957" t="str">
            <v/>
          </cell>
        </row>
        <row r="4958">
          <cell r="Y4958" t="str">
            <v/>
          </cell>
        </row>
        <row r="4959">
          <cell r="Y4959" t="str">
            <v/>
          </cell>
        </row>
        <row r="4960">
          <cell r="Y4960" t="str">
            <v/>
          </cell>
        </row>
        <row r="4961">
          <cell r="Y4961" t="str">
            <v/>
          </cell>
        </row>
        <row r="4962">
          <cell r="Y4962" t="str">
            <v/>
          </cell>
        </row>
        <row r="4963">
          <cell r="Y4963" t="str">
            <v/>
          </cell>
        </row>
        <row r="4964">
          <cell r="Y4964" t="str">
            <v/>
          </cell>
        </row>
        <row r="4965">
          <cell r="Y4965" t="str">
            <v/>
          </cell>
        </row>
        <row r="4966">
          <cell r="Y4966" t="str">
            <v/>
          </cell>
        </row>
        <row r="4967">
          <cell r="Y4967" t="str">
            <v/>
          </cell>
        </row>
        <row r="4968">
          <cell r="Y4968" t="str">
            <v/>
          </cell>
        </row>
        <row r="4969">
          <cell r="Y4969" t="str">
            <v/>
          </cell>
        </row>
        <row r="4970">
          <cell r="Y4970" t="str">
            <v/>
          </cell>
        </row>
        <row r="4971">
          <cell r="Y4971" t="str">
            <v/>
          </cell>
        </row>
        <row r="4972">
          <cell r="Y4972" t="str">
            <v/>
          </cell>
        </row>
        <row r="4973">
          <cell r="Y4973" t="str">
            <v/>
          </cell>
        </row>
        <row r="4974">
          <cell r="Y4974" t="str">
            <v/>
          </cell>
        </row>
        <row r="4975">
          <cell r="Y4975" t="str">
            <v/>
          </cell>
        </row>
        <row r="4976">
          <cell r="Y4976" t="str">
            <v/>
          </cell>
        </row>
        <row r="4977">
          <cell r="Y4977" t="str">
            <v/>
          </cell>
        </row>
        <row r="4978">
          <cell r="Y4978" t="str">
            <v/>
          </cell>
        </row>
        <row r="4979">
          <cell r="Y4979" t="str">
            <v/>
          </cell>
        </row>
        <row r="4980">
          <cell r="Y4980" t="str">
            <v/>
          </cell>
        </row>
        <row r="4981">
          <cell r="Y4981" t="str">
            <v/>
          </cell>
        </row>
        <row r="4982">
          <cell r="Y4982" t="str">
            <v/>
          </cell>
        </row>
        <row r="4983">
          <cell r="Y4983" t="str">
            <v/>
          </cell>
        </row>
        <row r="4984">
          <cell r="Y4984" t="str">
            <v/>
          </cell>
        </row>
        <row r="4985">
          <cell r="Y4985" t="str">
            <v/>
          </cell>
        </row>
        <row r="4986">
          <cell r="Y4986" t="str">
            <v/>
          </cell>
        </row>
        <row r="4987">
          <cell r="Y4987" t="str">
            <v/>
          </cell>
        </row>
        <row r="4988">
          <cell r="Y4988" t="str">
            <v/>
          </cell>
        </row>
        <row r="4989">
          <cell r="Y4989" t="str">
            <v/>
          </cell>
        </row>
        <row r="4990">
          <cell r="Y4990" t="str">
            <v/>
          </cell>
        </row>
        <row r="4991">
          <cell r="Y4991" t="str">
            <v/>
          </cell>
        </row>
        <row r="4992">
          <cell r="Y4992" t="str">
            <v/>
          </cell>
        </row>
        <row r="4993">
          <cell r="Y4993" t="str">
            <v/>
          </cell>
        </row>
        <row r="4994">
          <cell r="Y4994" t="str">
            <v/>
          </cell>
        </row>
        <row r="4995">
          <cell r="Y4995" t="str">
            <v/>
          </cell>
        </row>
        <row r="4996">
          <cell r="Y4996" t="str">
            <v/>
          </cell>
        </row>
        <row r="4997">
          <cell r="Y4997" t="str">
            <v/>
          </cell>
        </row>
        <row r="4998">
          <cell r="Y4998" t="str">
            <v/>
          </cell>
        </row>
        <row r="4999">
          <cell r="Y4999" t="str">
            <v/>
          </cell>
        </row>
        <row r="5000">
          <cell r="Y5000" t="str">
            <v/>
          </cell>
        </row>
        <row r="5001">
          <cell r="Y5001" t="str">
            <v/>
          </cell>
        </row>
        <row r="5002">
          <cell r="Y5002" t="str">
            <v/>
          </cell>
        </row>
        <row r="5003">
          <cell r="Y5003" t="str">
            <v/>
          </cell>
        </row>
        <row r="5004">
          <cell r="Y5004" t="str">
            <v/>
          </cell>
        </row>
        <row r="5005">
          <cell r="Y5005" t="str">
            <v/>
          </cell>
        </row>
        <row r="5006">
          <cell r="Y5006" t="str">
            <v/>
          </cell>
        </row>
        <row r="5007">
          <cell r="Y5007" t="str">
            <v/>
          </cell>
        </row>
        <row r="5008">
          <cell r="Y5008" t="str">
            <v/>
          </cell>
        </row>
        <row r="5009">
          <cell r="Y5009" t="str">
            <v/>
          </cell>
        </row>
        <row r="5010">
          <cell r="Y5010" t="str">
            <v/>
          </cell>
        </row>
        <row r="5011">
          <cell r="Y5011" t="str">
            <v/>
          </cell>
        </row>
        <row r="5012">
          <cell r="Y5012" t="str">
            <v/>
          </cell>
        </row>
        <row r="5013">
          <cell r="Y5013" t="str">
            <v/>
          </cell>
        </row>
        <row r="5014">
          <cell r="Y5014" t="str">
            <v/>
          </cell>
        </row>
        <row r="5015">
          <cell r="Y5015" t="str">
            <v/>
          </cell>
        </row>
        <row r="5016">
          <cell r="Y5016" t="str">
            <v/>
          </cell>
        </row>
        <row r="5017">
          <cell r="Y5017" t="str">
            <v/>
          </cell>
        </row>
        <row r="5018">
          <cell r="Y5018" t="str">
            <v/>
          </cell>
        </row>
        <row r="5019">
          <cell r="Y5019" t="str">
            <v/>
          </cell>
        </row>
        <row r="5020">
          <cell r="Y5020" t="str">
            <v/>
          </cell>
        </row>
        <row r="5021">
          <cell r="Y5021" t="str">
            <v/>
          </cell>
        </row>
        <row r="5022">
          <cell r="Y5022" t="str">
            <v/>
          </cell>
        </row>
        <row r="5023">
          <cell r="Y5023" t="str">
            <v/>
          </cell>
        </row>
        <row r="5024">
          <cell r="Y5024" t="str">
            <v/>
          </cell>
        </row>
        <row r="5025">
          <cell r="Y5025" t="str">
            <v/>
          </cell>
        </row>
        <row r="5026">
          <cell r="Y5026" t="str">
            <v/>
          </cell>
        </row>
        <row r="5027">
          <cell r="Y5027" t="str">
            <v/>
          </cell>
        </row>
        <row r="5028">
          <cell r="Y5028" t="str">
            <v/>
          </cell>
        </row>
        <row r="5029">
          <cell r="Y5029" t="str">
            <v/>
          </cell>
        </row>
        <row r="5030">
          <cell r="Y5030" t="str">
            <v/>
          </cell>
        </row>
        <row r="5031">
          <cell r="Y5031" t="str">
            <v/>
          </cell>
        </row>
        <row r="5032">
          <cell r="Y5032" t="str">
            <v/>
          </cell>
        </row>
        <row r="5033">
          <cell r="Y5033" t="str">
            <v/>
          </cell>
        </row>
        <row r="5034">
          <cell r="Y5034" t="str">
            <v/>
          </cell>
        </row>
        <row r="5035">
          <cell r="Y5035" t="str">
            <v/>
          </cell>
        </row>
        <row r="5036">
          <cell r="Y5036" t="str">
            <v/>
          </cell>
        </row>
        <row r="5037">
          <cell r="Y5037" t="str">
            <v/>
          </cell>
        </row>
        <row r="5038">
          <cell r="Y5038" t="str">
            <v/>
          </cell>
        </row>
        <row r="5039">
          <cell r="Y5039" t="str">
            <v/>
          </cell>
        </row>
        <row r="5040">
          <cell r="Y5040" t="str">
            <v/>
          </cell>
        </row>
        <row r="5041">
          <cell r="Y5041" t="str">
            <v/>
          </cell>
        </row>
        <row r="5042">
          <cell r="Y5042" t="str">
            <v/>
          </cell>
        </row>
        <row r="5043">
          <cell r="Y5043" t="str">
            <v/>
          </cell>
        </row>
        <row r="5044">
          <cell r="Y5044" t="str">
            <v/>
          </cell>
        </row>
        <row r="5045">
          <cell r="Y5045" t="str">
            <v/>
          </cell>
        </row>
        <row r="5046">
          <cell r="Y5046" t="str">
            <v/>
          </cell>
        </row>
        <row r="5047">
          <cell r="Y5047" t="str">
            <v/>
          </cell>
        </row>
        <row r="5048">
          <cell r="Y5048" t="str">
            <v/>
          </cell>
        </row>
        <row r="5049">
          <cell r="Y5049" t="str">
            <v/>
          </cell>
        </row>
        <row r="5050">
          <cell r="Y5050" t="str">
            <v/>
          </cell>
        </row>
        <row r="5051">
          <cell r="Y5051" t="str">
            <v/>
          </cell>
        </row>
        <row r="5052">
          <cell r="Y5052" t="str">
            <v/>
          </cell>
        </row>
        <row r="5053">
          <cell r="Y5053" t="str">
            <v/>
          </cell>
        </row>
        <row r="5054">
          <cell r="Y5054" t="str">
            <v/>
          </cell>
        </row>
        <row r="5055">
          <cell r="Y5055" t="str">
            <v/>
          </cell>
        </row>
        <row r="5056">
          <cell r="Y5056" t="str">
            <v/>
          </cell>
        </row>
        <row r="5057">
          <cell r="Y5057" t="str">
            <v/>
          </cell>
        </row>
        <row r="5058">
          <cell r="Y5058" t="str">
            <v/>
          </cell>
        </row>
        <row r="5059">
          <cell r="Y5059" t="str">
            <v/>
          </cell>
        </row>
        <row r="5060">
          <cell r="Y5060" t="str">
            <v/>
          </cell>
        </row>
        <row r="5061">
          <cell r="Y5061" t="str">
            <v/>
          </cell>
        </row>
        <row r="5062">
          <cell r="Y5062" t="str">
            <v/>
          </cell>
        </row>
        <row r="5063">
          <cell r="Y5063" t="str">
            <v/>
          </cell>
        </row>
        <row r="5064">
          <cell r="Y5064" t="str">
            <v/>
          </cell>
        </row>
        <row r="5065">
          <cell r="Y5065" t="str">
            <v/>
          </cell>
        </row>
        <row r="5066">
          <cell r="Y5066" t="str">
            <v/>
          </cell>
        </row>
        <row r="5067">
          <cell r="Y5067" t="str">
            <v/>
          </cell>
        </row>
        <row r="5068">
          <cell r="Y5068" t="str">
            <v/>
          </cell>
        </row>
        <row r="5069">
          <cell r="Y5069" t="str">
            <v/>
          </cell>
        </row>
        <row r="5070">
          <cell r="Y5070" t="str">
            <v/>
          </cell>
        </row>
        <row r="5071">
          <cell r="Y5071" t="str">
            <v/>
          </cell>
        </row>
        <row r="5072">
          <cell r="Y5072" t="str">
            <v/>
          </cell>
        </row>
        <row r="5073">
          <cell r="Y5073" t="str">
            <v/>
          </cell>
        </row>
        <row r="5074">
          <cell r="Y5074" t="str">
            <v/>
          </cell>
        </row>
        <row r="5075">
          <cell r="Y5075" t="str">
            <v/>
          </cell>
        </row>
        <row r="5076">
          <cell r="Y5076" t="str">
            <v/>
          </cell>
        </row>
        <row r="5077">
          <cell r="Y5077" t="str">
            <v/>
          </cell>
        </row>
        <row r="5078">
          <cell r="Y5078" t="str">
            <v/>
          </cell>
        </row>
        <row r="5079">
          <cell r="Y5079" t="str">
            <v/>
          </cell>
        </row>
        <row r="5080">
          <cell r="Y5080" t="str">
            <v/>
          </cell>
        </row>
        <row r="5081">
          <cell r="Y5081" t="str">
            <v/>
          </cell>
        </row>
        <row r="5082">
          <cell r="Y5082" t="str">
            <v/>
          </cell>
        </row>
        <row r="5083">
          <cell r="Y5083" t="str">
            <v/>
          </cell>
        </row>
        <row r="5084">
          <cell r="Y5084" t="str">
            <v/>
          </cell>
        </row>
        <row r="5085">
          <cell r="Y5085" t="str">
            <v/>
          </cell>
        </row>
        <row r="5086">
          <cell r="Y5086" t="str">
            <v/>
          </cell>
        </row>
        <row r="5087">
          <cell r="Y5087" t="str">
            <v/>
          </cell>
        </row>
        <row r="5088">
          <cell r="Y5088" t="str">
            <v/>
          </cell>
        </row>
        <row r="5089">
          <cell r="Y5089" t="str">
            <v/>
          </cell>
        </row>
        <row r="5090">
          <cell r="Y5090" t="str">
            <v/>
          </cell>
        </row>
        <row r="5091">
          <cell r="Y5091" t="str">
            <v/>
          </cell>
        </row>
        <row r="5092">
          <cell r="Y5092" t="str">
            <v/>
          </cell>
        </row>
        <row r="5093">
          <cell r="Y5093" t="str">
            <v/>
          </cell>
        </row>
        <row r="5094">
          <cell r="Y5094" t="str">
            <v/>
          </cell>
        </row>
        <row r="5095">
          <cell r="Y5095" t="str">
            <v/>
          </cell>
        </row>
        <row r="5096">
          <cell r="Y5096" t="str">
            <v/>
          </cell>
        </row>
        <row r="5097">
          <cell r="Y5097" t="str">
            <v/>
          </cell>
        </row>
        <row r="5098">
          <cell r="Y5098" t="str">
            <v/>
          </cell>
        </row>
        <row r="5099">
          <cell r="Y5099" t="str">
            <v/>
          </cell>
        </row>
        <row r="5100">
          <cell r="Y5100" t="str">
            <v/>
          </cell>
        </row>
        <row r="5101">
          <cell r="Y5101" t="str">
            <v/>
          </cell>
        </row>
        <row r="5102">
          <cell r="Y5102" t="str">
            <v/>
          </cell>
        </row>
        <row r="5103">
          <cell r="Y5103" t="str">
            <v/>
          </cell>
        </row>
        <row r="5104">
          <cell r="Y5104" t="str">
            <v/>
          </cell>
        </row>
        <row r="5105">
          <cell r="Y5105" t="str">
            <v/>
          </cell>
        </row>
        <row r="5106">
          <cell r="Y5106" t="str">
            <v/>
          </cell>
        </row>
        <row r="5107">
          <cell r="Y5107" t="str">
            <v/>
          </cell>
        </row>
        <row r="5108">
          <cell r="Y5108" t="str">
            <v/>
          </cell>
        </row>
        <row r="5109">
          <cell r="Y5109" t="str">
            <v/>
          </cell>
        </row>
        <row r="5110">
          <cell r="Y5110" t="str">
            <v/>
          </cell>
        </row>
        <row r="5111">
          <cell r="Y5111" t="str">
            <v/>
          </cell>
        </row>
        <row r="5112">
          <cell r="Y5112" t="str">
            <v/>
          </cell>
        </row>
        <row r="5113">
          <cell r="Y5113" t="str">
            <v/>
          </cell>
        </row>
        <row r="5114">
          <cell r="Y5114" t="str">
            <v/>
          </cell>
        </row>
        <row r="5115">
          <cell r="Y5115" t="str">
            <v/>
          </cell>
        </row>
        <row r="5116">
          <cell r="Y5116" t="str">
            <v/>
          </cell>
        </row>
        <row r="5117">
          <cell r="Y5117" t="str">
            <v/>
          </cell>
        </row>
        <row r="5118">
          <cell r="Y5118" t="str">
            <v/>
          </cell>
        </row>
        <row r="5119">
          <cell r="Y5119" t="str">
            <v/>
          </cell>
        </row>
        <row r="5120">
          <cell r="Y5120" t="str">
            <v/>
          </cell>
        </row>
        <row r="5121">
          <cell r="Y5121" t="str">
            <v/>
          </cell>
        </row>
        <row r="5122">
          <cell r="Y5122" t="str">
            <v/>
          </cell>
        </row>
        <row r="5123">
          <cell r="Y5123" t="str">
            <v/>
          </cell>
        </row>
        <row r="5124">
          <cell r="Y5124" t="str">
            <v/>
          </cell>
        </row>
        <row r="5125">
          <cell r="Y5125" t="str">
            <v/>
          </cell>
        </row>
        <row r="5126">
          <cell r="Y5126" t="str">
            <v/>
          </cell>
        </row>
        <row r="5127">
          <cell r="Y5127" t="str">
            <v/>
          </cell>
        </row>
        <row r="5128">
          <cell r="Y5128" t="str">
            <v/>
          </cell>
        </row>
        <row r="5129">
          <cell r="Y5129" t="str">
            <v/>
          </cell>
        </row>
        <row r="5130">
          <cell r="Y5130" t="str">
            <v/>
          </cell>
        </row>
        <row r="5131">
          <cell r="Y5131" t="str">
            <v/>
          </cell>
        </row>
        <row r="5132">
          <cell r="Y5132" t="str">
            <v/>
          </cell>
        </row>
        <row r="5133">
          <cell r="Y5133" t="str">
            <v/>
          </cell>
        </row>
        <row r="5134">
          <cell r="Y5134" t="str">
            <v/>
          </cell>
        </row>
        <row r="5135">
          <cell r="Y5135" t="str">
            <v/>
          </cell>
        </row>
        <row r="5136">
          <cell r="Y5136" t="str">
            <v/>
          </cell>
        </row>
        <row r="5137">
          <cell r="Y5137" t="str">
            <v/>
          </cell>
        </row>
        <row r="5138">
          <cell r="Y5138" t="str">
            <v/>
          </cell>
        </row>
        <row r="5139">
          <cell r="Y5139" t="str">
            <v/>
          </cell>
        </row>
        <row r="5140">
          <cell r="Y5140" t="str">
            <v/>
          </cell>
        </row>
        <row r="5141">
          <cell r="Y5141" t="str">
            <v/>
          </cell>
        </row>
        <row r="5142">
          <cell r="Y5142" t="str">
            <v/>
          </cell>
        </row>
        <row r="5143">
          <cell r="Y5143" t="str">
            <v/>
          </cell>
        </row>
        <row r="5144">
          <cell r="Y5144" t="str">
            <v/>
          </cell>
        </row>
        <row r="5145">
          <cell r="Y5145" t="str">
            <v/>
          </cell>
        </row>
        <row r="5146">
          <cell r="Y5146" t="str">
            <v/>
          </cell>
        </row>
        <row r="5147">
          <cell r="Y5147" t="str">
            <v/>
          </cell>
        </row>
        <row r="5148">
          <cell r="Y5148" t="str">
            <v/>
          </cell>
        </row>
        <row r="5149">
          <cell r="Y5149" t="str">
            <v/>
          </cell>
        </row>
        <row r="5150">
          <cell r="Y5150" t="str">
            <v/>
          </cell>
        </row>
        <row r="5151">
          <cell r="Y5151" t="str">
            <v/>
          </cell>
        </row>
        <row r="5152">
          <cell r="Y5152" t="str">
            <v/>
          </cell>
        </row>
        <row r="5153">
          <cell r="Y5153" t="str">
            <v/>
          </cell>
        </row>
        <row r="5154">
          <cell r="Y5154" t="str">
            <v/>
          </cell>
        </row>
        <row r="5155">
          <cell r="Y5155" t="str">
            <v/>
          </cell>
        </row>
        <row r="5156">
          <cell r="Y5156" t="str">
            <v/>
          </cell>
        </row>
        <row r="5157">
          <cell r="Y5157" t="str">
            <v/>
          </cell>
        </row>
        <row r="5158">
          <cell r="Y5158" t="str">
            <v/>
          </cell>
        </row>
        <row r="5159">
          <cell r="Y5159" t="str">
            <v/>
          </cell>
        </row>
        <row r="5160">
          <cell r="Y5160" t="str">
            <v/>
          </cell>
        </row>
        <row r="5161">
          <cell r="Y5161" t="str">
            <v/>
          </cell>
        </row>
        <row r="5162">
          <cell r="Y5162" t="str">
            <v/>
          </cell>
        </row>
        <row r="5163">
          <cell r="Y5163" t="str">
            <v/>
          </cell>
        </row>
        <row r="5164">
          <cell r="Y5164" t="str">
            <v/>
          </cell>
        </row>
        <row r="5165">
          <cell r="Y5165" t="str">
            <v/>
          </cell>
        </row>
        <row r="5166">
          <cell r="Y5166" t="str">
            <v/>
          </cell>
        </row>
        <row r="5167">
          <cell r="Y5167" t="str">
            <v/>
          </cell>
        </row>
        <row r="5168">
          <cell r="Y5168" t="str">
            <v/>
          </cell>
        </row>
        <row r="5169">
          <cell r="Y5169" t="str">
            <v/>
          </cell>
        </row>
        <row r="5170">
          <cell r="Y5170" t="str">
            <v/>
          </cell>
        </row>
        <row r="5171">
          <cell r="Y5171" t="str">
            <v/>
          </cell>
        </row>
        <row r="5172">
          <cell r="Y5172" t="str">
            <v/>
          </cell>
        </row>
        <row r="5173">
          <cell r="Y5173" t="str">
            <v/>
          </cell>
        </row>
        <row r="5174">
          <cell r="Y5174" t="str">
            <v/>
          </cell>
        </row>
        <row r="5175">
          <cell r="Y5175" t="str">
            <v/>
          </cell>
        </row>
        <row r="5176">
          <cell r="Y5176" t="str">
            <v/>
          </cell>
        </row>
        <row r="5177">
          <cell r="Y5177" t="str">
            <v/>
          </cell>
        </row>
        <row r="5178">
          <cell r="Y5178" t="str">
            <v/>
          </cell>
        </row>
        <row r="5179">
          <cell r="Y5179" t="str">
            <v/>
          </cell>
        </row>
        <row r="5180">
          <cell r="Y5180" t="str">
            <v/>
          </cell>
        </row>
        <row r="5181">
          <cell r="Y5181" t="str">
            <v/>
          </cell>
        </row>
        <row r="5182">
          <cell r="Y5182" t="str">
            <v/>
          </cell>
        </row>
        <row r="5183">
          <cell r="Y5183" t="str">
            <v/>
          </cell>
        </row>
        <row r="5184">
          <cell r="Y5184" t="str">
            <v/>
          </cell>
        </row>
        <row r="5185">
          <cell r="Y5185" t="str">
            <v/>
          </cell>
        </row>
        <row r="5186">
          <cell r="Y5186" t="str">
            <v/>
          </cell>
        </row>
        <row r="5187">
          <cell r="Y5187" t="str">
            <v/>
          </cell>
        </row>
        <row r="5188">
          <cell r="Y5188" t="str">
            <v/>
          </cell>
        </row>
        <row r="5189">
          <cell r="Y5189" t="str">
            <v/>
          </cell>
        </row>
        <row r="5190">
          <cell r="Y5190" t="str">
            <v/>
          </cell>
        </row>
        <row r="5191">
          <cell r="Y5191" t="str">
            <v/>
          </cell>
        </row>
        <row r="5192">
          <cell r="Y5192" t="str">
            <v/>
          </cell>
        </row>
        <row r="5193">
          <cell r="Y5193" t="str">
            <v/>
          </cell>
        </row>
        <row r="5194">
          <cell r="Y5194" t="str">
            <v/>
          </cell>
        </row>
        <row r="5195">
          <cell r="Y5195" t="str">
            <v/>
          </cell>
        </row>
        <row r="5196">
          <cell r="Y5196" t="str">
            <v/>
          </cell>
        </row>
        <row r="5197">
          <cell r="Y5197" t="str">
            <v/>
          </cell>
        </row>
        <row r="5198">
          <cell r="Y5198" t="str">
            <v/>
          </cell>
        </row>
        <row r="5199">
          <cell r="Y5199" t="str">
            <v/>
          </cell>
        </row>
        <row r="5200">
          <cell r="Y5200" t="str">
            <v/>
          </cell>
        </row>
        <row r="5201">
          <cell r="Y5201" t="str">
            <v/>
          </cell>
        </row>
        <row r="5202">
          <cell r="Y5202" t="str">
            <v/>
          </cell>
        </row>
        <row r="5203">
          <cell r="Y5203" t="str">
            <v/>
          </cell>
        </row>
        <row r="5204">
          <cell r="Y5204" t="str">
            <v/>
          </cell>
        </row>
        <row r="5205">
          <cell r="Y5205" t="str">
            <v/>
          </cell>
        </row>
        <row r="5206">
          <cell r="Y5206" t="str">
            <v/>
          </cell>
        </row>
        <row r="5207">
          <cell r="Y5207" t="str">
            <v/>
          </cell>
        </row>
        <row r="5208">
          <cell r="Y5208" t="str">
            <v/>
          </cell>
        </row>
        <row r="5209">
          <cell r="Y5209" t="str">
            <v/>
          </cell>
        </row>
        <row r="5210">
          <cell r="Y5210" t="str">
            <v/>
          </cell>
        </row>
        <row r="5211">
          <cell r="Y5211" t="str">
            <v/>
          </cell>
        </row>
        <row r="5212">
          <cell r="Y5212" t="str">
            <v/>
          </cell>
        </row>
        <row r="5213">
          <cell r="Y5213" t="str">
            <v/>
          </cell>
        </row>
        <row r="5214">
          <cell r="Y5214" t="str">
            <v/>
          </cell>
        </row>
        <row r="5215">
          <cell r="Y5215" t="str">
            <v/>
          </cell>
        </row>
        <row r="5216">
          <cell r="Y5216" t="str">
            <v/>
          </cell>
        </row>
        <row r="5217">
          <cell r="Y5217" t="str">
            <v/>
          </cell>
        </row>
        <row r="5218">
          <cell r="Y5218" t="str">
            <v/>
          </cell>
        </row>
        <row r="5219">
          <cell r="Y5219" t="str">
            <v/>
          </cell>
        </row>
        <row r="5220">
          <cell r="Y5220" t="str">
            <v/>
          </cell>
        </row>
        <row r="5221">
          <cell r="Y5221" t="str">
            <v/>
          </cell>
        </row>
        <row r="5222">
          <cell r="Y5222" t="str">
            <v/>
          </cell>
        </row>
        <row r="5223">
          <cell r="Y5223" t="str">
            <v/>
          </cell>
        </row>
        <row r="5224">
          <cell r="Y5224" t="str">
            <v/>
          </cell>
        </row>
        <row r="5225">
          <cell r="Y5225" t="str">
            <v/>
          </cell>
        </row>
        <row r="5226">
          <cell r="Y5226" t="str">
            <v/>
          </cell>
        </row>
        <row r="5227">
          <cell r="Y5227" t="str">
            <v/>
          </cell>
        </row>
        <row r="5228">
          <cell r="Y5228" t="str">
            <v/>
          </cell>
        </row>
        <row r="5229">
          <cell r="Y5229" t="str">
            <v/>
          </cell>
        </row>
        <row r="5230">
          <cell r="Y5230" t="str">
            <v/>
          </cell>
        </row>
        <row r="5231">
          <cell r="Y5231" t="str">
            <v/>
          </cell>
        </row>
        <row r="5232">
          <cell r="Y5232" t="str">
            <v/>
          </cell>
        </row>
        <row r="5233">
          <cell r="Y5233" t="str">
            <v/>
          </cell>
        </row>
        <row r="5234">
          <cell r="Y5234" t="str">
            <v/>
          </cell>
        </row>
        <row r="5235">
          <cell r="Y5235" t="str">
            <v/>
          </cell>
        </row>
        <row r="5236">
          <cell r="Y5236" t="str">
            <v/>
          </cell>
        </row>
        <row r="5237">
          <cell r="Y5237" t="str">
            <v/>
          </cell>
        </row>
        <row r="5238">
          <cell r="Y5238" t="str">
            <v/>
          </cell>
        </row>
        <row r="5239">
          <cell r="Y5239" t="str">
            <v/>
          </cell>
        </row>
        <row r="5240">
          <cell r="Y5240" t="str">
            <v/>
          </cell>
        </row>
        <row r="5241">
          <cell r="Y5241" t="str">
            <v/>
          </cell>
        </row>
        <row r="5242">
          <cell r="Y5242" t="str">
            <v/>
          </cell>
        </row>
        <row r="5243">
          <cell r="Y5243" t="str">
            <v/>
          </cell>
        </row>
        <row r="5244">
          <cell r="Y5244" t="str">
            <v/>
          </cell>
        </row>
        <row r="5245">
          <cell r="Y5245" t="str">
            <v/>
          </cell>
        </row>
        <row r="5246">
          <cell r="Y5246" t="str">
            <v/>
          </cell>
        </row>
        <row r="5247">
          <cell r="Y5247" t="str">
            <v/>
          </cell>
        </row>
        <row r="5248">
          <cell r="Y5248" t="str">
            <v/>
          </cell>
        </row>
        <row r="5249">
          <cell r="Y5249" t="str">
            <v/>
          </cell>
        </row>
        <row r="5250">
          <cell r="Y5250" t="str">
            <v/>
          </cell>
        </row>
        <row r="5251">
          <cell r="Y5251" t="str">
            <v/>
          </cell>
        </row>
        <row r="5252">
          <cell r="Y5252" t="str">
            <v/>
          </cell>
        </row>
        <row r="5253">
          <cell r="Y5253" t="str">
            <v/>
          </cell>
        </row>
        <row r="5254">
          <cell r="Y5254" t="str">
            <v/>
          </cell>
        </row>
        <row r="5255">
          <cell r="Y5255" t="str">
            <v/>
          </cell>
        </row>
        <row r="5258">
          <cell r="L5258">
            <v>0</v>
          </cell>
        </row>
        <row r="5259">
          <cell r="E5259">
            <v>0</v>
          </cell>
        </row>
        <row r="5262">
          <cell r="T5262">
            <v>0</v>
          </cell>
        </row>
        <row r="5263">
          <cell r="X5263">
            <v>0</v>
          </cell>
        </row>
      </sheetData>
      <sheetData sheetId="12" refreshError="1"/>
      <sheetData sheetId="13" refreshError="1"/>
      <sheetData sheetId="14">
        <row r="1">
          <cell r="I1" t="str">
            <v>Cost Adjustments</v>
          </cell>
        </row>
      </sheetData>
      <sheetData sheetId="15" refreshError="1"/>
      <sheetData sheetId="16">
        <row r="2">
          <cell r="A2">
            <v>2019</v>
          </cell>
          <cell r="C2" t="str">
            <v>I_FOT_COBQ3</v>
          </cell>
          <cell r="E2">
            <v>0</v>
          </cell>
        </row>
        <row r="3">
          <cell r="A3">
            <v>2019</v>
          </cell>
          <cell r="C3" t="str">
            <v>I_FOT_COB_W</v>
          </cell>
          <cell r="E3">
            <v>0</v>
          </cell>
        </row>
        <row r="4">
          <cell r="A4">
            <v>2019</v>
          </cell>
          <cell r="C4" t="str">
            <v>I_FOT_MDCQ3</v>
          </cell>
          <cell r="E4">
            <v>0</v>
          </cell>
        </row>
        <row r="5">
          <cell r="A5">
            <v>2019</v>
          </cell>
          <cell r="C5" t="str">
            <v>I_FOT_MDCQ3b</v>
          </cell>
          <cell r="E5">
            <v>0</v>
          </cell>
        </row>
        <row r="6">
          <cell r="A6">
            <v>2019</v>
          </cell>
          <cell r="C6" t="str">
            <v>I_FOT_MDC_W</v>
          </cell>
          <cell r="E6">
            <v>0</v>
          </cell>
        </row>
        <row r="7">
          <cell r="A7">
            <v>2019</v>
          </cell>
          <cell r="C7" t="str">
            <v>I_RP_WD_LJp</v>
          </cell>
          <cell r="E7">
            <v>0</v>
          </cell>
        </row>
        <row r="8">
          <cell r="A8">
            <v>2019</v>
          </cell>
          <cell r="C8" t="str">
            <v>I_RP_WD_Gdne</v>
          </cell>
          <cell r="E8">
            <v>0</v>
          </cell>
        </row>
        <row r="9">
          <cell r="A9">
            <v>2019</v>
          </cell>
          <cell r="C9" t="str">
            <v>I_US_BAT_Pan</v>
          </cell>
          <cell r="E9">
            <v>4.5250000000000004</v>
          </cell>
        </row>
        <row r="10">
          <cell r="A10">
            <v>2019</v>
          </cell>
          <cell r="C10" t="str">
            <v>I_RP_WD_Mg1</v>
          </cell>
          <cell r="E10">
            <v>0</v>
          </cell>
        </row>
        <row r="11">
          <cell r="A11">
            <v>2019</v>
          </cell>
          <cell r="C11" t="str">
            <v>I_RP_WD_Mg2</v>
          </cell>
          <cell r="E11">
            <v>0</v>
          </cell>
        </row>
        <row r="12">
          <cell r="A12">
            <v>2019</v>
          </cell>
          <cell r="C12" t="str">
            <v>I_RP_WD_Glnr</v>
          </cell>
          <cell r="E12">
            <v>0</v>
          </cell>
        </row>
        <row r="13">
          <cell r="A13">
            <v>2019</v>
          </cell>
          <cell r="C13" t="str">
            <v>I_RP_WD_Gln3</v>
          </cell>
          <cell r="E13">
            <v>0</v>
          </cell>
        </row>
        <row r="14">
          <cell r="A14">
            <v>2019</v>
          </cell>
          <cell r="C14" t="str">
            <v>I_RP_WD_7Mil</v>
          </cell>
          <cell r="E14">
            <v>0</v>
          </cell>
        </row>
        <row r="15">
          <cell r="A15">
            <v>2019</v>
          </cell>
          <cell r="C15" t="str">
            <v>I_RP_WD_7Mi2</v>
          </cell>
          <cell r="E15">
            <v>0</v>
          </cell>
        </row>
        <row r="16">
          <cell r="A16">
            <v>2019</v>
          </cell>
          <cell r="C16" t="str">
            <v>I_RP_WD_HiP</v>
          </cell>
          <cell r="E16">
            <v>0</v>
          </cell>
        </row>
        <row r="17">
          <cell r="A17">
            <v>2019</v>
          </cell>
          <cell r="C17" t="str">
            <v>I_RP_WD_McF</v>
          </cell>
          <cell r="E17">
            <v>0</v>
          </cell>
        </row>
        <row r="18">
          <cell r="A18">
            <v>2019</v>
          </cell>
          <cell r="C18" t="str">
            <v>I_RP_WD_RHs</v>
          </cell>
          <cell r="E18">
            <v>0</v>
          </cell>
        </row>
        <row r="19">
          <cell r="A19">
            <v>2019</v>
          </cell>
          <cell r="C19" t="str">
            <v>I_FOT_NOBQ3</v>
          </cell>
          <cell r="E19">
            <v>0</v>
          </cell>
        </row>
        <row r="20">
          <cell r="A20">
            <v>2020</v>
          </cell>
          <cell r="C20" t="str">
            <v>I_FOT_COBQ3</v>
          </cell>
          <cell r="E20">
            <v>0</v>
          </cell>
        </row>
        <row r="21">
          <cell r="A21">
            <v>2020</v>
          </cell>
          <cell r="C21" t="str">
            <v>I_FOT_MDCQ3</v>
          </cell>
          <cell r="E21">
            <v>0</v>
          </cell>
        </row>
        <row r="22">
          <cell r="A22">
            <v>2020</v>
          </cell>
          <cell r="C22" t="str">
            <v>I_FOT_MDC_W</v>
          </cell>
          <cell r="E22">
            <v>0</v>
          </cell>
        </row>
        <row r="23">
          <cell r="A23">
            <v>2020</v>
          </cell>
          <cell r="C23" t="str">
            <v>CL_Naughton3_I_NTN3_GC</v>
          </cell>
          <cell r="E23">
            <v>3.2829999999999999</v>
          </cell>
        </row>
        <row r="24">
          <cell r="A24">
            <v>2020</v>
          </cell>
          <cell r="C24" t="str">
            <v>FB_S_Milfrd</v>
          </cell>
          <cell r="E24">
            <v>0</v>
          </cell>
        </row>
        <row r="25">
          <cell r="A25">
            <v>2020</v>
          </cell>
          <cell r="C25" t="str">
            <v>I_RP_WD_Dlp</v>
          </cell>
          <cell r="E25">
            <v>0</v>
          </cell>
        </row>
        <row r="26">
          <cell r="A26">
            <v>2020</v>
          </cell>
          <cell r="C26" t="str">
            <v>R_WD_TBF3_b</v>
          </cell>
          <cell r="E26">
            <v>0</v>
          </cell>
        </row>
        <row r="27">
          <cell r="A27">
            <v>2020</v>
          </cell>
          <cell r="C27" t="str">
            <v>R_WD_EKF1_b</v>
          </cell>
          <cell r="E27">
            <v>0</v>
          </cell>
        </row>
        <row r="28">
          <cell r="A28">
            <v>2020</v>
          </cell>
          <cell r="C28" t="str">
            <v>I_FOT_NOBQ3</v>
          </cell>
          <cell r="E28">
            <v>0</v>
          </cell>
        </row>
        <row r="29">
          <cell r="A29">
            <v>2020</v>
          </cell>
          <cell r="C29" t="str">
            <v>I_FOT_NOB_W</v>
          </cell>
          <cell r="E29">
            <v>0</v>
          </cell>
        </row>
        <row r="30">
          <cell r="A30">
            <v>2021</v>
          </cell>
          <cell r="C30" t="str">
            <v>I_FOT_COBQ3</v>
          </cell>
          <cell r="E30">
            <v>0</v>
          </cell>
        </row>
        <row r="31">
          <cell r="A31">
            <v>2021</v>
          </cell>
          <cell r="C31" t="str">
            <v>I_FOT_MDCQ3</v>
          </cell>
          <cell r="E31">
            <v>0</v>
          </cell>
        </row>
        <row r="32">
          <cell r="A32">
            <v>2021</v>
          </cell>
          <cell r="C32" t="str">
            <v>I_FOT_MDC_W</v>
          </cell>
          <cell r="E32">
            <v>0</v>
          </cell>
        </row>
        <row r="33">
          <cell r="A33">
            <v>2021</v>
          </cell>
          <cell r="C33" t="str">
            <v>H1.UN_PVS_CP</v>
          </cell>
          <cell r="E33">
            <v>198.214</v>
          </cell>
        </row>
        <row r="34">
          <cell r="A34">
            <v>2021</v>
          </cell>
          <cell r="C34" t="str">
            <v>FB_S_Hunter</v>
          </cell>
          <cell r="E34">
            <v>0</v>
          </cell>
        </row>
        <row r="35">
          <cell r="A35">
            <v>2021</v>
          </cell>
          <cell r="C35" t="str">
            <v>FB_S_Sigurd</v>
          </cell>
          <cell r="E35">
            <v>0</v>
          </cell>
        </row>
        <row r="36">
          <cell r="A36">
            <v>2021</v>
          </cell>
          <cell r="C36" t="str">
            <v>FB_S_CovMtn</v>
          </cell>
          <cell r="E36">
            <v>0</v>
          </cell>
        </row>
        <row r="37">
          <cell r="A37">
            <v>2021</v>
          </cell>
          <cell r="C37" t="str">
            <v>R_WD_CDR2_c</v>
          </cell>
          <cell r="E37">
            <v>0</v>
          </cell>
        </row>
        <row r="38">
          <cell r="A38">
            <v>2021</v>
          </cell>
          <cell r="C38" t="str">
            <v>I_CedarSpI_WD</v>
          </cell>
          <cell r="E38">
            <v>0</v>
          </cell>
        </row>
        <row r="39">
          <cell r="A39">
            <v>2021</v>
          </cell>
          <cell r="C39" t="str">
            <v>FB_S_PrnMil</v>
          </cell>
          <cell r="E39">
            <v>0</v>
          </cell>
        </row>
        <row r="40">
          <cell r="A40">
            <v>2021</v>
          </cell>
          <cell r="C40" t="str">
            <v>I_FOT_NOBQ3</v>
          </cell>
          <cell r="E40">
            <v>0</v>
          </cell>
        </row>
        <row r="41">
          <cell r="A41">
            <v>2021</v>
          </cell>
          <cell r="C41" t="str">
            <v>I_FOT_NOB_W</v>
          </cell>
          <cell r="E41">
            <v>0</v>
          </cell>
        </row>
        <row r="42">
          <cell r="A42">
            <v>2022</v>
          </cell>
          <cell r="C42" t="str">
            <v>I_FOT_COBQ3</v>
          </cell>
          <cell r="E42">
            <v>0</v>
          </cell>
        </row>
        <row r="43">
          <cell r="A43">
            <v>2022</v>
          </cell>
          <cell r="C43" t="str">
            <v>I_FOT_MDCQ3</v>
          </cell>
          <cell r="E43">
            <v>0</v>
          </cell>
        </row>
        <row r="44">
          <cell r="A44">
            <v>2022</v>
          </cell>
          <cell r="C44" t="str">
            <v>I_FOT_MDC_W</v>
          </cell>
          <cell r="E44">
            <v>0</v>
          </cell>
        </row>
        <row r="45">
          <cell r="A45">
            <v>2022</v>
          </cell>
          <cell r="C45" t="str">
            <v>H1.UN_PVS_CP</v>
          </cell>
          <cell r="E45">
            <v>79.114000000000004</v>
          </cell>
        </row>
        <row r="46">
          <cell r="A46">
            <v>2022</v>
          </cell>
          <cell r="C46" t="str">
            <v>I_FOT_NOBQ3</v>
          </cell>
          <cell r="E46">
            <v>0</v>
          </cell>
        </row>
        <row r="47">
          <cell r="A47">
            <v>2022</v>
          </cell>
          <cell r="C47" t="str">
            <v>I_FOT_NOB_W</v>
          </cell>
          <cell r="E47">
            <v>0</v>
          </cell>
        </row>
        <row r="48">
          <cell r="A48">
            <v>2023</v>
          </cell>
          <cell r="C48" t="str">
            <v>I_FOT_COBQ3</v>
          </cell>
          <cell r="E48">
            <v>0</v>
          </cell>
        </row>
        <row r="49">
          <cell r="A49">
            <v>2023</v>
          </cell>
          <cell r="C49" t="str">
            <v>I_FOT_MDCQ3</v>
          </cell>
          <cell r="E49">
            <v>0</v>
          </cell>
        </row>
        <row r="50">
          <cell r="A50">
            <v>2023</v>
          </cell>
          <cell r="C50" t="str">
            <v>I_FOT_MDC_W</v>
          </cell>
          <cell r="E50">
            <v>0</v>
          </cell>
        </row>
        <row r="51">
          <cell r="A51">
            <v>2023</v>
          </cell>
          <cell r="C51" t="str">
            <v>H1.UN_PVS_CP</v>
          </cell>
          <cell r="E51">
            <v>4.1989999999999998</v>
          </cell>
        </row>
        <row r="52">
          <cell r="A52">
            <v>2023</v>
          </cell>
          <cell r="C52" t="str">
            <v>I_FOT_NOBQ3</v>
          </cell>
          <cell r="E52">
            <v>0</v>
          </cell>
        </row>
        <row r="53">
          <cell r="A53">
            <v>2023</v>
          </cell>
          <cell r="C53" t="str">
            <v>H3.US1_WD_CP</v>
          </cell>
          <cell r="E53">
            <v>87.328000000000003</v>
          </cell>
        </row>
        <row r="54">
          <cell r="A54">
            <v>2024</v>
          </cell>
          <cell r="C54" t="str">
            <v>I_FOT_COBQ3</v>
          </cell>
          <cell r="E54">
            <v>0</v>
          </cell>
        </row>
        <row r="55">
          <cell r="A55">
            <v>2024</v>
          </cell>
          <cell r="C55" t="str">
            <v>I_FOT_COB_W</v>
          </cell>
          <cell r="E55">
            <v>0</v>
          </cell>
        </row>
        <row r="56">
          <cell r="A56">
            <v>2024</v>
          </cell>
          <cell r="C56" t="str">
            <v>H1.UN_PVS_CP</v>
          </cell>
          <cell r="E56">
            <v>90.53</v>
          </cell>
        </row>
        <row r="57">
          <cell r="A57">
            <v>2024</v>
          </cell>
          <cell r="C57" t="str">
            <v>H1.SO1_PVS</v>
          </cell>
          <cell r="E57">
            <v>573.33500000000004</v>
          </cell>
        </row>
        <row r="58">
          <cell r="A58">
            <v>2024</v>
          </cell>
          <cell r="C58" t="str">
            <v>L1.SO1_PVS</v>
          </cell>
          <cell r="E58">
            <v>74.941000000000003</v>
          </cell>
        </row>
        <row r="59">
          <cell r="A59">
            <v>2024</v>
          </cell>
          <cell r="C59" t="str">
            <v>I_FOT_NOBQ3</v>
          </cell>
          <cell r="E59">
            <v>0</v>
          </cell>
        </row>
        <row r="60">
          <cell r="A60">
            <v>2024</v>
          </cell>
          <cell r="C60" t="str">
            <v>L1.US1_PVS</v>
          </cell>
          <cell r="E60">
            <v>283.88900000000001</v>
          </cell>
        </row>
        <row r="61">
          <cell r="A61">
            <v>2024</v>
          </cell>
          <cell r="C61" t="str">
            <v>L1.YK1_PVS</v>
          </cell>
          <cell r="E61">
            <v>511.81799999999998</v>
          </cell>
        </row>
        <row r="62">
          <cell r="A62">
            <v>2024</v>
          </cell>
          <cell r="C62" t="str">
            <v>H4.AE1_WD</v>
          </cell>
          <cell r="E62">
            <v>2405.5160000000001</v>
          </cell>
        </row>
        <row r="63">
          <cell r="A63">
            <v>2024</v>
          </cell>
          <cell r="C63" t="str">
            <v>H1.UN1_PVS_CP</v>
          </cell>
          <cell r="E63">
            <v>317.09899999999999</v>
          </cell>
        </row>
        <row r="64">
          <cell r="A64">
            <v>2024</v>
          </cell>
          <cell r="C64" t="str">
            <v>L1.UN1_PVS</v>
          </cell>
          <cell r="E64">
            <v>420.91300000000001</v>
          </cell>
        </row>
        <row r="65">
          <cell r="A65">
            <v>2024</v>
          </cell>
          <cell r="C65" t="str">
            <v>L1.JBB_PVS</v>
          </cell>
          <cell r="E65">
            <v>434.69900000000001</v>
          </cell>
        </row>
        <row r="66">
          <cell r="A66">
            <v>2025</v>
          </cell>
          <cell r="C66" t="str">
            <v>I_FOT_COBQ3</v>
          </cell>
          <cell r="E66">
            <v>0</v>
          </cell>
        </row>
        <row r="67">
          <cell r="A67">
            <v>2025</v>
          </cell>
          <cell r="C67" t="str">
            <v>I_FOT_COB_W</v>
          </cell>
          <cell r="E67">
            <v>0</v>
          </cell>
        </row>
        <row r="68">
          <cell r="A68">
            <v>2025</v>
          </cell>
          <cell r="C68" t="str">
            <v>I_FOT_NOBQ3</v>
          </cell>
          <cell r="E68">
            <v>0</v>
          </cell>
        </row>
        <row r="69">
          <cell r="A69">
            <v>2026</v>
          </cell>
          <cell r="C69" t="str">
            <v>I_FOT_COB_W</v>
          </cell>
          <cell r="E69">
            <v>0</v>
          </cell>
        </row>
        <row r="70">
          <cell r="A70">
            <v>2026</v>
          </cell>
          <cell r="C70" t="str">
            <v>I_FOT_MDCQ3</v>
          </cell>
          <cell r="E70">
            <v>0</v>
          </cell>
        </row>
        <row r="71">
          <cell r="A71">
            <v>2026</v>
          </cell>
          <cell r="C71" t="str">
            <v>I_NTN_SC_FRM</v>
          </cell>
          <cell r="E71">
            <v>132.881</v>
          </cell>
        </row>
        <row r="72">
          <cell r="A72">
            <v>2026</v>
          </cell>
          <cell r="C72" t="str">
            <v>I_FOT_NOBQ3</v>
          </cell>
          <cell r="E72">
            <v>0</v>
          </cell>
        </row>
        <row r="73">
          <cell r="A73">
            <v>2027</v>
          </cell>
          <cell r="C73" t="str">
            <v>I_FOT_COB_W</v>
          </cell>
          <cell r="E73">
            <v>0</v>
          </cell>
        </row>
        <row r="74">
          <cell r="A74">
            <v>2027</v>
          </cell>
          <cell r="C74" t="str">
            <v>I_FOT_MDCQ3</v>
          </cell>
          <cell r="E74">
            <v>0</v>
          </cell>
        </row>
        <row r="75">
          <cell r="A75">
            <v>2027</v>
          </cell>
          <cell r="C75" t="str">
            <v>I_FOT_NOBQ3</v>
          </cell>
          <cell r="E75">
            <v>0</v>
          </cell>
        </row>
        <row r="76">
          <cell r="A76">
            <v>2028</v>
          </cell>
          <cell r="C76" t="str">
            <v>I_FOT_COBQ3</v>
          </cell>
          <cell r="E76">
            <v>0</v>
          </cell>
        </row>
        <row r="77">
          <cell r="A77">
            <v>2028</v>
          </cell>
          <cell r="C77" t="str">
            <v>I_FOT_MDCQ3</v>
          </cell>
          <cell r="E77">
            <v>0</v>
          </cell>
        </row>
        <row r="78">
          <cell r="A78">
            <v>2028</v>
          </cell>
          <cell r="C78" t="str">
            <v>I_FOT_MDCQ3b</v>
          </cell>
          <cell r="E78">
            <v>0</v>
          </cell>
        </row>
        <row r="79">
          <cell r="A79">
            <v>2028</v>
          </cell>
          <cell r="C79" t="str">
            <v>I_FOT_MDC_W</v>
          </cell>
          <cell r="E79">
            <v>0</v>
          </cell>
        </row>
        <row r="80">
          <cell r="A80">
            <v>2028</v>
          </cell>
          <cell r="C80" t="str">
            <v>I_FOT_MNAQ3c</v>
          </cell>
          <cell r="E80">
            <v>0</v>
          </cell>
        </row>
        <row r="81">
          <cell r="A81">
            <v>2028</v>
          </cell>
          <cell r="C81" t="str">
            <v>I_YK_BAT_LI</v>
          </cell>
          <cell r="E81">
            <v>149.57400000000001</v>
          </cell>
        </row>
        <row r="82">
          <cell r="A82">
            <v>2028</v>
          </cell>
          <cell r="C82" t="str">
            <v>I_WV_BAT_LI</v>
          </cell>
          <cell r="E82">
            <v>106.72499999999999</v>
          </cell>
        </row>
        <row r="83">
          <cell r="A83">
            <v>2028</v>
          </cell>
          <cell r="C83" t="str">
            <v>I_FOT_NOBQ3</v>
          </cell>
          <cell r="E83">
            <v>0</v>
          </cell>
        </row>
        <row r="84">
          <cell r="A84">
            <v>2029</v>
          </cell>
          <cell r="C84" t="str">
            <v>I_FOT_COBFL</v>
          </cell>
          <cell r="E84">
            <v>0</v>
          </cell>
        </row>
        <row r="85">
          <cell r="A85">
            <v>2029</v>
          </cell>
          <cell r="C85" t="str">
            <v>I_FOT_COBQ3</v>
          </cell>
          <cell r="E85">
            <v>0</v>
          </cell>
        </row>
        <row r="86">
          <cell r="A86">
            <v>2029</v>
          </cell>
          <cell r="C86" t="str">
            <v>I_FOT_MDCQ3</v>
          </cell>
          <cell r="E86">
            <v>0</v>
          </cell>
        </row>
        <row r="87">
          <cell r="A87">
            <v>2029</v>
          </cell>
          <cell r="C87" t="str">
            <v>I_FOT_MDCQ3b</v>
          </cell>
          <cell r="E87">
            <v>0</v>
          </cell>
        </row>
        <row r="88">
          <cell r="A88">
            <v>2029</v>
          </cell>
          <cell r="C88" t="str">
            <v>I_FOT_MDC_W</v>
          </cell>
          <cell r="E88">
            <v>0</v>
          </cell>
        </row>
        <row r="89">
          <cell r="A89">
            <v>2029</v>
          </cell>
          <cell r="C89" t="str">
            <v>I_FOT_MNAQ3c</v>
          </cell>
          <cell r="E89">
            <v>0</v>
          </cell>
        </row>
        <row r="90">
          <cell r="A90">
            <v>2029</v>
          </cell>
          <cell r="C90" t="str">
            <v>I_WW_BAT_LI</v>
          </cell>
          <cell r="E90">
            <v>106.34</v>
          </cell>
        </row>
        <row r="91">
          <cell r="A91">
            <v>2029</v>
          </cell>
          <cell r="C91" t="str">
            <v>I_SO_BAT_LI</v>
          </cell>
          <cell r="E91">
            <v>297.95299999999997</v>
          </cell>
        </row>
        <row r="92">
          <cell r="A92">
            <v>2029</v>
          </cell>
          <cell r="C92" t="str">
            <v>I_PNC_BAT_LI</v>
          </cell>
          <cell r="E92">
            <v>148.876</v>
          </cell>
        </row>
        <row r="93">
          <cell r="A93">
            <v>2029</v>
          </cell>
          <cell r="C93" t="str">
            <v>I_WV_BAT_LI</v>
          </cell>
          <cell r="E93">
            <v>63.804000000000002</v>
          </cell>
        </row>
        <row r="94">
          <cell r="A94">
            <v>2029</v>
          </cell>
          <cell r="C94" t="str">
            <v>I_FOT_NOBQ3</v>
          </cell>
          <cell r="E94">
            <v>0</v>
          </cell>
        </row>
        <row r="95">
          <cell r="A95">
            <v>2029</v>
          </cell>
          <cell r="C95" t="str">
            <v>H_.YK1_WDS</v>
          </cell>
          <cell r="E95">
            <v>16.754000000000001</v>
          </cell>
        </row>
        <row r="96">
          <cell r="A96">
            <v>2029</v>
          </cell>
          <cell r="C96" t="str">
            <v>L_.JBB_PVS</v>
          </cell>
          <cell r="E96">
            <v>434.87700000000001</v>
          </cell>
        </row>
        <row r="97">
          <cell r="A97">
            <v>2030</v>
          </cell>
          <cell r="C97" t="str">
            <v>I_FOT_COBFL</v>
          </cell>
          <cell r="E97">
            <v>0</v>
          </cell>
        </row>
        <row r="98">
          <cell r="A98">
            <v>2030</v>
          </cell>
          <cell r="C98" t="str">
            <v>I_FOT_COBQ3</v>
          </cell>
          <cell r="E98">
            <v>0</v>
          </cell>
        </row>
        <row r="99">
          <cell r="A99">
            <v>2030</v>
          </cell>
          <cell r="C99" t="str">
            <v>I_FOT_COB_W</v>
          </cell>
          <cell r="E99">
            <v>0</v>
          </cell>
        </row>
        <row r="100">
          <cell r="A100">
            <v>2030</v>
          </cell>
          <cell r="C100" t="str">
            <v>I_FOT_MDCQ3</v>
          </cell>
          <cell r="E100">
            <v>0</v>
          </cell>
        </row>
        <row r="101">
          <cell r="A101">
            <v>2030</v>
          </cell>
          <cell r="C101" t="str">
            <v>I_FOT_MDCQ3b</v>
          </cell>
          <cell r="E101">
            <v>0</v>
          </cell>
        </row>
        <row r="102">
          <cell r="A102">
            <v>2030</v>
          </cell>
          <cell r="C102" t="str">
            <v>I_FOT_MDC_W</v>
          </cell>
          <cell r="E102">
            <v>0</v>
          </cell>
        </row>
        <row r="103">
          <cell r="A103">
            <v>2030</v>
          </cell>
          <cell r="C103" t="str">
            <v>I_FOT_MNAQ3c</v>
          </cell>
          <cell r="E103">
            <v>0</v>
          </cell>
        </row>
        <row r="104">
          <cell r="A104">
            <v>2030</v>
          </cell>
          <cell r="C104" t="str">
            <v>I_NTN_SC_FRM</v>
          </cell>
          <cell r="E104">
            <v>265.76299999999998</v>
          </cell>
        </row>
        <row r="105">
          <cell r="A105">
            <v>2030</v>
          </cell>
          <cell r="C105" t="str">
            <v>I_FOT_NOBQ3</v>
          </cell>
          <cell r="E105">
            <v>0</v>
          </cell>
        </row>
        <row r="106">
          <cell r="A106">
            <v>2030</v>
          </cell>
          <cell r="C106" t="str">
            <v>H_.GO2_WD</v>
          </cell>
          <cell r="E106">
            <v>588.94000000000005</v>
          </cell>
        </row>
        <row r="107">
          <cell r="A107">
            <v>2030</v>
          </cell>
          <cell r="C107" t="str">
            <v>L_.GO2_WD</v>
          </cell>
          <cell r="E107">
            <v>713.745</v>
          </cell>
        </row>
        <row r="108">
          <cell r="A108">
            <v>2030</v>
          </cell>
          <cell r="C108" t="str">
            <v>L_.US4_PVS</v>
          </cell>
          <cell r="E108">
            <v>604.4</v>
          </cell>
        </row>
        <row r="109">
          <cell r="A109">
            <v>2031</v>
          </cell>
          <cell r="C109" t="str">
            <v>I_FOT_COBFL</v>
          </cell>
          <cell r="E109">
            <v>0</v>
          </cell>
        </row>
        <row r="110">
          <cell r="A110">
            <v>2031</v>
          </cell>
          <cell r="C110" t="str">
            <v>I_FOT_COBQ3</v>
          </cell>
          <cell r="E110">
            <v>0</v>
          </cell>
        </row>
        <row r="111">
          <cell r="A111">
            <v>2031</v>
          </cell>
          <cell r="C111" t="str">
            <v>I_FOT_COB_W</v>
          </cell>
          <cell r="E111">
            <v>0</v>
          </cell>
        </row>
        <row r="112">
          <cell r="A112">
            <v>2031</v>
          </cell>
          <cell r="C112" t="str">
            <v>I_GO_BAT_LI</v>
          </cell>
          <cell r="E112">
            <v>42.31</v>
          </cell>
        </row>
        <row r="113">
          <cell r="A113">
            <v>2031</v>
          </cell>
          <cell r="C113" t="str">
            <v>I_FOT_MDCQ3</v>
          </cell>
          <cell r="E113">
            <v>0</v>
          </cell>
        </row>
        <row r="114">
          <cell r="A114">
            <v>2031</v>
          </cell>
          <cell r="C114" t="str">
            <v>I_FOT_MDCQ3b</v>
          </cell>
          <cell r="E114">
            <v>0</v>
          </cell>
        </row>
        <row r="115">
          <cell r="A115">
            <v>2031</v>
          </cell>
          <cell r="C115" t="str">
            <v>I_FOT_MDC_W</v>
          </cell>
          <cell r="E115">
            <v>0</v>
          </cell>
        </row>
        <row r="116">
          <cell r="A116">
            <v>2031</v>
          </cell>
          <cell r="C116" t="str">
            <v>I_FOT_MNAQ3c</v>
          </cell>
          <cell r="E116">
            <v>0</v>
          </cell>
        </row>
        <row r="117">
          <cell r="A117">
            <v>2031</v>
          </cell>
          <cell r="C117" t="str">
            <v>I_FOT_NOBQ3</v>
          </cell>
          <cell r="E117">
            <v>0</v>
          </cell>
        </row>
        <row r="118">
          <cell r="A118">
            <v>2032</v>
          </cell>
          <cell r="C118" t="str">
            <v>I_FOT_COBFL</v>
          </cell>
          <cell r="E118">
            <v>0</v>
          </cell>
        </row>
        <row r="119">
          <cell r="A119">
            <v>2032</v>
          </cell>
          <cell r="C119" t="str">
            <v>I_FOT_COBQ3</v>
          </cell>
          <cell r="E119">
            <v>0</v>
          </cell>
        </row>
        <row r="120">
          <cell r="A120">
            <v>2032</v>
          </cell>
          <cell r="C120" t="str">
            <v>I_FOT_COB_W</v>
          </cell>
          <cell r="E120">
            <v>0</v>
          </cell>
        </row>
        <row r="121">
          <cell r="A121">
            <v>2032</v>
          </cell>
          <cell r="C121" t="str">
            <v>I_FOT_MDCQ3</v>
          </cell>
          <cell r="E121">
            <v>0</v>
          </cell>
        </row>
        <row r="122">
          <cell r="A122">
            <v>2032</v>
          </cell>
          <cell r="C122" t="str">
            <v>I_FOT_MDCQ3b</v>
          </cell>
          <cell r="E122">
            <v>0</v>
          </cell>
        </row>
        <row r="123">
          <cell r="A123">
            <v>2032</v>
          </cell>
          <cell r="C123" t="str">
            <v>I_FOT_MDC_W</v>
          </cell>
          <cell r="E123">
            <v>0</v>
          </cell>
        </row>
        <row r="124">
          <cell r="A124">
            <v>2032</v>
          </cell>
          <cell r="C124" t="str">
            <v>I_FOT_MNAQ3c</v>
          </cell>
          <cell r="E124">
            <v>0</v>
          </cell>
        </row>
        <row r="125">
          <cell r="A125">
            <v>2032</v>
          </cell>
          <cell r="C125" t="str">
            <v>I_WW_BAT_LI</v>
          </cell>
          <cell r="E125">
            <v>84.676000000000002</v>
          </cell>
        </row>
        <row r="126">
          <cell r="A126">
            <v>2032</v>
          </cell>
          <cell r="C126" t="str">
            <v>I_SO_BAT_LI</v>
          </cell>
          <cell r="E126">
            <v>84.676000000000002</v>
          </cell>
        </row>
        <row r="127">
          <cell r="A127">
            <v>2032</v>
          </cell>
          <cell r="C127" t="str">
            <v>I_FOT_NOBQ3</v>
          </cell>
          <cell r="E127">
            <v>0</v>
          </cell>
        </row>
        <row r="128">
          <cell r="A128">
            <v>2032</v>
          </cell>
          <cell r="C128" t="str">
            <v>H_.GO2_WDS</v>
          </cell>
          <cell r="E128">
            <v>100.997</v>
          </cell>
        </row>
        <row r="129">
          <cell r="A129">
            <v>2033</v>
          </cell>
          <cell r="C129" t="str">
            <v>I_FOT_COBFL</v>
          </cell>
          <cell r="E129">
            <v>0</v>
          </cell>
        </row>
        <row r="130">
          <cell r="A130">
            <v>2033</v>
          </cell>
          <cell r="C130" t="str">
            <v>I_FOT_COBQ3</v>
          </cell>
          <cell r="E130">
            <v>0</v>
          </cell>
        </row>
        <row r="131">
          <cell r="A131">
            <v>2033</v>
          </cell>
          <cell r="C131" t="str">
            <v>I_FOT_MDCQ3</v>
          </cell>
          <cell r="E131">
            <v>0</v>
          </cell>
        </row>
        <row r="132">
          <cell r="A132">
            <v>2033</v>
          </cell>
          <cell r="C132" t="str">
            <v>I_FOT_MDCQ3b</v>
          </cell>
          <cell r="E132">
            <v>0</v>
          </cell>
        </row>
        <row r="133">
          <cell r="A133">
            <v>2033</v>
          </cell>
          <cell r="C133" t="str">
            <v>I_FOT_MDC_W</v>
          </cell>
          <cell r="E133">
            <v>0</v>
          </cell>
        </row>
        <row r="134">
          <cell r="A134">
            <v>2033</v>
          </cell>
          <cell r="C134" t="str">
            <v>I_FOT_MNAQ3c</v>
          </cell>
          <cell r="E134">
            <v>0</v>
          </cell>
        </row>
        <row r="135">
          <cell r="A135">
            <v>2033</v>
          </cell>
          <cell r="C135" t="str">
            <v>I_FOT_NOBQ3</v>
          </cell>
          <cell r="E135">
            <v>0</v>
          </cell>
        </row>
        <row r="136">
          <cell r="A136">
            <v>2033</v>
          </cell>
          <cell r="C136" t="str">
            <v>L_.SO2_PVS</v>
          </cell>
          <cell r="E136">
            <v>606.452</v>
          </cell>
        </row>
        <row r="137">
          <cell r="A137">
            <v>2034</v>
          </cell>
          <cell r="C137" t="str">
            <v>I_FOT_COBFL</v>
          </cell>
          <cell r="E137">
            <v>0</v>
          </cell>
        </row>
        <row r="138">
          <cell r="A138">
            <v>2034</v>
          </cell>
          <cell r="C138" t="str">
            <v>I_FOT_COBQ3</v>
          </cell>
          <cell r="E138">
            <v>0</v>
          </cell>
        </row>
        <row r="139">
          <cell r="A139">
            <v>2034</v>
          </cell>
          <cell r="C139" t="str">
            <v>I_FOT_MDCFL</v>
          </cell>
          <cell r="E139">
            <v>0</v>
          </cell>
        </row>
        <row r="140">
          <cell r="A140">
            <v>2034</v>
          </cell>
          <cell r="C140" t="str">
            <v>I_FOT_MDCQ3</v>
          </cell>
          <cell r="E140">
            <v>0</v>
          </cell>
        </row>
        <row r="141">
          <cell r="A141">
            <v>2034</v>
          </cell>
          <cell r="C141" t="str">
            <v>I_FOT_MDCQ3b</v>
          </cell>
          <cell r="E141">
            <v>0</v>
          </cell>
        </row>
        <row r="142">
          <cell r="A142">
            <v>2034</v>
          </cell>
          <cell r="C142" t="str">
            <v>I_FOT_MNAQ3c</v>
          </cell>
          <cell r="E142">
            <v>0</v>
          </cell>
        </row>
        <row r="143">
          <cell r="A143">
            <v>2034</v>
          </cell>
          <cell r="C143" t="str">
            <v>I_FOT_NOBQ3</v>
          </cell>
          <cell r="E143">
            <v>0</v>
          </cell>
        </row>
        <row r="144">
          <cell r="A144">
            <v>2035</v>
          </cell>
          <cell r="C144" t="str">
            <v>I_FOT_COBFL</v>
          </cell>
          <cell r="E144">
            <v>0</v>
          </cell>
        </row>
        <row r="145">
          <cell r="A145">
            <v>2035</v>
          </cell>
          <cell r="C145" t="str">
            <v>I_FOT_COBQ3</v>
          </cell>
          <cell r="E145">
            <v>0</v>
          </cell>
        </row>
        <row r="146">
          <cell r="A146">
            <v>2035</v>
          </cell>
          <cell r="C146" t="str">
            <v>I_FOT_MDCFL</v>
          </cell>
          <cell r="E146">
            <v>0</v>
          </cell>
        </row>
        <row r="147">
          <cell r="A147">
            <v>2035</v>
          </cell>
          <cell r="C147" t="str">
            <v>I_FOT_MDCQ3</v>
          </cell>
          <cell r="E147">
            <v>0</v>
          </cell>
        </row>
        <row r="148">
          <cell r="A148">
            <v>2035</v>
          </cell>
          <cell r="C148" t="str">
            <v>I_FOT_MDCQ3b</v>
          </cell>
          <cell r="E148">
            <v>0</v>
          </cell>
        </row>
        <row r="149">
          <cell r="A149">
            <v>2035</v>
          </cell>
          <cell r="C149" t="str">
            <v>I_FOT_MDC_W</v>
          </cell>
          <cell r="E149">
            <v>0</v>
          </cell>
        </row>
        <row r="150">
          <cell r="A150">
            <v>2035</v>
          </cell>
          <cell r="C150" t="str">
            <v>I_FOT_MNAQ3c</v>
          </cell>
          <cell r="E150">
            <v>0</v>
          </cell>
        </row>
        <row r="151">
          <cell r="A151">
            <v>2035</v>
          </cell>
          <cell r="C151" t="str">
            <v>I_FOT_NOBQ3</v>
          </cell>
          <cell r="E151">
            <v>0</v>
          </cell>
        </row>
        <row r="152">
          <cell r="A152">
            <v>2036</v>
          </cell>
          <cell r="C152" t="str">
            <v>I_FOT_COBFL</v>
          </cell>
          <cell r="E152">
            <v>0</v>
          </cell>
        </row>
        <row r="153">
          <cell r="A153">
            <v>2036</v>
          </cell>
          <cell r="C153" t="str">
            <v>I_FOT_COBQ3</v>
          </cell>
          <cell r="E153">
            <v>0</v>
          </cell>
        </row>
        <row r="154">
          <cell r="A154">
            <v>2036</v>
          </cell>
          <cell r="C154" t="str">
            <v>I_FOT_MDCFL</v>
          </cell>
          <cell r="E154">
            <v>0</v>
          </cell>
        </row>
        <row r="155">
          <cell r="A155">
            <v>2036</v>
          </cell>
          <cell r="C155" t="str">
            <v>I_FOT_MDCQ3</v>
          </cell>
          <cell r="E155">
            <v>0</v>
          </cell>
        </row>
        <row r="156">
          <cell r="A156">
            <v>2036</v>
          </cell>
          <cell r="C156" t="str">
            <v>I_FOT_MDCQ3b</v>
          </cell>
          <cell r="E156">
            <v>0</v>
          </cell>
        </row>
        <row r="157">
          <cell r="A157">
            <v>2036</v>
          </cell>
          <cell r="C157" t="str">
            <v>I_FOT_MNAQ3c</v>
          </cell>
          <cell r="E157">
            <v>0</v>
          </cell>
        </row>
        <row r="158">
          <cell r="A158">
            <v>2036</v>
          </cell>
          <cell r="C158" t="str">
            <v>I_FOT_NOBQ3</v>
          </cell>
          <cell r="E158">
            <v>0</v>
          </cell>
        </row>
        <row r="159">
          <cell r="A159">
            <v>2036</v>
          </cell>
          <cell r="C159" t="str">
            <v>L_.YK4_PVS</v>
          </cell>
          <cell r="E159">
            <v>535.92499999999995</v>
          </cell>
        </row>
        <row r="160">
          <cell r="A160">
            <v>2037</v>
          </cell>
          <cell r="C160" t="str">
            <v>I_FOT_COBFL</v>
          </cell>
          <cell r="E160">
            <v>0</v>
          </cell>
        </row>
        <row r="161">
          <cell r="A161">
            <v>2037</v>
          </cell>
          <cell r="C161" t="str">
            <v>I_FOT_COBQ3</v>
          </cell>
          <cell r="E161">
            <v>0</v>
          </cell>
        </row>
        <row r="162">
          <cell r="A162">
            <v>2037</v>
          </cell>
          <cell r="C162" t="str">
            <v>I_FOT_MDCFL</v>
          </cell>
          <cell r="E162">
            <v>0</v>
          </cell>
        </row>
        <row r="163">
          <cell r="A163">
            <v>2037</v>
          </cell>
          <cell r="C163" t="str">
            <v>I_FOT_MDCQ3</v>
          </cell>
          <cell r="E163">
            <v>0</v>
          </cell>
        </row>
        <row r="164">
          <cell r="A164">
            <v>2037</v>
          </cell>
          <cell r="C164" t="str">
            <v>I_FOT_MDCQ3b</v>
          </cell>
          <cell r="E164">
            <v>0</v>
          </cell>
        </row>
        <row r="165">
          <cell r="A165">
            <v>2037</v>
          </cell>
          <cell r="C165" t="str">
            <v>I_FOT_MNAQ3c</v>
          </cell>
          <cell r="E165">
            <v>0</v>
          </cell>
        </row>
        <row r="166">
          <cell r="A166">
            <v>2037</v>
          </cell>
          <cell r="C166" t="str">
            <v>I_DJ_CC_J1</v>
          </cell>
          <cell r="E166">
            <v>472.99400000000003</v>
          </cell>
        </row>
        <row r="167">
          <cell r="A167">
            <v>2037</v>
          </cell>
          <cell r="C167" t="str">
            <v>I_DJ_CC_J1D</v>
          </cell>
          <cell r="E167">
            <v>25.670999999999999</v>
          </cell>
        </row>
        <row r="168">
          <cell r="A168">
            <v>2037</v>
          </cell>
          <cell r="C168" t="str">
            <v>I_FOT_NOBQ3</v>
          </cell>
          <cell r="E168">
            <v>0</v>
          </cell>
        </row>
        <row r="169">
          <cell r="A169">
            <v>2037</v>
          </cell>
          <cell r="C169" t="str">
            <v>H_.YK4_WDS</v>
          </cell>
          <cell r="E169">
            <v>18.451000000000001</v>
          </cell>
        </row>
        <row r="170">
          <cell r="A170">
            <v>2037</v>
          </cell>
          <cell r="C170" t="str">
            <v>I_WV_SC_FRM</v>
          </cell>
          <cell r="E170">
            <v>328.08600000000001</v>
          </cell>
        </row>
        <row r="171">
          <cell r="A171">
            <v>2037</v>
          </cell>
          <cell r="C171" t="str">
            <v>I_WS2_SC_FRM</v>
          </cell>
          <cell r="E171">
            <v>327.94900000000001</v>
          </cell>
        </row>
        <row r="172">
          <cell r="A172">
            <v>2037</v>
          </cell>
          <cell r="C172" t="str">
            <v>L_.HTG_PVS</v>
          </cell>
          <cell r="E172">
            <v>1103.943</v>
          </cell>
        </row>
        <row r="173">
          <cell r="A173">
            <v>2038</v>
          </cell>
          <cell r="C173" t="str">
            <v>I_FOT_COBFL</v>
          </cell>
          <cell r="E173">
            <v>0</v>
          </cell>
        </row>
        <row r="174">
          <cell r="A174">
            <v>2038</v>
          </cell>
          <cell r="C174" t="str">
            <v>I_FOT_COBQ3</v>
          </cell>
          <cell r="E174">
            <v>0</v>
          </cell>
        </row>
        <row r="175">
          <cell r="A175">
            <v>2038</v>
          </cell>
          <cell r="C175" t="str">
            <v>I_GO_BAT_LI</v>
          </cell>
          <cell r="E175">
            <v>212.53800000000001</v>
          </cell>
        </row>
        <row r="176">
          <cell r="A176">
            <v>2038</v>
          </cell>
          <cell r="C176" t="str">
            <v>I_FOT_MDCFL</v>
          </cell>
          <cell r="E176">
            <v>0</v>
          </cell>
        </row>
        <row r="177">
          <cell r="A177">
            <v>2038</v>
          </cell>
          <cell r="C177" t="str">
            <v>I_FOT_MDCQ3</v>
          </cell>
          <cell r="E177">
            <v>0</v>
          </cell>
        </row>
        <row r="178">
          <cell r="A178">
            <v>2038</v>
          </cell>
          <cell r="C178" t="str">
            <v>I_FOT_MDCQ3b</v>
          </cell>
          <cell r="E178">
            <v>0</v>
          </cell>
        </row>
        <row r="179">
          <cell r="A179">
            <v>2038</v>
          </cell>
          <cell r="C179" t="str">
            <v>I_FOT_MNAQ3c</v>
          </cell>
          <cell r="E179">
            <v>0</v>
          </cell>
        </row>
        <row r="180">
          <cell r="A180">
            <v>2038</v>
          </cell>
          <cell r="C180" t="str">
            <v>I_US_BAT_LI</v>
          </cell>
          <cell r="E180">
            <v>276.60000000000002</v>
          </cell>
        </row>
        <row r="181">
          <cell r="A181">
            <v>2038</v>
          </cell>
          <cell r="C181" t="str">
            <v>I_WW_BAT_LI</v>
          </cell>
          <cell r="E181">
            <v>85.015000000000001</v>
          </cell>
        </row>
        <row r="182">
          <cell r="A182">
            <v>2038</v>
          </cell>
          <cell r="C182" t="str">
            <v>I_WSW_BAT_LI</v>
          </cell>
          <cell r="E182">
            <v>21.353999999999999</v>
          </cell>
        </row>
        <row r="183">
          <cell r="A183">
            <v>2038</v>
          </cell>
          <cell r="C183" t="str">
            <v>I_SO_BAT_LI</v>
          </cell>
          <cell r="E183">
            <v>255.04599999999999</v>
          </cell>
        </row>
        <row r="184">
          <cell r="A184">
            <v>2038</v>
          </cell>
          <cell r="C184" t="str">
            <v>I_FOT_NOBQ3</v>
          </cell>
          <cell r="E184">
            <v>0</v>
          </cell>
        </row>
        <row r="185">
          <cell r="A185">
            <v>2038</v>
          </cell>
          <cell r="C185" t="str">
            <v>L_.JBB_PVS</v>
          </cell>
          <cell r="E185">
            <v>851.452</v>
          </cell>
        </row>
        <row r="186">
          <cell r="A186">
            <v>2019</v>
          </cell>
          <cell r="C186" t="str">
            <v>D2_ID_aa_Pln</v>
          </cell>
          <cell r="E186">
            <v>0</v>
          </cell>
        </row>
        <row r="187">
          <cell r="A187">
            <v>2019</v>
          </cell>
          <cell r="C187" t="str">
            <v>D1UT_DLC_1</v>
          </cell>
          <cell r="E187">
            <v>0</v>
          </cell>
        </row>
        <row r="188">
          <cell r="A188">
            <v>2019</v>
          </cell>
          <cell r="C188" t="str">
            <v>D2_UT_aa_Pln</v>
          </cell>
          <cell r="E188">
            <v>0</v>
          </cell>
        </row>
        <row r="189">
          <cell r="A189">
            <v>2019</v>
          </cell>
          <cell r="C189" t="str">
            <v>D2_YK_aa_Pln</v>
          </cell>
          <cell r="E189">
            <v>0</v>
          </cell>
        </row>
        <row r="190">
          <cell r="A190">
            <v>2019</v>
          </cell>
          <cell r="C190" t="str">
            <v>D2_WW_aa_Pln</v>
          </cell>
          <cell r="E190">
            <v>0</v>
          </cell>
        </row>
        <row r="191">
          <cell r="A191">
            <v>2019</v>
          </cell>
          <cell r="C191" t="str">
            <v>D2_WY_aa_Pln</v>
          </cell>
          <cell r="E191">
            <v>0</v>
          </cell>
        </row>
        <row r="192">
          <cell r="A192">
            <v>2019</v>
          </cell>
          <cell r="C192" t="str">
            <v>D2_CA_aa_Pln</v>
          </cell>
          <cell r="E192">
            <v>0</v>
          </cell>
        </row>
        <row r="193">
          <cell r="A193">
            <v>2019</v>
          </cell>
          <cell r="C193" t="str">
            <v>D2_OR_aa_Pln</v>
          </cell>
          <cell r="E193">
            <v>0</v>
          </cell>
        </row>
        <row r="194">
          <cell r="A194">
            <v>2020</v>
          </cell>
          <cell r="C194" t="str">
            <v>D2_ID_a_00</v>
          </cell>
          <cell r="E194">
            <v>0</v>
          </cell>
        </row>
        <row r="195">
          <cell r="A195">
            <v>2020</v>
          </cell>
          <cell r="C195" t="str">
            <v>D2_ID_b_10</v>
          </cell>
          <cell r="E195">
            <v>0</v>
          </cell>
        </row>
        <row r="196">
          <cell r="A196">
            <v>2020</v>
          </cell>
          <cell r="C196" t="str">
            <v>D2_ID_c_20</v>
          </cell>
          <cell r="E196">
            <v>0</v>
          </cell>
        </row>
        <row r="197">
          <cell r="A197">
            <v>2020</v>
          </cell>
          <cell r="C197" t="str">
            <v>D2_ID_d_30</v>
          </cell>
          <cell r="E197">
            <v>0</v>
          </cell>
        </row>
        <row r="198">
          <cell r="A198">
            <v>2020</v>
          </cell>
          <cell r="C198" t="str">
            <v>D2_ID_e_40</v>
          </cell>
          <cell r="E198">
            <v>0</v>
          </cell>
        </row>
        <row r="199">
          <cell r="A199">
            <v>2020</v>
          </cell>
          <cell r="C199" t="str">
            <v>D2_ID_f_50</v>
          </cell>
          <cell r="E199">
            <v>0</v>
          </cell>
        </row>
        <row r="200">
          <cell r="A200">
            <v>2020</v>
          </cell>
          <cell r="C200" t="str">
            <v>D2_UT_a_00</v>
          </cell>
          <cell r="E200">
            <v>0</v>
          </cell>
        </row>
        <row r="201">
          <cell r="A201">
            <v>2020</v>
          </cell>
          <cell r="C201" t="str">
            <v>D2_UT_b_10</v>
          </cell>
          <cell r="E201">
            <v>0</v>
          </cell>
        </row>
        <row r="202">
          <cell r="A202">
            <v>2020</v>
          </cell>
          <cell r="C202" t="str">
            <v>D2_UT_c_20</v>
          </cell>
          <cell r="E202">
            <v>0</v>
          </cell>
        </row>
        <row r="203">
          <cell r="A203">
            <v>2020</v>
          </cell>
          <cell r="C203" t="str">
            <v>D2_UT_d_30</v>
          </cell>
          <cell r="E203">
            <v>0</v>
          </cell>
        </row>
        <row r="204">
          <cell r="A204">
            <v>2020</v>
          </cell>
          <cell r="C204" t="str">
            <v>D2_UT_e_40</v>
          </cell>
          <cell r="E204">
            <v>0</v>
          </cell>
        </row>
        <row r="205">
          <cell r="A205">
            <v>2020</v>
          </cell>
          <cell r="C205" t="str">
            <v>D2_UT_f_50</v>
          </cell>
          <cell r="E205">
            <v>0</v>
          </cell>
        </row>
        <row r="206">
          <cell r="A206">
            <v>2020</v>
          </cell>
          <cell r="C206" t="str">
            <v>D2_YK_a_00</v>
          </cell>
          <cell r="E206">
            <v>0</v>
          </cell>
        </row>
        <row r="207">
          <cell r="A207">
            <v>2020</v>
          </cell>
          <cell r="C207" t="str">
            <v>D2_YK_b_10</v>
          </cell>
          <cell r="E207">
            <v>0</v>
          </cell>
        </row>
        <row r="208">
          <cell r="A208">
            <v>2020</v>
          </cell>
          <cell r="C208" t="str">
            <v>D2_YK_c_20</v>
          </cell>
          <cell r="E208">
            <v>0</v>
          </cell>
        </row>
        <row r="209">
          <cell r="A209">
            <v>2020</v>
          </cell>
          <cell r="C209" t="str">
            <v>D2_YK_d_30</v>
          </cell>
          <cell r="E209">
            <v>0</v>
          </cell>
        </row>
        <row r="210">
          <cell r="A210">
            <v>2020</v>
          </cell>
          <cell r="C210" t="str">
            <v>D2_YK_e_40</v>
          </cell>
          <cell r="E210">
            <v>0</v>
          </cell>
        </row>
        <row r="211">
          <cell r="A211">
            <v>2020</v>
          </cell>
          <cell r="C211" t="str">
            <v>D2_YK_f_50</v>
          </cell>
          <cell r="E211">
            <v>0</v>
          </cell>
        </row>
        <row r="212">
          <cell r="A212">
            <v>2020</v>
          </cell>
          <cell r="C212" t="str">
            <v>D2_YK_g_60</v>
          </cell>
          <cell r="E212">
            <v>0</v>
          </cell>
        </row>
        <row r="213">
          <cell r="A213">
            <v>2020</v>
          </cell>
          <cell r="C213" t="str">
            <v>D2_WW_a_00</v>
          </cell>
          <cell r="E213">
            <v>0</v>
          </cell>
        </row>
        <row r="214">
          <cell r="A214">
            <v>2020</v>
          </cell>
          <cell r="C214" t="str">
            <v>D2_WW_b_10</v>
          </cell>
          <cell r="E214">
            <v>0</v>
          </cell>
        </row>
        <row r="215">
          <cell r="A215">
            <v>2020</v>
          </cell>
          <cell r="C215" t="str">
            <v>D2_WW_c_20</v>
          </cell>
          <cell r="E215">
            <v>0</v>
          </cell>
        </row>
        <row r="216">
          <cell r="A216">
            <v>2020</v>
          </cell>
          <cell r="C216" t="str">
            <v>D2_WW_d_30</v>
          </cell>
          <cell r="E216">
            <v>0</v>
          </cell>
        </row>
        <row r="217">
          <cell r="A217">
            <v>2020</v>
          </cell>
          <cell r="C217" t="str">
            <v>D2_WW_e_40</v>
          </cell>
          <cell r="E217">
            <v>0</v>
          </cell>
        </row>
        <row r="218">
          <cell r="A218">
            <v>2020</v>
          </cell>
          <cell r="C218" t="str">
            <v>D2_WW_f_50</v>
          </cell>
          <cell r="E218">
            <v>0</v>
          </cell>
        </row>
        <row r="219">
          <cell r="A219">
            <v>2020</v>
          </cell>
          <cell r="C219" t="str">
            <v>D2_WY_a_00</v>
          </cell>
          <cell r="E219">
            <v>0</v>
          </cell>
        </row>
        <row r="220">
          <cell r="A220">
            <v>2020</v>
          </cell>
          <cell r="C220" t="str">
            <v>D2_WY_b_10</v>
          </cell>
          <cell r="E220">
            <v>0</v>
          </cell>
        </row>
        <row r="221">
          <cell r="A221">
            <v>2020</v>
          </cell>
          <cell r="C221" t="str">
            <v>D2_WY_c_20</v>
          </cell>
          <cell r="E221">
            <v>0</v>
          </cell>
        </row>
        <row r="222">
          <cell r="A222">
            <v>2020</v>
          </cell>
          <cell r="C222" t="str">
            <v>D2_WY_d_30</v>
          </cell>
          <cell r="E222">
            <v>0</v>
          </cell>
        </row>
        <row r="223">
          <cell r="A223">
            <v>2020</v>
          </cell>
          <cell r="C223" t="str">
            <v>D2_WY_e_40</v>
          </cell>
          <cell r="E223">
            <v>0</v>
          </cell>
        </row>
        <row r="224">
          <cell r="A224">
            <v>2020</v>
          </cell>
          <cell r="C224" t="str">
            <v>D2_OR_a_00</v>
          </cell>
          <cell r="E224">
            <v>0</v>
          </cell>
        </row>
        <row r="225">
          <cell r="A225">
            <v>2020</v>
          </cell>
          <cell r="C225" t="str">
            <v>D2_OR_d_30</v>
          </cell>
          <cell r="E225">
            <v>0</v>
          </cell>
        </row>
        <row r="226">
          <cell r="A226">
            <v>2020</v>
          </cell>
          <cell r="C226" t="str">
            <v>D2_CA_a_00</v>
          </cell>
          <cell r="E226">
            <v>0</v>
          </cell>
        </row>
        <row r="227">
          <cell r="A227">
            <v>2020</v>
          </cell>
          <cell r="C227" t="str">
            <v>D2_CA_b_10</v>
          </cell>
          <cell r="E227">
            <v>0</v>
          </cell>
        </row>
        <row r="228">
          <cell r="A228">
            <v>2020</v>
          </cell>
          <cell r="C228" t="str">
            <v>D2_CA_c_20</v>
          </cell>
          <cell r="E228">
            <v>0</v>
          </cell>
        </row>
        <row r="229">
          <cell r="A229">
            <v>2020</v>
          </cell>
          <cell r="C229" t="str">
            <v>D2_CA_d_30</v>
          </cell>
          <cell r="E229">
            <v>0</v>
          </cell>
        </row>
        <row r="230">
          <cell r="A230">
            <v>2020</v>
          </cell>
          <cell r="C230" t="str">
            <v>D2_CA_e_40</v>
          </cell>
          <cell r="E230">
            <v>0</v>
          </cell>
        </row>
        <row r="231">
          <cell r="A231">
            <v>2020</v>
          </cell>
          <cell r="C231" t="str">
            <v>D2_CA_f_50</v>
          </cell>
          <cell r="E231">
            <v>0</v>
          </cell>
        </row>
        <row r="232">
          <cell r="A232">
            <v>2020</v>
          </cell>
          <cell r="C232" t="str">
            <v>D2_OR_b_10</v>
          </cell>
          <cell r="E232">
            <v>0</v>
          </cell>
        </row>
        <row r="233">
          <cell r="A233">
            <v>2020</v>
          </cell>
          <cell r="C233" t="str">
            <v>D2_OR_e_40</v>
          </cell>
          <cell r="E233">
            <v>0</v>
          </cell>
        </row>
        <row r="234">
          <cell r="A234">
            <v>2020</v>
          </cell>
          <cell r="C234" t="str">
            <v>D2_OR_f_50</v>
          </cell>
          <cell r="E234">
            <v>0</v>
          </cell>
        </row>
        <row r="235">
          <cell r="A235">
            <v>2020</v>
          </cell>
          <cell r="C235" t="str">
            <v>D2_OR_c_20</v>
          </cell>
          <cell r="E235">
            <v>0</v>
          </cell>
        </row>
        <row r="236">
          <cell r="A236">
            <v>2021</v>
          </cell>
          <cell r="C236" t="str">
            <v>D2_ID_a_00</v>
          </cell>
          <cell r="E236">
            <v>0</v>
          </cell>
        </row>
        <row r="237">
          <cell r="A237">
            <v>2021</v>
          </cell>
          <cell r="C237" t="str">
            <v>D2_ID_b_10</v>
          </cell>
          <cell r="E237">
            <v>0</v>
          </cell>
        </row>
        <row r="238">
          <cell r="A238">
            <v>2021</v>
          </cell>
          <cell r="C238" t="str">
            <v>D2_ID_c_20</v>
          </cell>
          <cell r="E238">
            <v>0</v>
          </cell>
        </row>
        <row r="239">
          <cell r="A239">
            <v>2021</v>
          </cell>
          <cell r="C239" t="str">
            <v>D2_ID_d_30</v>
          </cell>
          <cell r="E239">
            <v>0</v>
          </cell>
        </row>
        <row r="240">
          <cell r="A240">
            <v>2021</v>
          </cell>
          <cell r="C240" t="str">
            <v>D2_ID_e_40</v>
          </cell>
          <cell r="E240">
            <v>0</v>
          </cell>
        </row>
        <row r="241">
          <cell r="A241">
            <v>2021</v>
          </cell>
          <cell r="C241" t="str">
            <v>D2_ID_f_50</v>
          </cell>
          <cell r="E241">
            <v>0</v>
          </cell>
        </row>
        <row r="242">
          <cell r="A242">
            <v>2021</v>
          </cell>
          <cell r="C242" t="str">
            <v>D1UT_DLC_2</v>
          </cell>
          <cell r="E242">
            <v>0</v>
          </cell>
        </row>
        <row r="243">
          <cell r="A243">
            <v>2021</v>
          </cell>
          <cell r="C243" t="str">
            <v>D2_UT_a_00</v>
          </cell>
          <cell r="E243">
            <v>0</v>
          </cell>
        </row>
        <row r="244">
          <cell r="A244">
            <v>2021</v>
          </cell>
          <cell r="C244" t="str">
            <v>D2_UT_b_10</v>
          </cell>
          <cell r="E244">
            <v>0</v>
          </cell>
        </row>
        <row r="245">
          <cell r="A245">
            <v>2021</v>
          </cell>
          <cell r="C245" t="str">
            <v>D2_UT_c_20</v>
          </cell>
          <cell r="E245">
            <v>0</v>
          </cell>
        </row>
        <row r="246">
          <cell r="A246">
            <v>2021</v>
          </cell>
          <cell r="C246" t="str">
            <v>D2_UT_d_30</v>
          </cell>
          <cell r="E246">
            <v>0</v>
          </cell>
        </row>
        <row r="247">
          <cell r="A247">
            <v>2021</v>
          </cell>
          <cell r="C247" t="str">
            <v>D2_UT_e_40</v>
          </cell>
          <cell r="E247">
            <v>0</v>
          </cell>
        </row>
        <row r="248">
          <cell r="A248">
            <v>2021</v>
          </cell>
          <cell r="C248" t="str">
            <v>D2_UT_f_50</v>
          </cell>
          <cell r="E248">
            <v>0</v>
          </cell>
        </row>
        <row r="249">
          <cell r="A249">
            <v>2021</v>
          </cell>
          <cell r="C249" t="str">
            <v>D2_YK_a_00</v>
          </cell>
          <cell r="E249">
            <v>0</v>
          </cell>
        </row>
        <row r="250">
          <cell r="A250">
            <v>2021</v>
          </cell>
          <cell r="C250" t="str">
            <v>D2_YK_b_10</v>
          </cell>
          <cell r="E250">
            <v>0</v>
          </cell>
        </row>
        <row r="251">
          <cell r="A251">
            <v>2021</v>
          </cell>
          <cell r="C251" t="str">
            <v>D2_YK_c_20</v>
          </cell>
          <cell r="E251">
            <v>0</v>
          </cell>
        </row>
        <row r="252">
          <cell r="A252">
            <v>2021</v>
          </cell>
          <cell r="C252" t="str">
            <v>D2_YK_d_30</v>
          </cell>
          <cell r="E252">
            <v>0</v>
          </cell>
        </row>
        <row r="253">
          <cell r="A253">
            <v>2021</v>
          </cell>
          <cell r="C253" t="str">
            <v>D2_YK_e_40</v>
          </cell>
          <cell r="E253">
            <v>0</v>
          </cell>
        </row>
        <row r="254">
          <cell r="A254">
            <v>2021</v>
          </cell>
          <cell r="C254" t="str">
            <v>D2_YK_f_50</v>
          </cell>
          <cell r="E254">
            <v>0</v>
          </cell>
        </row>
        <row r="255">
          <cell r="A255">
            <v>2021</v>
          </cell>
          <cell r="C255" t="str">
            <v>D2_YK_g_60</v>
          </cell>
          <cell r="E255">
            <v>0</v>
          </cell>
        </row>
        <row r="256">
          <cell r="A256">
            <v>2021</v>
          </cell>
          <cell r="C256" t="str">
            <v>D2_WW_a_00</v>
          </cell>
          <cell r="E256">
            <v>0</v>
          </cell>
        </row>
        <row r="257">
          <cell r="A257">
            <v>2021</v>
          </cell>
          <cell r="C257" t="str">
            <v>D2_WW_b_10</v>
          </cell>
          <cell r="E257">
            <v>0</v>
          </cell>
        </row>
        <row r="258">
          <cell r="A258">
            <v>2021</v>
          </cell>
          <cell r="C258" t="str">
            <v>D2_WW_c_20</v>
          </cell>
          <cell r="E258">
            <v>0</v>
          </cell>
        </row>
        <row r="259">
          <cell r="A259">
            <v>2021</v>
          </cell>
          <cell r="C259" t="str">
            <v>D2_WW_d_30</v>
          </cell>
          <cell r="E259">
            <v>0</v>
          </cell>
        </row>
        <row r="260">
          <cell r="A260">
            <v>2021</v>
          </cell>
          <cell r="C260" t="str">
            <v>D2_WW_e_40</v>
          </cell>
          <cell r="E260">
            <v>0</v>
          </cell>
        </row>
        <row r="261">
          <cell r="A261">
            <v>2021</v>
          </cell>
          <cell r="C261" t="str">
            <v>D2_WW_f_50</v>
          </cell>
          <cell r="E261">
            <v>0</v>
          </cell>
        </row>
        <row r="262">
          <cell r="A262">
            <v>2021</v>
          </cell>
          <cell r="C262" t="str">
            <v>D2_WY_a_00</v>
          </cell>
          <cell r="E262">
            <v>0</v>
          </cell>
        </row>
        <row r="263">
          <cell r="A263">
            <v>2021</v>
          </cell>
          <cell r="C263" t="str">
            <v>D2_WY_b_10</v>
          </cell>
          <cell r="E263">
            <v>0</v>
          </cell>
        </row>
        <row r="264">
          <cell r="A264">
            <v>2021</v>
          </cell>
          <cell r="C264" t="str">
            <v>D2_WY_c_20</v>
          </cell>
          <cell r="E264">
            <v>0</v>
          </cell>
        </row>
        <row r="265">
          <cell r="A265">
            <v>2021</v>
          </cell>
          <cell r="C265" t="str">
            <v>D2_WY_d_30</v>
          </cell>
          <cell r="E265">
            <v>0</v>
          </cell>
        </row>
        <row r="266">
          <cell r="A266">
            <v>2021</v>
          </cell>
          <cell r="C266" t="str">
            <v>D2_WY_e_40</v>
          </cell>
          <cell r="E266">
            <v>0</v>
          </cell>
        </row>
        <row r="267">
          <cell r="A267">
            <v>2021</v>
          </cell>
          <cell r="C267" t="str">
            <v>D2_OR_a_00</v>
          </cell>
          <cell r="E267">
            <v>0</v>
          </cell>
        </row>
        <row r="268">
          <cell r="A268">
            <v>2021</v>
          </cell>
          <cell r="C268" t="str">
            <v>D2_OR_d_30</v>
          </cell>
          <cell r="E268">
            <v>0</v>
          </cell>
        </row>
        <row r="269">
          <cell r="A269">
            <v>2021</v>
          </cell>
          <cell r="C269" t="str">
            <v>D2_CA_a_00</v>
          </cell>
          <cell r="E269">
            <v>0</v>
          </cell>
        </row>
        <row r="270">
          <cell r="A270">
            <v>2021</v>
          </cell>
          <cell r="C270" t="str">
            <v>D2_CA_b_10</v>
          </cell>
          <cell r="E270">
            <v>0</v>
          </cell>
        </row>
        <row r="271">
          <cell r="A271">
            <v>2021</v>
          </cell>
          <cell r="C271" t="str">
            <v>D2_CA_c_20</v>
          </cell>
          <cell r="E271">
            <v>0</v>
          </cell>
        </row>
        <row r="272">
          <cell r="A272">
            <v>2021</v>
          </cell>
          <cell r="C272" t="str">
            <v>D2_CA_d_30</v>
          </cell>
          <cell r="E272">
            <v>0</v>
          </cell>
        </row>
        <row r="273">
          <cell r="A273">
            <v>2021</v>
          </cell>
          <cell r="C273" t="str">
            <v>D2_CA_e_40</v>
          </cell>
          <cell r="E273">
            <v>0</v>
          </cell>
        </row>
        <row r="274">
          <cell r="A274">
            <v>2021</v>
          </cell>
          <cell r="C274" t="str">
            <v>D2_CA_f_50</v>
          </cell>
          <cell r="E274">
            <v>0</v>
          </cell>
        </row>
        <row r="275">
          <cell r="A275">
            <v>2021</v>
          </cell>
          <cell r="C275" t="str">
            <v>D2_OR_b_10</v>
          </cell>
          <cell r="E275">
            <v>0</v>
          </cell>
        </row>
        <row r="276">
          <cell r="A276">
            <v>2021</v>
          </cell>
          <cell r="C276" t="str">
            <v>D2_OR_e_40</v>
          </cell>
          <cell r="E276">
            <v>0</v>
          </cell>
        </row>
        <row r="277">
          <cell r="A277">
            <v>2021</v>
          </cell>
          <cell r="C277" t="str">
            <v>D2_OR_f_50</v>
          </cell>
          <cell r="E277">
            <v>0</v>
          </cell>
        </row>
        <row r="278">
          <cell r="A278">
            <v>2021</v>
          </cell>
          <cell r="C278" t="str">
            <v>D2_OR_c_20</v>
          </cell>
          <cell r="E278">
            <v>0</v>
          </cell>
        </row>
        <row r="279">
          <cell r="A279">
            <v>2022</v>
          </cell>
          <cell r="C279" t="str">
            <v>D2_ID_a_00</v>
          </cell>
          <cell r="E279">
            <v>0</v>
          </cell>
        </row>
        <row r="280">
          <cell r="A280">
            <v>2022</v>
          </cell>
          <cell r="C280" t="str">
            <v>D2_ID_b_10</v>
          </cell>
          <cell r="E280">
            <v>0</v>
          </cell>
        </row>
        <row r="281">
          <cell r="A281">
            <v>2022</v>
          </cell>
          <cell r="C281" t="str">
            <v>D2_ID_c_20</v>
          </cell>
          <cell r="E281">
            <v>0</v>
          </cell>
        </row>
        <row r="282">
          <cell r="A282">
            <v>2022</v>
          </cell>
          <cell r="C282" t="str">
            <v>D2_ID_d_30</v>
          </cell>
          <cell r="E282">
            <v>0</v>
          </cell>
        </row>
        <row r="283">
          <cell r="A283">
            <v>2022</v>
          </cell>
          <cell r="C283" t="str">
            <v>D2_ID_e_40</v>
          </cell>
          <cell r="E283">
            <v>0</v>
          </cell>
        </row>
        <row r="284">
          <cell r="A284">
            <v>2022</v>
          </cell>
          <cell r="C284" t="str">
            <v>D2_ID_f_50</v>
          </cell>
          <cell r="E284">
            <v>0</v>
          </cell>
        </row>
        <row r="285">
          <cell r="A285">
            <v>2022</v>
          </cell>
          <cell r="C285" t="str">
            <v>D2_UT_a_00</v>
          </cell>
          <cell r="E285">
            <v>0</v>
          </cell>
        </row>
        <row r="286">
          <cell r="A286">
            <v>2022</v>
          </cell>
          <cell r="C286" t="str">
            <v>D2_UT_b_10</v>
          </cell>
          <cell r="E286">
            <v>0</v>
          </cell>
        </row>
        <row r="287">
          <cell r="A287">
            <v>2022</v>
          </cell>
          <cell r="C287" t="str">
            <v>D2_UT_c_20</v>
          </cell>
          <cell r="E287">
            <v>0</v>
          </cell>
        </row>
        <row r="288">
          <cell r="A288">
            <v>2022</v>
          </cell>
          <cell r="C288" t="str">
            <v>D2_UT_d_30</v>
          </cell>
          <cell r="E288">
            <v>0</v>
          </cell>
        </row>
        <row r="289">
          <cell r="A289">
            <v>2022</v>
          </cell>
          <cell r="C289" t="str">
            <v>D2_UT_e_40</v>
          </cell>
          <cell r="E289">
            <v>0</v>
          </cell>
        </row>
        <row r="290">
          <cell r="A290">
            <v>2022</v>
          </cell>
          <cell r="C290" t="str">
            <v>D2_UT_f_50</v>
          </cell>
          <cell r="E290">
            <v>0</v>
          </cell>
        </row>
        <row r="291">
          <cell r="A291">
            <v>2022</v>
          </cell>
          <cell r="C291" t="str">
            <v>D2_YK_a_00</v>
          </cell>
          <cell r="E291">
            <v>0</v>
          </cell>
        </row>
        <row r="292">
          <cell r="A292">
            <v>2022</v>
          </cell>
          <cell r="C292" t="str">
            <v>D2_YK_b_10</v>
          </cell>
          <cell r="E292">
            <v>0</v>
          </cell>
        </row>
        <row r="293">
          <cell r="A293">
            <v>2022</v>
          </cell>
          <cell r="C293" t="str">
            <v>D2_YK_c_20</v>
          </cell>
          <cell r="E293">
            <v>0</v>
          </cell>
        </row>
        <row r="294">
          <cell r="A294">
            <v>2022</v>
          </cell>
          <cell r="C294" t="str">
            <v>D2_YK_d_30</v>
          </cell>
          <cell r="E294">
            <v>0</v>
          </cell>
        </row>
        <row r="295">
          <cell r="A295">
            <v>2022</v>
          </cell>
          <cell r="C295" t="str">
            <v>D2_YK_e_40</v>
          </cell>
          <cell r="E295">
            <v>0</v>
          </cell>
        </row>
        <row r="296">
          <cell r="A296">
            <v>2022</v>
          </cell>
          <cell r="C296" t="str">
            <v>D2_YK_f_50</v>
          </cell>
          <cell r="E296">
            <v>0</v>
          </cell>
        </row>
        <row r="297">
          <cell r="A297">
            <v>2022</v>
          </cell>
          <cell r="C297" t="str">
            <v>D2_YK_g_60</v>
          </cell>
          <cell r="E297">
            <v>0</v>
          </cell>
        </row>
        <row r="298">
          <cell r="A298">
            <v>2022</v>
          </cell>
          <cell r="C298" t="str">
            <v>D2_YK_h_70</v>
          </cell>
          <cell r="E298">
            <v>0</v>
          </cell>
        </row>
        <row r="299">
          <cell r="A299">
            <v>2022</v>
          </cell>
          <cell r="C299" t="str">
            <v>D2_WW_a_00</v>
          </cell>
          <cell r="E299">
            <v>0</v>
          </cell>
        </row>
        <row r="300">
          <cell r="A300">
            <v>2022</v>
          </cell>
          <cell r="C300" t="str">
            <v>D2_WW_b_10</v>
          </cell>
          <cell r="E300">
            <v>0</v>
          </cell>
        </row>
        <row r="301">
          <cell r="A301">
            <v>2022</v>
          </cell>
          <cell r="C301" t="str">
            <v>D2_WW_c_20</v>
          </cell>
          <cell r="E301">
            <v>0</v>
          </cell>
        </row>
        <row r="302">
          <cell r="A302">
            <v>2022</v>
          </cell>
          <cell r="C302" t="str">
            <v>D2_WW_d_30</v>
          </cell>
          <cell r="E302">
            <v>0</v>
          </cell>
        </row>
        <row r="303">
          <cell r="A303">
            <v>2022</v>
          </cell>
          <cell r="C303" t="str">
            <v>D2_WW_e_40</v>
          </cell>
          <cell r="E303">
            <v>0</v>
          </cell>
        </row>
        <row r="304">
          <cell r="A304">
            <v>2022</v>
          </cell>
          <cell r="C304" t="str">
            <v>D2_WW_f_50</v>
          </cell>
          <cell r="E304">
            <v>0</v>
          </cell>
        </row>
        <row r="305">
          <cell r="A305">
            <v>2022</v>
          </cell>
          <cell r="C305" t="str">
            <v>D2_WW_g_60</v>
          </cell>
          <cell r="E305">
            <v>0</v>
          </cell>
        </row>
        <row r="306">
          <cell r="A306">
            <v>2022</v>
          </cell>
          <cell r="C306" t="str">
            <v>D2_WY_a_00</v>
          </cell>
          <cell r="E306">
            <v>0</v>
          </cell>
        </row>
        <row r="307">
          <cell r="A307">
            <v>2022</v>
          </cell>
          <cell r="C307" t="str">
            <v>D2_WY_b_10</v>
          </cell>
          <cell r="E307">
            <v>0</v>
          </cell>
        </row>
        <row r="308">
          <cell r="A308">
            <v>2022</v>
          </cell>
          <cell r="C308" t="str">
            <v>D2_WY_c_20</v>
          </cell>
          <cell r="E308">
            <v>0</v>
          </cell>
        </row>
        <row r="309">
          <cell r="A309">
            <v>2022</v>
          </cell>
          <cell r="C309" t="str">
            <v>D2_WY_d_30</v>
          </cell>
          <cell r="E309">
            <v>0</v>
          </cell>
        </row>
        <row r="310">
          <cell r="A310">
            <v>2022</v>
          </cell>
          <cell r="C310" t="str">
            <v>D2_WY_e_40</v>
          </cell>
          <cell r="E310">
            <v>0</v>
          </cell>
        </row>
        <row r="311">
          <cell r="A311">
            <v>2022</v>
          </cell>
          <cell r="C311" t="str">
            <v>D2_WY_f_50</v>
          </cell>
          <cell r="E311">
            <v>0</v>
          </cell>
        </row>
        <row r="312">
          <cell r="A312">
            <v>2022</v>
          </cell>
          <cell r="C312" t="str">
            <v>D2_OR_a_00</v>
          </cell>
          <cell r="E312">
            <v>0</v>
          </cell>
        </row>
        <row r="313">
          <cell r="A313">
            <v>2022</v>
          </cell>
          <cell r="C313" t="str">
            <v>D2_OR_d_30</v>
          </cell>
          <cell r="E313">
            <v>0</v>
          </cell>
        </row>
        <row r="314">
          <cell r="A314">
            <v>2022</v>
          </cell>
          <cell r="C314" t="str">
            <v>D2_OR_g_60</v>
          </cell>
          <cell r="E314">
            <v>0</v>
          </cell>
        </row>
        <row r="315">
          <cell r="A315">
            <v>2022</v>
          </cell>
          <cell r="C315" t="str">
            <v>D2_CA_a_00</v>
          </cell>
          <cell r="E315">
            <v>0</v>
          </cell>
        </row>
        <row r="316">
          <cell r="A316">
            <v>2022</v>
          </cell>
          <cell r="C316" t="str">
            <v>D2_CA_b_10</v>
          </cell>
          <cell r="E316">
            <v>0</v>
          </cell>
        </row>
        <row r="317">
          <cell r="A317">
            <v>2022</v>
          </cell>
          <cell r="C317" t="str">
            <v>D2_CA_c_20</v>
          </cell>
          <cell r="E317">
            <v>0</v>
          </cell>
        </row>
        <row r="318">
          <cell r="A318">
            <v>2022</v>
          </cell>
          <cell r="C318" t="str">
            <v>D2_CA_d_30</v>
          </cell>
          <cell r="E318">
            <v>0</v>
          </cell>
        </row>
        <row r="319">
          <cell r="A319">
            <v>2022</v>
          </cell>
          <cell r="C319" t="str">
            <v>D2_CA_e_40</v>
          </cell>
          <cell r="E319">
            <v>0</v>
          </cell>
        </row>
        <row r="320">
          <cell r="A320">
            <v>2022</v>
          </cell>
          <cell r="C320" t="str">
            <v>D2_CA_f_50</v>
          </cell>
          <cell r="E320">
            <v>0</v>
          </cell>
        </row>
        <row r="321">
          <cell r="A321">
            <v>2022</v>
          </cell>
          <cell r="C321" t="str">
            <v>D2_OR_b_10</v>
          </cell>
          <cell r="E321">
            <v>0</v>
          </cell>
        </row>
        <row r="322">
          <cell r="A322">
            <v>2022</v>
          </cell>
          <cell r="C322" t="str">
            <v>D2_OR_e_40</v>
          </cell>
          <cell r="E322">
            <v>0</v>
          </cell>
        </row>
        <row r="323">
          <cell r="A323">
            <v>2022</v>
          </cell>
          <cell r="C323" t="str">
            <v>D2_OR_f_50</v>
          </cell>
          <cell r="E323">
            <v>0</v>
          </cell>
        </row>
        <row r="324">
          <cell r="A324">
            <v>2022</v>
          </cell>
          <cell r="C324" t="str">
            <v>D2_OR_c_20</v>
          </cell>
          <cell r="E324">
            <v>0</v>
          </cell>
        </row>
        <row r="325">
          <cell r="A325">
            <v>2023</v>
          </cell>
          <cell r="C325" t="str">
            <v>D2_ID_a_00</v>
          </cell>
          <cell r="E325">
            <v>0</v>
          </cell>
        </row>
        <row r="326">
          <cell r="A326">
            <v>2023</v>
          </cell>
          <cell r="C326" t="str">
            <v>D2_ID_b_10</v>
          </cell>
          <cell r="E326">
            <v>0</v>
          </cell>
        </row>
        <row r="327">
          <cell r="A327">
            <v>2023</v>
          </cell>
          <cell r="C327" t="str">
            <v>D2_ID_c_20</v>
          </cell>
          <cell r="E327">
            <v>0</v>
          </cell>
        </row>
        <row r="328">
          <cell r="A328">
            <v>2023</v>
          </cell>
          <cell r="C328" t="str">
            <v>D2_ID_d_30</v>
          </cell>
          <cell r="E328">
            <v>0</v>
          </cell>
        </row>
        <row r="329">
          <cell r="A329">
            <v>2023</v>
          </cell>
          <cell r="C329" t="str">
            <v>D2_ID_e_40</v>
          </cell>
          <cell r="E329">
            <v>0</v>
          </cell>
        </row>
        <row r="330">
          <cell r="A330">
            <v>2023</v>
          </cell>
          <cell r="C330" t="str">
            <v>D2_ID_f_50</v>
          </cell>
          <cell r="E330">
            <v>0</v>
          </cell>
        </row>
        <row r="331">
          <cell r="A331">
            <v>2023</v>
          </cell>
          <cell r="C331" t="str">
            <v>D2_ID_g_60</v>
          </cell>
          <cell r="E331">
            <v>0</v>
          </cell>
        </row>
        <row r="332">
          <cell r="A332">
            <v>2023</v>
          </cell>
          <cell r="C332" t="str">
            <v>D1UT_DLC_3</v>
          </cell>
          <cell r="E332">
            <v>0</v>
          </cell>
        </row>
        <row r="333">
          <cell r="A333">
            <v>2023</v>
          </cell>
          <cell r="C333" t="str">
            <v>D1UT_AS_1</v>
          </cell>
          <cell r="E333">
            <v>0</v>
          </cell>
        </row>
        <row r="334">
          <cell r="A334">
            <v>2023</v>
          </cell>
          <cell r="C334" t="str">
            <v>D2_UT_a_00</v>
          </cell>
          <cell r="E334">
            <v>0</v>
          </cell>
        </row>
        <row r="335">
          <cell r="A335">
            <v>2023</v>
          </cell>
          <cell r="C335" t="str">
            <v>D2_UT_b_10</v>
          </cell>
          <cell r="E335">
            <v>0</v>
          </cell>
        </row>
        <row r="336">
          <cell r="A336">
            <v>2023</v>
          </cell>
          <cell r="C336" t="str">
            <v>D2_UT_c_20</v>
          </cell>
          <cell r="E336">
            <v>0</v>
          </cell>
        </row>
        <row r="337">
          <cell r="A337">
            <v>2023</v>
          </cell>
          <cell r="C337" t="str">
            <v>D2_UT_d_30</v>
          </cell>
          <cell r="E337">
            <v>0</v>
          </cell>
        </row>
        <row r="338">
          <cell r="A338">
            <v>2023</v>
          </cell>
          <cell r="C338" t="str">
            <v>D2_UT_e_40</v>
          </cell>
          <cell r="E338">
            <v>0</v>
          </cell>
        </row>
        <row r="339">
          <cell r="A339">
            <v>2023</v>
          </cell>
          <cell r="C339" t="str">
            <v>D2_UT_f_50</v>
          </cell>
          <cell r="E339">
            <v>0</v>
          </cell>
        </row>
        <row r="340">
          <cell r="A340">
            <v>2023</v>
          </cell>
          <cell r="C340" t="str">
            <v>D2_YK_a_00</v>
          </cell>
          <cell r="E340">
            <v>0</v>
          </cell>
        </row>
        <row r="341">
          <cell r="A341">
            <v>2023</v>
          </cell>
          <cell r="C341" t="str">
            <v>D2_YK_b_10</v>
          </cell>
          <cell r="E341">
            <v>0</v>
          </cell>
        </row>
        <row r="342">
          <cell r="A342">
            <v>2023</v>
          </cell>
          <cell r="C342" t="str">
            <v>D2_YK_c_20</v>
          </cell>
          <cell r="E342">
            <v>0</v>
          </cell>
        </row>
        <row r="343">
          <cell r="A343">
            <v>2023</v>
          </cell>
          <cell r="C343" t="str">
            <v>D2_YK_d_30</v>
          </cell>
          <cell r="E343">
            <v>0</v>
          </cell>
        </row>
        <row r="344">
          <cell r="A344">
            <v>2023</v>
          </cell>
          <cell r="C344" t="str">
            <v>D2_YK_e_40</v>
          </cell>
          <cell r="E344">
            <v>0</v>
          </cell>
        </row>
        <row r="345">
          <cell r="A345">
            <v>2023</v>
          </cell>
          <cell r="C345" t="str">
            <v>D2_YK_f_50</v>
          </cell>
          <cell r="E345">
            <v>0</v>
          </cell>
        </row>
        <row r="346">
          <cell r="A346">
            <v>2023</v>
          </cell>
          <cell r="C346" t="str">
            <v>D2_YK_g_60</v>
          </cell>
          <cell r="E346">
            <v>0</v>
          </cell>
        </row>
        <row r="347">
          <cell r="A347">
            <v>2023</v>
          </cell>
          <cell r="C347" t="str">
            <v>D2_YK_h_70</v>
          </cell>
          <cell r="E347">
            <v>0</v>
          </cell>
        </row>
        <row r="348">
          <cell r="A348">
            <v>2023</v>
          </cell>
          <cell r="C348" t="str">
            <v>D2_WW_a_00</v>
          </cell>
          <cell r="E348">
            <v>0</v>
          </cell>
        </row>
        <row r="349">
          <cell r="A349">
            <v>2023</v>
          </cell>
          <cell r="C349" t="str">
            <v>D2_WW_b_10</v>
          </cell>
          <cell r="E349">
            <v>0</v>
          </cell>
        </row>
        <row r="350">
          <cell r="A350">
            <v>2023</v>
          </cell>
          <cell r="C350" t="str">
            <v>D2_WW_c_20</v>
          </cell>
          <cell r="E350">
            <v>0</v>
          </cell>
        </row>
        <row r="351">
          <cell r="A351">
            <v>2023</v>
          </cell>
          <cell r="C351" t="str">
            <v>D2_WW_d_30</v>
          </cell>
          <cell r="E351">
            <v>0</v>
          </cell>
        </row>
        <row r="352">
          <cell r="A352">
            <v>2023</v>
          </cell>
          <cell r="C352" t="str">
            <v>D2_WW_e_40</v>
          </cell>
          <cell r="E352">
            <v>0</v>
          </cell>
        </row>
        <row r="353">
          <cell r="A353">
            <v>2023</v>
          </cell>
          <cell r="C353" t="str">
            <v>D2_WW_f_50</v>
          </cell>
          <cell r="E353">
            <v>0</v>
          </cell>
        </row>
        <row r="354">
          <cell r="A354">
            <v>2023</v>
          </cell>
          <cell r="C354" t="str">
            <v>D2_WW_g_60</v>
          </cell>
          <cell r="E354">
            <v>0</v>
          </cell>
        </row>
        <row r="355">
          <cell r="A355">
            <v>2023</v>
          </cell>
          <cell r="C355" t="str">
            <v>D2_WY_a_00</v>
          </cell>
          <cell r="E355">
            <v>0</v>
          </cell>
        </row>
        <row r="356">
          <cell r="A356">
            <v>2023</v>
          </cell>
          <cell r="C356" t="str">
            <v>D2_WY_b_10</v>
          </cell>
          <cell r="E356">
            <v>0</v>
          </cell>
        </row>
        <row r="357">
          <cell r="A357">
            <v>2023</v>
          </cell>
          <cell r="C357" t="str">
            <v>D2_WY_c_20</v>
          </cell>
          <cell r="E357">
            <v>0</v>
          </cell>
        </row>
        <row r="358">
          <cell r="A358">
            <v>2023</v>
          </cell>
          <cell r="C358" t="str">
            <v>D2_WY_d_30</v>
          </cell>
          <cell r="E358">
            <v>0</v>
          </cell>
        </row>
        <row r="359">
          <cell r="A359">
            <v>2023</v>
          </cell>
          <cell r="C359" t="str">
            <v>D2_WY_e_40</v>
          </cell>
          <cell r="E359">
            <v>0</v>
          </cell>
        </row>
        <row r="360">
          <cell r="A360">
            <v>2023</v>
          </cell>
          <cell r="C360" t="str">
            <v>D2_WY_f_50</v>
          </cell>
          <cell r="E360">
            <v>0</v>
          </cell>
        </row>
        <row r="361">
          <cell r="A361">
            <v>2023</v>
          </cell>
          <cell r="C361" t="str">
            <v>D2_OR_a_00</v>
          </cell>
          <cell r="E361">
            <v>0</v>
          </cell>
        </row>
        <row r="362">
          <cell r="A362">
            <v>2023</v>
          </cell>
          <cell r="C362" t="str">
            <v>D2_OR_d_30</v>
          </cell>
          <cell r="E362">
            <v>0</v>
          </cell>
        </row>
        <row r="363">
          <cell r="A363">
            <v>2023</v>
          </cell>
          <cell r="C363" t="str">
            <v>D2_OR_g_60</v>
          </cell>
          <cell r="E363">
            <v>0</v>
          </cell>
        </row>
        <row r="364">
          <cell r="A364">
            <v>2023</v>
          </cell>
          <cell r="C364" t="str">
            <v>D2_CA_a_00</v>
          </cell>
          <cell r="E364">
            <v>0</v>
          </cell>
        </row>
        <row r="365">
          <cell r="A365">
            <v>2023</v>
          </cell>
          <cell r="C365" t="str">
            <v>D2_CA_b_10</v>
          </cell>
          <cell r="E365">
            <v>0</v>
          </cell>
        </row>
        <row r="366">
          <cell r="A366">
            <v>2023</v>
          </cell>
          <cell r="C366" t="str">
            <v>D2_CA_c_20</v>
          </cell>
          <cell r="E366">
            <v>0</v>
          </cell>
        </row>
        <row r="367">
          <cell r="A367">
            <v>2023</v>
          </cell>
          <cell r="C367" t="str">
            <v>D2_CA_d_30</v>
          </cell>
          <cell r="E367">
            <v>0</v>
          </cell>
        </row>
        <row r="368">
          <cell r="A368">
            <v>2023</v>
          </cell>
          <cell r="C368" t="str">
            <v>D2_CA_e_40</v>
          </cell>
          <cell r="E368">
            <v>0</v>
          </cell>
        </row>
        <row r="369">
          <cell r="A369">
            <v>2023</v>
          </cell>
          <cell r="C369" t="str">
            <v>D2_CA_f_50</v>
          </cell>
          <cell r="E369">
            <v>0</v>
          </cell>
        </row>
        <row r="370">
          <cell r="A370">
            <v>2023</v>
          </cell>
          <cell r="C370" t="str">
            <v>D2_CA_g_60</v>
          </cell>
          <cell r="E370">
            <v>0</v>
          </cell>
        </row>
        <row r="371">
          <cell r="A371">
            <v>2023</v>
          </cell>
          <cell r="C371" t="str">
            <v>D2_OR_b_10</v>
          </cell>
          <cell r="E371">
            <v>0</v>
          </cell>
        </row>
        <row r="372">
          <cell r="A372">
            <v>2023</v>
          </cell>
          <cell r="C372" t="str">
            <v>D2_OR_e_40</v>
          </cell>
          <cell r="E372">
            <v>0</v>
          </cell>
        </row>
        <row r="373">
          <cell r="A373">
            <v>2023</v>
          </cell>
          <cell r="C373" t="str">
            <v>D2_OR_f_50</v>
          </cell>
          <cell r="E373">
            <v>0</v>
          </cell>
        </row>
        <row r="374">
          <cell r="A374">
            <v>2023</v>
          </cell>
          <cell r="C374" t="str">
            <v>D2_OR_h_70</v>
          </cell>
          <cell r="E374">
            <v>0</v>
          </cell>
        </row>
        <row r="375">
          <cell r="A375">
            <v>2023</v>
          </cell>
          <cell r="C375" t="str">
            <v>D2_OR_c_20</v>
          </cell>
          <cell r="E375">
            <v>0</v>
          </cell>
        </row>
        <row r="376">
          <cell r="A376">
            <v>2024</v>
          </cell>
          <cell r="C376" t="str">
            <v>D2_ID_a_00</v>
          </cell>
          <cell r="E376">
            <v>0</v>
          </cell>
        </row>
        <row r="377">
          <cell r="A377">
            <v>2024</v>
          </cell>
          <cell r="C377" t="str">
            <v>D2_ID_b_10</v>
          </cell>
          <cell r="E377">
            <v>0</v>
          </cell>
        </row>
        <row r="378">
          <cell r="A378">
            <v>2024</v>
          </cell>
          <cell r="C378" t="str">
            <v>D2_ID_c_20</v>
          </cell>
          <cell r="E378">
            <v>0</v>
          </cell>
        </row>
        <row r="379">
          <cell r="A379">
            <v>2024</v>
          </cell>
          <cell r="C379" t="str">
            <v>D2_ID_d_30</v>
          </cell>
          <cell r="E379">
            <v>0</v>
          </cell>
        </row>
        <row r="380">
          <cell r="A380">
            <v>2024</v>
          </cell>
          <cell r="C380" t="str">
            <v>D2_ID_e_40</v>
          </cell>
          <cell r="E380">
            <v>0</v>
          </cell>
        </row>
        <row r="381">
          <cell r="A381">
            <v>2024</v>
          </cell>
          <cell r="C381" t="str">
            <v>D2_ID_f_50</v>
          </cell>
          <cell r="E381">
            <v>0</v>
          </cell>
        </row>
        <row r="382">
          <cell r="A382">
            <v>2024</v>
          </cell>
          <cell r="C382" t="str">
            <v>D2_ID_g_60</v>
          </cell>
          <cell r="E382">
            <v>0</v>
          </cell>
        </row>
        <row r="383">
          <cell r="A383">
            <v>2024</v>
          </cell>
          <cell r="C383" t="str">
            <v>D2_UT_a_00</v>
          </cell>
          <cell r="E383">
            <v>0</v>
          </cell>
        </row>
        <row r="384">
          <cell r="A384">
            <v>2024</v>
          </cell>
          <cell r="C384" t="str">
            <v>D2_UT_b_10</v>
          </cell>
          <cell r="E384">
            <v>0</v>
          </cell>
        </row>
        <row r="385">
          <cell r="A385">
            <v>2024</v>
          </cell>
          <cell r="C385" t="str">
            <v>D2_UT_c_20</v>
          </cell>
          <cell r="E385">
            <v>0</v>
          </cell>
        </row>
        <row r="386">
          <cell r="A386">
            <v>2024</v>
          </cell>
          <cell r="C386" t="str">
            <v>D2_UT_d_30</v>
          </cell>
          <cell r="E386">
            <v>0</v>
          </cell>
        </row>
        <row r="387">
          <cell r="A387">
            <v>2024</v>
          </cell>
          <cell r="C387" t="str">
            <v>D2_UT_e_40</v>
          </cell>
          <cell r="E387">
            <v>0</v>
          </cell>
        </row>
        <row r="388">
          <cell r="A388">
            <v>2024</v>
          </cell>
          <cell r="C388" t="str">
            <v>D2_UT_f_50</v>
          </cell>
          <cell r="E388">
            <v>0</v>
          </cell>
        </row>
        <row r="389">
          <cell r="A389">
            <v>2024</v>
          </cell>
          <cell r="C389" t="str">
            <v>D2_UT_g_60</v>
          </cell>
          <cell r="E389">
            <v>0</v>
          </cell>
        </row>
        <row r="390">
          <cell r="A390">
            <v>2024</v>
          </cell>
          <cell r="C390" t="str">
            <v>D2_YK_a_00</v>
          </cell>
          <cell r="E390">
            <v>0</v>
          </cell>
        </row>
        <row r="391">
          <cell r="A391">
            <v>2024</v>
          </cell>
          <cell r="C391" t="str">
            <v>D2_YK_b_10</v>
          </cell>
          <cell r="E391">
            <v>0</v>
          </cell>
        </row>
        <row r="392">
          <cell r="A392">
            <v>2024</v>
          </cell>
          <cell r="C392" t="str">
            <v>D2_YK_c_20</v>
          </cell>
          <cell r="E392">
            <v>0</v>
          </cell>
        </row>
        <row r="393">
          <cell r="A393">
            <v>2024</v>
          </cell>
          <cell r="C393" t="str">
            <v>D2_YK_d_30</v>
          </cell>
          <cell r="E393">
            <v>0</v>
          </cell>
        </row>
        <row r="394">
          <cell r="A394">
            <v>2024</v>
          </cell>
          <cell r="C394" t="str">
            <v>D2_YK_e_40</v>
          </cell>
          <cell r="E394">
            <v>0</v>
          </cell>
        </row>
        <row r="395">
          <cell r="A395">
            <v>2024</v>
          </cell>
          <cell r="C395" t="str">
            <v>D2_YK_f_50</v>
          </cell>
          <cell r="E395">
            <v>0</v>
          </cell>
        </row>
        <row r="396">
          <cell r="A396">
            <v>2024</v>
          </cell>
          <cell r="C396" t="str">
            <v>D2_YK_g_60</v>
          </cell>
          <cell r="E396">
            <v>0</v>
          </cell>
        </row>
        <row r="397">
          <cell r="A397">
            <v>2024</v>
          </cell>
          <cell r="C397" t="str">
            <v>D2_YK_h_70</v>
          </cell>
          <cell r="E397">
            <v>0</v>
          </cell>
        </row>
        <row r="398">
          <cell r="A398">
            <v>2024</v>
          </cell>
          <cell r="C398" t="str">
            <v>D2_WW_a_00</v>
          </cell>
          <cell r="E398">
            <v>0</v>
          </cell>
        </row>
        <row r="399">
          <cell r="A399">
            <v>2024</v>
          </cell>
          <cell r="C399" t="str">
            <v>D2_WW_b_10</v>
          </cell>
          <cell r="E399">
            <v>0</v>
          </cell>
        </row>
        <row r="400">
          <cell r="A400">
            <v>2024</v>
          </cell>
          <cell r="C400" t="str">
            <v>D2_WW_c_20</v>
          </cell>
          <cell r="E400">
            <v>0</v>
          </cell>
        </row>
        <row r="401">
          <cell r="A401">
            <v>2024</v>
          </cell>
          <cell r="C401" t="str">
            <v>D2_WW_d_30</v>
          </cell>
          <cell r="E401">
            <v>0</v>
          </cell>
        </row>
        <row r="402">
          <cell r="A402">
            <v>2024</v>
          </cell>
          <cell r="C402" t="str">
            <v>D2_WW_e_40</v>
          </cell>
          <cell r="E402">
            <v>0</v>
          </cell>
        </row>
        <row r="403">
          <cell r="A403">
            <v>2024</v>
          </cell>
          <cell r="C403" t="str">
            <v>D2_WW_f_50</v>
          </cell>
          <cell r="E403">
            <v>0</v>
          </cell>
        </row>
        <row r="404">
          <cell r="A404">
            <v>2024</v>
          </cell>
          <cell r="C404" t="str">
            <v>D2_WW_g_60</v>
          </cell>
          <cell r="E404">
            <v>0</v>
          </cell>
        </row>
        <row r="405">
          <cell r="A405">
            <v>2024</v>
          </cell>
          <cell r="C405" t="str">
            <v>D2_WW_h_70</v>
          </cell>
          <cell r="E405">
            <v>0</v>
          </cell>
        </row>
        <row r="406">
          <cell r="A406">
            <v>2024</v>
          </cell>
          <cell r="C406" t="str">
            <v>D2_WY_a_00</v>
          </cell>
          <cell r="E406">
            <v>0</v>
          </cell>
        </row>
        <row r="407">
          <cell r="A407">
            <v>2024</v>
          </cell>
          <cell r="C407" t="str">
            <v>D2_WY_b_10</v>
          </cell>
          <cell r="E407">
            <v>0</v>
          </cell>
        </row>
        <row r="408">
          <cell r="A408">
            <v>2024</v>
          </cell>
          <cell r="C408" t="str">
            <v>D2_WY_c_20</v>
          </cell>
          <cell r="E408">
            <v>0</v>
          </cell>
        </row>
        <row r="409">
          <cell r="A409">
            <v>2024</v>
          </cell>
          <cell r="C409" t="str">
            <v>D2_WY_d_30</v>
          </cell>
          <cell r="E409">
            <v>0</v>
          </cell>
        </row>
        <row r="410">
          <cell r="A410">
            <v>2024</v>
          </cell>
          <cell r="C410" t="str">
            <v>D2_WY_e_40</v>
          </cell>
          <cell r="E410">
            <v>0</v>
          </cell>
        </row>
        <row r="411">
          <cell r="A411">
            <v>2024</v>
          </cell>
          <cell r="C411" t="str">
            <v>D2_WY_f_50</v>
          </cell>
          <cell r="E411">
            <v>0</v>
          </cell>
        </row>
        <row r="412">
          <cell r="A412">
            <v>2024</v>
          </cell>
          <cell r="C412" t="str">
            <v>D2_OR_a_00</v>
          </cell>
          <cell r="E412">
            <v>0</v>
          </cell>
        </row>
        <row r="413">
          <cell r="A413">
            <v>2024</v>
          </cell>
          <cell r="C413" t="str">
            <v>D2_OR_d_30</v>
          </cell>
          <cell r="E413">
            <v>0</v>
          </cell>
        </row>
        <row r="414">
          <cell r="A414">
            <v>2024</v>
          </cell>
          <cell r="C414" t="str">
            <v>D2_OR_g_60</v>
          </cell>
          <cell r="E414">
            <v>0</v>
          </cell>
        </row>
        <row r="415">
          <cell r="A415">
            <v>2024</v>
          </cell>
          <cell r="C415" t="str">
            <v>D2_CA_a_00</v>
          </cell>
          <cell r="E415">
            <v>0</v>
          </cell>
        </row>
        <row r="416">
          <cell r="A416">
            <v>2024</v>
          </cell>
          <cell r="C416" t="str">
            <v>D2_CA_b_10</v>
          </cell>
          <cell r="E416">
            <v>0</v>
          </cell>
        </row>
        <row r="417">
          <cell r="A417">
            <v>2024</v>
          </cell>
          <cell r="C417" t="str">
            <v>D2_CA_d_30</v>
          </cell>
          <cell r="E417">
            <v>0</v>
          </cell>
        </row>
        <row r="418">
          <cell r="A418">
            <v>2024</v>
          </cell>
          <cell r="C418" t="str">
            <v>D2_CA_e_40</v>
          </cell>
          <cell r="E418">
            <v>0</v>
          </cell>
        </row>
        <row r="419">
          <cell r="A419">
            <v>2024</v>
          </cell>
          <cell r="C419" t="str">
            <v>D2_CA_f_50</v>
          </cell>
          <cell r="E419">
            <v>0</v>
          </cell>
        </row>
        <row r="420">
          <cell r="A420">
            <v>2024</v>
          </cell>
          <cell r="C420" t="str">
            <v>D2_OR_b_10</v>
          </cell>
          <cell r="E420">
            <v>0</v>
          </cell>
        </row>
        <row r="421">
          <cell r="A421">
            <v>2024</v>
          </cell>
          <cell r="C421" t="str">
            <v>D2_OR_e_40</v>
          </cell>
          <cell r="E421">
            <v>0</v>
          </cell>
        </row>
        <row r="422">
          <cell r="A422">
            <v>2024</v>
          </cell>
          <cell r="C422" t="str">
            <v>D2_OR_f_50</v>
          </cell>
          <cell r="E422">
            <v>0</v>
          </cell>
        </row>
        <row r="423">
          <cell r="A423">
            <v>2024</v>
          </cell>
          <cell r="C423" t="str">
            <v>D2_OR_h_70</v>
          </cell>
          <cell r="E423">
            <v>0</v>
          </cell>
        </row>
        <row r="424">
          <cell r="A424">
            <v>2024</v>
          </cell>
          <cell r="C424" t="str">
            <v>D2_OR_c_20</v>
          </cell>
          <cell r="E424">
            <v>0</v>
          </cell>
        </row>
        <row r="425">
          <cell r="A425">
            <v>2025</v>
          </cell>
          <cell r="C425" t="str">
            <v>D2_ID_a_00</v>
          </cell>
          <cell r="E425">
            <v>0</v>
          </cell>
        </row>
        <row r="426">
          <cell r="A426">
            <v>2025</v>
          </cell>
          <cell r="C426" t="str">
            <v>D2_ID_b_10</v>
          </cell>
          <cell r="E426">
            <v>0</v>
          </cell>
        </row>
        <row r="427">
          <cell r="A427">
            <v>2025</v>
          </cell>
          <cell r="C427" t="str">
            <v>D2_ID_c_20</v>
          </cell>
          <cell r="E427">
            <v>0</v>
          </cell>
        </row>
        <row r="428">
          <cell r="A428">
            <v>2025</v>
          </cell>
          <cell r="C428" t="str">
            <v>D2_ID_d_30</v>
          </cell>
          <cell r="E428">
            <v>0</v>
          </cell>
        </row>
        <row r="429">
          <cell r="A429">
            <v>2025</v>
          </cell>
          <cell r="C429" t="str">
            <v>D2_ID_e_40</v>
          </cell>
          <cell r="E429">
            <v>0</v>
          </cell>
        </row>
        <row r="430">
          <cell r="A430">
            <v>2025</v>
          </cell>
          <cell r="C430" t="str">
            <v>D2_ID_f_50</v>
          </cell>
          <cell r="E430">
            <v>0</v>
          </cell>
        </row>
        <row r="431">
          <cell r="A431">
            <v>2025</v>
          </cell>
          <cell r="C431" t="str">
            <v>D2_ID_g_60</v>
          </cell>
          <cell r="E431">
            <v>0</v>
          </cell>
        </row>
        <row r="432">
          <cell r="A432">
            <v>2025</v>
          </cell>
          <cell r="C432" t="str">
            <v>D1UT_AS_2</v>
          </cell>
          <cell r="E432">
            <v>0</v>
          </cell>
        </row>
        <row r="433">
          <cell r="A433">
            <v>2025</v>
          </cell>
          <cell r="C433" t="str">
            <v>D2_UT_a_00</v>
          </cell>
          <cell r="E433">
            <v>0</v>
          </cell>
        </row>
        <row r="434">
          <cell r="A434">
            <v>2025</v>
          </cell>
          <cell r="C434" t="str">
            <v>D2_UT_b_10</v>
          </cell>
          <cell r="E434">
            <v>0</v>
          </cell>
        </row>
        <row r="435">
          <cell r="A435">
            <v>2025</v>
          </cell>
          <cell r="C435" t="str">
            <v>D2_UT_c_20</v>
          </cell>
          <cell r="E435">
            <v>0</v>
          </cell>
        </row>
        <row r="436">
          <cell r="A436">
            <v>2025</v>
          </cell>
          <cell r="C436" t="str">
            <v>D2_UT_d_30</v>
          </cell>
          <cell r="E436">
            <v>0</v>
          </cell>
        </row>
        <row r="437">
          <cell r="A437">
            <v>2025</v>
          </cell>
          <cell r="C437" t="str">
            <v>D2_UT_e_40</v>
          </cell>
          <cell r="E437">
            <v>0</v>
          </cell>
        </row>
        <row r="438">
          <cell r="A438">
            <v>2025</v>
          </cell>
          <cell r="C438" t="str">
            <v>D2_UT_f_50</v>
          </cell>
          <cell r="E438">
            <v>0</v>
          </cell>
        </row>
        <row r="439">
          <cell r="A439">
            <v>2025</v>
          </cell>
          <cell r="C439" t="str">
            <v>D2_UT_g_60</v>
          </cell>
          <cell r="E439">
            <v>0</v>
          </cell>
        </row>
        <row r="440">
          <cell r="A440">
            <v>2025</v>
          </cell>
          <cell r="C440" t="str">
            <v>D2_YK_a_00</v>
          </cell>
          <cell r="E440">
            <v>0</v>
          </cell>
        </row>
        <row r="441">
          <cell r="A441">
            <v>2025</v>
          </cell>
          <cell r="C441" t="str">
            <v>D2_YK_b_10</v>
          </cell>
          <cell r="E441">
            <v>0</v>
          </cell>
        </row>
        <row r="442">
          <cell r="A442">
            <v>2025</v>
          </cell>
          <cell r="C442" t="str">
            <v>D2_YK_c_20</v>
          </cell>
          <cell r="E442">
            <v>0</v>
          </cell>
        </row>
        <row r="443">
          <cell r="A443">
            <v>2025</v>
          </cell>
          <cell r="C443" t="str">
            <v>D2_YK_d_30</v>
          </cell>
          <cell r="E443">
            <v>0</v>
          </cell>
        </row>
        <row r="444">
          <cell r="A444">
            <v>2025</v>
          </cell>
          <cell r="C444" t="str">
            <v>D2_YK_e_40</v>
          </cell>
          <cell r="E444">
            <v>0</v>
          </cell>
        </row>
        <row r="445">
          <cell r="A445">
            <v>2025</v>
          </cell>
          <cell r="C445" t="str">
            <v>D2_YK_f_50</v>
          </cell>
          <cell r="E445">
            <v>0</v>
          </cell>
        </row>
        <row r="446">
          <cell r="A446">
            <v>2025</v>
          </cell>
          <cell r="C446" t="str">
            <v>D2_YK_g_60</v>
          </cell>
          <cell r="E446">
            <v>0</v>
          </cell>
        </row>
        <row r="447">
          <cell r="A447">
            <v>2025</v>
          </cell>
          <cell r="C447" t="str">
            <v>D2_YK_h_70</v>
          </cell>
          <cell r="E447">
            <v>0</v>
          </cell>
        </row>
        <row r="448">
          <cell r="A448">
            <v>2025</v>
          </cell>
          <cell r="C448" t="str">
            <v>D2_WW_a_00</v>
          </cell>
          <cell r="E448">
            <v>0</v>
          </cell>
        </row>
        <row r="449">
          <cell r="A449">
            <v>2025</v>
          </cell>
          <cell r="C449" t="str">
            <v>D2_WW_b_10</v>
          </cell>
          <cell r="E449">
            <v>0</v>
          </cell>
        </row>
        <row r="450">
          <cell r="A450">
            <v>2025</v>
          </cell>
          <cell r="C450" t="str">
            <v>D2_WW_c_20</v>
          </cell>
          <cell r="E450">
            <v>0</v>
          </cell>
        </row>
        <row r="451">
          <cell r="A451">
            <v>2025</v>
          </cell>
          <cell r="C451" t="str">
            <v>D2_WW_d_30</v>
          </cell>
          <cell r="E451">
            <v>0</v>
          </cell>
        </row>
        <row r="452">
          <cell r="A452">
            <v>2025</v>
          </cell>
          <cell r="C452" t="str">
            <v>D2_WW_e_40</v>
          </cell>
          <cell r="E452">
            <v>0</v>
          </cell>
        </row>
        <row r="453">
          <cell r="A453">
            <v>2025</v>
          </cell>
          <cell r="C453" t="str">
            <v>D2_WW_f_50</v>
          </cell>
          <cell r="E453">
            <v>0</v>
          </cell>
        </row>
        <row r="454">
          <cell r="A454">
            <v>2025</v>
          </cell>
          <cell r="C454" t="str">
            <v>D2_WW_g_60</v>
          </cell>
          <cell r="E454">
            <v>0</v>
          </cell>
        </row>
        <row r="455">
          <cell r="A455">
            <v>2025</v>
          </cell>
          <cell r="C455" t="str">
            <v>D2_WW_h_70</v>
          </cell>
          <cell r="E455">
            <v>0</v>
          </cell>
        </row>
        <row r="456">
          <cell r="A456">
            <v>2025</v>
          </cell>
          <cell r="C456" t="str">
            <v>D1WY_AS_1</v>
          </cell>
          <cell r="E456">
            <v>0</v>
          </cell>
        </row>
        <row r="457">
          <cell r="A457">
            <v>2025</v>
          </cell>
          <cell r="C457" t="str">
            <v>D2_WY_a_00</v>
          </cell>
          <cell r="E457">
            <v>0</v>
          </cell>
        </row>
        <row r="458">
          <cell r="A458">
            <v>2025</v>
          </cell>
          <cell r="C458" t="str">
            <v>D2_WY_b_10</v>
          </cell>
          <cell r="E458">
            <v>0</v>
          </cell>
        </row>
        <row r="459">
          <cell r="A459">
            <v>2025</v>
          </cell>
          <cell r="C459" t="str">
            <v>D2_WY_c_20</v>
          </cell>
          <cell r="E459">
            <v>0</v>
          </cell>
        </row>
        <row r="460">
          <cell r="A460">
            <v>2025</v>
          </cell>
          <cell r="C460" t="str">
            <v>D2_WY_d_30</v>
          </cell>
          <cell r="E460">
            <v>0</v>
          </cell>
        </row>
        <row r="461">
          <cell r="A461">
            <v>2025</v>
          </cell>
          <cell r="C461" t="str">
            <v>D2_WY_e_40</v>
          </cell>
          <cell r="E461">
            <v>0</v>
          </cell>
        </row>
        <row r="462">
          <cell r="A462">
            <v>2025</v>
          </cell>
          <cell r="C462" t="str">
            <v>D2_WY_f_50</v>
          </cell>
          <cell r="E462">
            <v>0</v>
          </cell>
        </row>
        <row r="463">
          <cell r="A463">
            <v>2025</v>
          </cell>
          <cell r="C463" t="str">
            <v>D2_OR_a_00</v>
          </cell>
          <cell r="E463">
            <v>0</v>
          </cell>
        </row>
        <row r="464">
          <cell r="A464">
            <v>2025</v>
          </cell>
          <cell r="C464" t="str">
            <v>D2_OR_d_30</v>
          </cell>
          <cell r="E464">
            <v>0</v>
          </cell>
        </row>
        <row r="465">
          <cell r="A465">
            <v>2025</v>
          </cell>
          <cell r="C465" t="str">
            <v>D2_OR_g_60</v>
          </cell>
          <cell r="E465">
            <v>0</v>
          </cell>
        </row>
        <row r="466">
          <cell r="A466">
            <v>2025</v>
          </cell>
          <cell r="C466" t="str">
            <v>D2_CA_a_00</v>
          </cell>
          <cell r="E466">
            <v>0</v>
          </cell>
        </row>
        <row r="467">
          <cell r="A467">
            <v>2025</v>
          </cell>
          <cell r="C467" t="str">
            <v>D2_CA_b_10</v>
          </cell>
          <cell r="E467">
            <v>0</v>
          </cell>
        </row>
        <row r="468">
          <cell r="A468">
            <v>2025</v>
          </cell>
          <cell r="C468" t="str">
            <v>D2_CA_d_30</v>
          </cell>
          <cell r="E468">
            <v>0</v>
          </cell>
        </row>
        <row r="469">
          <cell r="A469">
            <v>2025</v>
          </cell>
          <cell r="C469" t="str">
            <v>D2_CA_e_40</v>
          </cell>
          <cell r="E469">
            <v>0</v>
          </cell>
        </row>
        <row r="470">
          <cell r="A470">
            <v>2025</v>
          </cell>
          <cell r="C470" t="str">
            <v>D2_CA_f_50</v>
          </cell>
          <cell r="E470">
            <v>0</v>
          </cell>
        </row>
        <row r="471">
          <cell r="A471">
            <v>2025</v>
          </cell>
          <cell r="C471" t="str">
            <v>D2_CA_h_70</v>
          </cell>
          <cell r="E471">
            <v>0</v>
          </cell>
        </row>
        <row r="472">
          <cell r="A472">
            <v>2025</v>
          </cell>
          <cell r="C472" t="str">
            <v>D2_OR_b_10</v>
          </cell>
          <cell r="E472">
            <v>0</v>
          </cell>
        </row>
        <row r="473">
          <cell r="A473">
            <v>2025</v>
          </cell>
          <cell r="C473" t="str">
            <v>D2_OR_e_40</v>
          </cell>
          <cell r="E473">
            <v>0</v>
          </cell>
        </row>
        <row r="474">
          <cell r="A474">
            <v>2025</v>
          </cell>
          <cell r="C474" t="str">
            <v>D2_OR_f_50</v>
          </cell>
          <cell r="E474">
            <v>0</v>
          </cell>
        </row>
        <row r="475">
          <cell r="A475">
            <v>2025</v>
          </cell>
          <cell r="C475" t="str">
            <v>D2_OR_h_70</v>
          </cell>
          <cell r="E475">
            <v>0</v>
          </cell>
        </row>
        <row r="476">
          <cell r="A476">
            <v>2025</v>
          </cell>
          <cell r="C476" t="str">
            <v>D2_OR_c_20</v>
          </cell>
          <cell r="E476">
            <v>0</v>
          </cell>
        </row>
        <row r="477">
          <cell r="A477">
            <v>2026</v>
          </cell>
          <cell r="C477" t="str">
            <v>D2_ID_a_00</v>
          </cell>
          <cell r="E477">
            <v>0</v>
          </cell>
        </row>
        <row r="478">
          <cell r="A478">
            <v>2026</v>
          </cell>
          <cell r="C478" t="str">
            <v>D2_ID_b_10</v>
          </cell>
          <cell r="E478">
            <v>0</v>
          </cell>
        </row>
        <row r="479">
          <cell r="A479">
            <v>2026</v>
          </cell>
          <cell r="C479" t="str">
            <v>D2_ID_c_20</v>
          </cell>
          <cell r="E479">
            <v>0</v>
          </cell>
        </row>
        <row r="480">
          <cell r="A480">
            <v>2026</v>
          </cell>
          <cell r="C480" t="str">
            <v>D2_ID_d_30</v>
          </cell>
          <cell r="E480">
            <v>0</v>
          </cell>
        </row>
        <row r="481">
          <cell r="A481">
            <v>2026</v>
          </cell>
          <cell r="C481" t="str">
            <v>D2_ID_e_40</v>
          </cell>
          <cell r="E481">
            <v>0</v>
          </cell>
        </row>
        <row r="482">
          <cell r="A482">
            <v>2026</v>
          </cell>
          <cell r="C482" t="str">
            <v>D2_ID_f_50</v>
          </cell>
          <cell r="E482">
            <v>0</v>
          </cell>
        </row>
        <row r="483">
          <cell r="A483">
            <v>2026</v>
          </cell>
          <cell r="C483" t="str">
            <v>D2_ID_g_60</v>
          </cell>
          <cell r="E483">
            <v>0</v>
          </cell>
        </row>
        <row r="484">
          <cell r="A484">
            <v>2026</v>
          </cell>
          <cell r="C484" t="str">
            <v>D2_ID_h_70</v>
          </cell>
          <cell r="E484">
            <v>0</v>
          </cell>
        </row>
        <row r="485">
          <cell r="A485">
            <v>2026</v>
          </cell>
          <cell r="C485" t="str">
            <v>D1UT_DLC_4</v>
          </cell>
          <cell r="E485">
            <v>0</v>
          </cell>
        </row>
        <row r="486">
          <cell r="A486">
            <v>2026</v>
          </cell>
          <cell r="C486" t="str">
            <v>D2_UT_a_00</v>
          </cell>
          <cell r="E486">
            <v>0</v>
          </cell>
        </row>
        <row r="487">
          <cell r="A487">
            <v>2026</v>
          </cell>
          <cell r="C487" t="str">
            <v>D2_UT_b_10</v>
          </cell>
          <cell r="E487">
            <v>0</v>
          </cell>
        </row>
        <row r="488">
          <cell r="A488">
            <v>2026</v>
          </cell>
          <cell r="C488" t="str">
            <v>D2_UT_c_20</v>
          </cell>
          <cell r="E488">
            <v>0</v>
          </cell>
        </row>
        <row r="489">
          <cell r="A489">
            <v>2026</v>
          </cell>
          <cell r="C489" t="str">
            <v>D2_UT_d_30</v>
          </cell>
          <cell r="E489">
            <v>0</v>
          </cell>
        </row>
        <row r="490">
          <cell r="A490">
            <v>2026</v>
          </cell>
          <cell r="C490" t="str">
            <v>D2_UT_e_40</v>
          </cell>
          <cell r="E490">
            <v>0</v>
          </cell>
        </row>
        <row r="491">
          <cell r="A491">
            <v>2026</v>
          </cell>
          <cell r="C491" t="str">
            <v>D2_UT_f_50</v>
          </cell>
          <cell r="E491">
            <v>0</v>
          </cell>
        </row>
        <row r="492">
          <cell r="A492">
            <v>2026</v>
          </cell>
          <cell r="C492" t="str">
            <v>D2_UT_g_60</v>
          </cell>
          <cell r="E492">
            <v>0</v>
          </cell>
        </row>
        <row r="493">
          <cell r="A493">
            <v>2026</v>
          </cell>
          <cell r="C493" t="str">
            <v>D2_YK_a_00</v>
          </cell>
          <cell r="E493">
            <v>0</v>
          </cell>
        </row>
        <row r="494">
          <cell r="A494">
            <v>2026</v>
          </cell>
          <cell r="C494" t="str">
            <v>D2_YK_b_10</v>
          </cell>
          <cell r="E494">
            <v>0</v>
          </cell>
        </row>
        <row r="495">
          <cell r="A495">
            <v>2026</v>
          </cell>
          <cell r="C495" t="str">
            <v>D2_YK_c_20</v>
          </cell>
          <cell r="E495">
            <v>0</v>
          </cell>
        </row>
        <row r="496">
          <cell r="A496">
            <v>2026</v>
          </cell>
          <cell r="C496" t="str">
            <v>D2_YK_d_30</v>
          </cell>
          <cell r="E496">
            <v>0</v>
          </cell>
        </row>
        <row r="497">
          <cell r="A497">
            <v>2026</v>
          </cell>
          <cell r="C497" t="str">
            <v>D2_YK_e_40</v>
          </cell>
          <cell r="E497">
            <v>0</v>
          </cell>
        </row>
        <row r="498">
          <cell r="A498">
            <v>2026</v>
          </cell>
          <cell r="C498" t="str">
            <v>D2_YK_f_50</v>
          </cell>
          <cell r="E498">
            <v>0</v>
          </cell>
        </row>
        <row r="499">
          <cell r="A499">
            <v>2026</v>
          </cell>
          <cell r="C499" t="str">
            <v>D2_YK_g_60</v>
          </cell>
          <cell r="E499">
            <v>0</v>
          </cell>
        </row>
        <row r="500">
          <cell r="A500">
            <v>2026</v>
          </cell>
          <cell r="C500" t="str">
            <v>D2_YK_h_70</v>
          </cell>
          <cell r="E500">
            <v>0</v>
          </cell>
        </row>
        <row r="501">
          <cell r="A501">
            <v>2026</v>
          </cell>
          <cell r="C501" t="str">
            <v>D2_WW_a_00</v>
          </cell>
          <cell r="E501">
            <v>0</v>
          </cell>
        </row>
        <row r="502">
          <cell r="A502">
            <v>2026</v>
          </cell>
          <cell r="C502" t="str">
            <v>D2_WW_b_10</v>
          </cell>
          <cell r="E502">
            <v>0</v>
          </cell>
        </row>
        <row r="503">
          <cell r="A503">
            <v>2026</v>
          </cell>
          <cell r="C503" t="str">
            <v>D2_WW_c_20</v>
          </cell>
          <cell r="E503">
            <v>0</v>
          </cell>
        </row>
        <row r="504">
          <cell r="A504">
            <v>2026</v>
          </cell>
          <cell r="C504" t="str">
            <v>D2_WW_d_30</v>
          </cell>
          <cell r="E504">
            <v>0</v>
          </cell>
        </row>
        <row r="505">
          <cell r="A505">
            <v>2026</v>
          </cell>
          <cell r="C505" t="str">
            <v>D2_WW_e_40</v>
          </cell>
          <cell r="E505">
            <v>0</v>
          </cell>
        </row>
        <row r="506">
          <cell r="A506">
            <v>2026</v>
          </cell>
          <cell r="C506" t="str">
            <v>D2_WW_f_50</v>
          </cell>
          <cell r="E506">
            <v>0</v>
          </cell>
        </row>
        <row r="507">
          <cell r="A507">
            <v>2026</v>
          </cell>
          <cell r="C507" t="str">
            <v>D2_WW_g_60</v>
          </cell>
          <cell r="E507">
            <v>0</v>
          </cell>
        </row>
        <row r="508">
          <cell r="A508">
            <v>2026</v>
          </cell>
          <cell r="C508" t="str">
            <v>D2_WW_h_70</v>
          </cell>
          <cell r="E508">
            <v>0</v>
          </cell>
        </row>
        <row r="509">
          <cell r="A509">
            <v>2026</v>
          </cell>
          <cell r="C509" t="str">
            <v>D2_WY_a_00</v>
          </cell>
          <cell r="E509">
            <v>0</v>
          </cell>
        </row>
        <row r="510">
          <cell r="A510">
            <v>2026</v>
          </cell>
          <cell r="C510" t="str">
            <v>D2_WY_b_10</v>
          </cell>
          <cell r="E510">
            <v>0</v>
          </cell>
        </row>
        <row r="511">
          <cell r="A511">
            <v>2026</v>
          </cell>
          <cell r="C511" t="str">
            <v>D2_WY_c_20</v>
          </cell>
          <cell r="E511">
            <v>0</v>
          </cell>
        </row>
        <row r="512">
          <cell r="A512">
            <v>2026</v>
          </cell>
          <cell r="C512" t="str">
            <v>D2_WY_d_30</v>
          </cell>
          <cell r="E512">
            <v>0</v>
          </cell>
        </row>
        <row r="513">
          <cell r="A513">
            <v>2026</v>
          </cell>
          <cell r="C513" t="str">
            <v>D2_WY_e_40</v>
          </cell>
          <cell r="E513">
            <v>0</v>
          </cell>
        </row>
        <row r="514">
          <cell r="A514">
            <v>2026</v>
          </cell>
          <cell r="C514" t="str">
            <v>D2_WY_f_50</v>
          </cell>
          <cell r="E514">
            <v>0</v>
          </cell>
        </row>
        <row r="515">
          <cell r="A515">
            <v>2026</v>
          </cell>
          <cell r="C515" t="str">
            <v>D2_WY_g_60</v>
          </cell>
          <cell r="E515">
            <v>0</v>
          </cell>
        </row>
        <row r="516">
          <cell r="A516">
            <v>2026</v>
          </cell>
          <cell r="C516" t="str">
            <v>D2_OR_a_00</v>
          </cell>
          <cell r="E516">
            <v>0</v>
          </cell>
        </row>
        <row r="517">
          <cell r="A517">
            <v>2026</v>
          </cell>
          <cell r="C517" t="str">
            <v>D2_OR_d_30</v>
          </cell>
          <cell r="E517">
            <v>0</v>
          </cell>
        </row>
        <row r="518">
          <cell r="A518">
            <v>2026</v>
          </cell>
          <cell r="C518" t="str">
            <v>D2_OR_g_60</v>
          </cell>
          <cell r="E518">
            <v>0</v>
          </cell>
        </row>
        <row r="519">
          <cell r="A519">
            <v>2026</v>
          </cell>
          <cell r="C519" t="str">
            <v>D2_CA_a_00</v>
          </cell>
          <cell r="E519">
            <v>0</v>
          </cell>
        </row>
        <row r="520">
          <cell r="A520">
            <v>2026</v>
          </cell>
          <cell r="C520" t="str">
            <v>D2_CA_b_10</v>
          </cell>
          <cell r="E520">
            <v>0</v>
          </cell>
        </row>
        <row r="521">
          <cell r="A521">
            <v>2026</v>
          </cell>
          <cell r="C521" t="str">
            <v>D2_CA_d_30</v>
          </cell>
          <cell r="E521">
            <v>0</v>
          </cell>
        </row>
        <row r="522">
          <cell r="A522">
            <v>2026</v>
          </cell>
          <cell r="C522" t="str">
            <v>D2_CA_e_40</v>
          </cell>
          <cell r="E522">
            <v>0</v>
          </cell>
        </row>
        <row r="523">
          <cell r="A523">
            <v>2026</v>
          </cell>
          <cell r="C523" t="str">
            <v>D2_CA_f_50</v>
          </cell>
          <cell r="E523">
            <v>0</v>
          </cell>
        </row>
        <row r="524">
          <cell r="A524">
            <v>2026</v>
          </cell>
          <cell r="C524" t="str">
            <v>D2_CA_h_70</v>
          </cell>
          <cell r="E524">
            <v>0</v>
          </cell>
        </row>
        <row r="525">
          <cell r="A525">
            <v>2026</v>
          </cell>
          <cell r="C525" t="str">
            <v>D2_OR_b_10</v>
          </cell>
          <cell r="E525">
            <v>0</v>
          </cell>
        </row>
        <row r="526">
          <cell r="A526">
            <v>2026</v>
          </cell>
          <cell r="C526" t="str">
            <v>D2_OR_e_40</v>
          </cell>
          <cell r="E526">
            <v>0</v>
          </cell>
        </row>
        <row r="527">
          <cell r="A527">
            <v>2026</v>
          </cell>
          <cell r="C527" t="str">
            <v>D2_OR_f_50</v>
          </cell>
          <cell r="E527">
            <v>0</v>
          </cell>
        </row>
        <row r="528">
          <cell r="A528">
            <v>2026</v>
          </cell>
          <cell r="C528" t="str">
            <v>D2_OR_h_70</v>
          </cell>
          <cell r="E528">
            <v>0</v>
          </cell>
        </row>
        <row r="529">
          <cell r="A529">
            <v>2026</v>
          </cell>
          <cell r="C529" t="str">
            <v>D2_OR_c_20</v>
          </cell>
          <cell r="E529">
            <v>0</v>
          </cell>
        </row>
        <row r="530">
          <cell r="A530">
            <v>2027</v>
          </cell>
          <cell r="C530" t="str">
            <v>D2_ID_a_00</v>
          </cell>
          <cell r="E530">
            <v>0</v>
          </cell>
        </row>
        <row r="531">
          <cell r="A531">
            <v>2027</v>
          </cell>
          <cell r="C531" t="str">
            <v>D2_ID_b_10</v>
          </cell>
          <cell r="E531">
            <v>0</v>
          </cell>
        </row>
        <row r="532">
          <cell r="A532">
            <v>2027</v>
          </cell>
          <cell r="C532" t="str">
            <v>D2_ID_c_20</v>
          </cell>
          <cell r="E532">
            <v>0</v>
          </cell>
        </row>
        <row r="533">
          <cell r="A533">
            <v>2027</v>
          </cell>
          <cell r="C533" t="str">
            <v>D2_ID_d_30</v>
          </cell>
          <cell r="E533">
            <v>0</v>
          </cell>
        </row>
        <row r="534">
          <cell r="A534">
            <v>2027</v>
          </cell>
          <cell r="C534" t="str">
            <v>D2_ID_e_40</v>
          </cell>
          <cell r="E534">
            <v>0</v>
          </cell>
        </row>
        <row r="535">
          <cell r="A535">
            <v>2027</v>
          </cell>
          <cell r="C535" t="str">
            <v>D2_ID_f_50</v>
          </cell>
          <cell r="E535">
            <v>0</v>
          </cell>
        </row>
        <row r="536">
          <cell r="A536">
            <v>2027</v>
          </cell>
          <cell r="C536" t="str">
            <v>D2_ID_g_60</v>
          </cell>
          <cell r="E536">
            <v>0</v>
          </cell>
        </row>
        <row r="537">
          <cell r="A537">
            <v>2027</v>
          </cell>
          <cell r="C537" t="str">
            <v>D2_ID_h_70</v>
          </cell>
          <cell r="E537">
            <v>0</v>
          </cell>
        </row>
        <row r="538">
          <cell r="A538">
            <v>2027</v>
          </cell>
          <cell r="C538" t="str">
            <v>D2_UT_a_00</v>
          </cell>
          <cell r="E538">
            <v>0</v>
          </cell>
        </row>
        <row r="539">
          <cell r="A539">
            <v>2027</v>
          </cell>
          <cell r="C539" t="str">
            <v>D2_UT_b_10</v>
          </cell>
          <cell r="E539">
            <v>0</v>
          </cell>
        </row>
        <row r="540">
          <cell r="A540">
            <v>2027</v>
          </cell>
          <cell r="C540" t="str">
            <v>D2_UT_c_20</v>
          </cell>
          <cell r="E540">
            <v>0</v>
          </cell>
        </row>
        <row r="541">
          <cell r="A541">
            <v>2027</v>
          </cell>
          <cell r="C541" t="str">
            <v>D2_UT_d_30</v>
          </cell>
          <cell r="E541">
            <v>0</v>
          </cell>
        </row>
        <row r="542">
          <cell r="A542">
            <v>2027</v>
          </cell>
          <cell r="C542" t="str">
            <v>D2_UT_e_40</v>
          </cell>
          <cell r="E542">
            <v>0</v>
          </cell>
        </row>
        <row r="543">
          <cell r="A543">
            <v>2027</v>
          </cell>
          <cell r="C543" t="str">
            <v>D2_UT_f_50</v>
          </cell>
          <cell r="E543">
            <v>0</v>
          </cell>
        </row>
        <row r="544">
          <cell r="A544">
            <v>2027</v>
          </cell>
          <cell r="C544" t="str">
            <v>D2_UT_g_60</v>
          </cell>
          <cell r="E544">
            <v>0</v>
          </cell>
        </row>
        <row r="545">
          <cell r="A545">
            <v>2027</v>
          </cell>
          <cell r="C545" t="str">
            <v>D2_UT_h_70</v>
          </cell>
          <cell r="E545">
            <v>0</v>
          </cell>
        </row>
        <row r="546">
          <cell r="A546">
            <v>2027</v>
          </cell>
          <cell r="C546" t="str">
            <v>D2_YK_a_00</v>
          </cell>
          <cell r="E546">
            <v>0</v>
          </cell>
        </row>
        <row r="547">
          <cell r="A547">
            <v>2027</v>
          </cell>
          <cell r="C547" t="str">
            <v>D2_YK_b_10</v>
          </cell>
          <cell r="E547">
            <v>0</v>
          </cell>
        </row>
        <row r="548">
          <cell r="A548">
            <v>2027</v>
          </cell>
          <cell r="C548" t="str">
            <v>D2_YK_c_20</v>
          </cell>
          <cell r="E548">
            <v>0</v>
          </cell>
        </row>
        <row r="549">
          <cell r="A549">
            <v>2027</v>
          </cell>
          <cell r="C549" t="str">
            <v>D2_YK_d_30</v>
          </cell>
          <cell r="E549">
            <v>0</v>
          </cell>
        </row>
        <row r="550">
          <cell r="A550">
            <v>2027</v>
          </cell>
          <cell r="C550" t="str">
            <v>D2_YK_e_40</v>
          </cell>
          <cell r="E550">
            <v>0</v>
          </cell>
        </row>
        <row r="551">
          <cell r="A551">
            <v>2027</v>
          </cell>
          <cell r="C551" t="str">
            <v>D2_YK_f_50</v>
          </cell>
          <cell r="E551">
            <v>0</v>
          </cell>
        </row>
        <row r="552">
          <cell r="A552">
            <v>2027</v>
          </cell>
          <cell r="C552" t="str">
            <v>D2_YK_g_60</v>
          </cell>
          <cell r="E552">
            <v>0</v>
          </cell>
        </row>
        <row r="553">
          <cell r="A553">
            <v>2027</v>
          </cell>
          <cell r="C553" t="str">
            <v>D2_YK_h_70</v>
          </cell>
          <cell r="E553">
            <v>0</v>
          </cell>
        </row>
        <row r="554">
          <cell r="A554">
            <v>2027</v>
          </cell>
          <cell r="C554" t="str">
            <v>D2_YK_i_80</v>
          </cell>
          <cell r="E554">
            <v>0</v>
          </cell>
        </row>
        <row r="555">
          <cell r="A555">
            <v>2027</v>
          </cell>
          <cell r="C555" t="str">
            <v>D2_WW_a_00</v>
          </cell>
          <cell r="E555">
            <v>0</v>
          </cell>
        </row>
        <row r="556">
          <cell r="A556">
            <v>2027</v>
          </cell>
          <cell r="C556" t="str">
            <v>D2_WW_b_10</v>
          </cell>
          <cell r="E556">
            <v>0</v>
          </cell>
        </row>
        <row r="557">
          <cell r="A557">
            <v>2027</v>
          </cell>
          <cell r="C557" t="str">
            <v>D2_WW_c_20</v>
          </cell>
          <cell r="E557">
            <v>0</v>
          </cell>
        </row>
        <row r="558">
          <cell r="A558">
            <v>2027</v>
          </cell>
          <cell r="C558" t="str">
            <v>D2_WW_d_30</v>
          </cell>
          <cell r="E558">
            <v>0</v>
          </cell>
        </row>
        <row r="559">
          <cell r="A559">
            <v>2027</v>
          </cell>
          <cell r="C559" t="str">
            <v>D2_WW_e_40</v>
          </cell>
          <cell r="E559">
            <v>0</v>
          </cell>
        </row>
        <row r="560">
          <cell r="A560">
            <v>2027</v>
          </cell>
          <cell r="C560" t="str">
            <v>D2_WW_f_50</v>
          </cell>
          <cell r="E560">
            <v>0</v>
          </cell>
        </row>
        <row r="561">
          <cell r="A561">
            <v>2027</v>
          </cell>
          <cell r="C561" t="str">
            <v>D2_WW_g_60</v>
          </cell>
          <cell r="E561">
            <v>0</v>
          </cell>
        </row>
        <row r="562">
          <cell r="A562">
            <v>2027</v>
          </cell>
          <cell r="C562" t="str">
            <v>D2_WW_h_70</v>
          </cell>
          <cell r="E562">
            <v>0</v>
          </cell>
        </row>
        <row r="563">
          <cell r="A563">
            <v>2027</v>
          </cell>
          <cell r="C563" t="str">
            <v>D2_WY_a_00</v>
          </cell>
          <cell r="E563">
            <v>0</v>
          </cell>
        </row>
        <row r="564">
          <cell r="A564">
            <v>2027</v>
          </cell>
          <cell r="C564" t="str">
            <v>D2_WY_b_10</v>
          </cell>
          <cell r="E564">
            <v>0</v>
          </cell>
        </row>
        <row r="565">
          <cell r="A565">
            <v>2027</v>
          </cell>
          <cell r="C565" t="str">
            <v>D2_WY_c_20</v>
          </cell>
          <cell r="E565">
            <v>0</v>
          </cell>
        </row>
        <row r="566">
          <cell r="A566">
            <v>2027</v>
          </cell>
          <cell r="C566" t="str">
            <v>D2_WY_d_30</v>
          </cell>
          <cell r="E566">
            <v>0</v>
          </cell>
        </row>
        <row r="567">
          <cell r="A567">
            <v>2027</v>
          </cell>
          <cell r="C567" t="str">
            <v>D2_WY_e_40</v>
          </cell>
          <cell r="E567">
            <v>0</v>
          </cell>
        </row>
        <row r="568">
          <cell r="A568">
            <v>2027</v>
          </cell>
          <cell r="C568" t="str">
            <v>D2_WY_f_50</v>
          </cell>
          <cell r="E568">
            <v>0</v>
          </cell>
        </row>
        <row r="569">
          <cell r="A569">
            <v>2027</v>
          </cell>
          <cell r="C569" t="str">
            <v>D2_WY_g_60</v>
          </cell>
          <cell r="E569">
            <v>0</v>
          </cell>
        </row>
        <row r="570">
          <cell r="A570">
            <v>2027</v>
          </cell>
          <cell r="C570" t="str">
            <v>D2_OR_a_00</v>
          </cell>
          <cell r="E570">
            <v>0</v>
          </cell>
        </row>
        <row r="571">
          <cell r="A571">
            <v>2027</v>
          </cell>
          <cell r="C571" t="str">
            <v>D2_OR_d_30</v>
          </cell>
          <cell r="E571">
            <v>0</v>
          </cell>
        </row>
        <row r="572">
          <cell r="A572">
            <v>2027</v>
          </cell>
          <cell r="C572" t="str">
            <v>D2_OR_g_60</v>
          </cell>
          <cell r="E572">
            <v>0</v>
          </cell>
        </row>
        <row r="573">
          <cell r="A573">
            <v>2027</v>
          </cell>
          <cell r="C573" t="str">
            <v>D2_OR_i_80</v>
          </cell>
          <cell r="E573">
            <v>0</v>
          </cell>
        </row>
        <row r="574">
          <cell r="A574">
            <v>2027</v>
          </cell>
          <cell r="C574" t="str">
            <v>D2_CA_a_00</v>
          </cell>
          <cell r="E574">
            <v>0</v>
          </cell>
        </row>
        <row r="575">
          <cell r="A575">
            <v>2027</v>
          </cell>
          <cell r="C575" t="str">
            <v>D2_CA_b_10</v>
          </cell>
          <cell r="E575">
            <v>0</v>
          </cell>
        </row>
        <row r="576">
          <cell r="A576">
            <v>2027</v>
          </cell>
          <cell r="C576" t="str">
            <v>D2_CA_d_30</v>
          </cell>
          <cell r="E576">
            <v>0</v>
          </cell>
        </row>
        <row r="577">
          <cell r="A577">
            <v>2027</v>
          </cell>
          <cell r="C577" t="str">
            <v>D2_CA_e_40</v>
          </cell>
          <cell r="E577">
            <v>0</v>
          </cell>
        </row>
        <row r="578">
          <cell r="A578">
            <v>2027</v>
          </cell>
          <cell r="C578" t="str">
            <v>D2_CA_h_70</v>
          </cell>
          <cell r="E578">
            <v>0</v>
          </cell>
        </row>
        <row r="579">
          <cell r="A579">
            <v>2027</v>
          </cell>
          <cell r="C579" t="str">
            <v>D2_OR_b_10</v>
          </cell>
          <cell r="E579">
            <v>0</v>
          </cell>
        </row>
        <row r="580">
          <cell r="A580">
            <v>2027</v>
          </cell>
          <cell r="C580" t="str">
            <v>D2_OR_e_40</v>
          </cell>
          <cell r="E580">
            <v>0</v>
          </cell>
        </row>
        <row r="581">
          <cell r="A581">
            <v>2027</v>
          </cell>
          <cell r="C581" t="str">
            <v>D2_OR_f_50</v>
          </cell>
          <cell r="E581">
            <v>0</v>
          </cell>
        </row>
        <row r="582">
          <cell r="A582">
            <v>2027</v>
          </cell>
          <cell r="C582" t="str">
            <v>D2_OR_h_70</v>
          </cell>
          <cell r="E582">
            <v>0</v>
          </cell>
        </row>
        <row r="583">
          <cell r="A583">
            <v>2027</v>
          </cell>
          <cell r="C583" t="str">
            <v>D2_OR_c_20</v>
          </cell>
          <cell r="E583">
            <v>0</v>
          </cell>
        </row>
        <row r="584">
          <cell r="A584">
            <v>2028</v>
          </cell>
          <cell r="C584" t="str">
            <v>D2_ID_a_00</v>
          </cell>
          <cell r="E584">
            <v>0</v>
          </cell>
        </row>
        <row r="585">
          <cell r="A585">
            <v>2028</v>
          </cell>
          <cell r="C585" t="str">
            <v>D2_ID_b_10</v>
          </cell>
          <cell r="E585">
            <v>0</v>
          </cell>
        </row>
        <row r="586">
          <cell r="A586">
            <v>2028</v>
          </cell>
          <cell r="C586" t="str">
            <v>D2_ID_c_20</v>
          </cell>
          <cell r="E586">
            <v>0</v>
          </cell>
        </row>
        <row r="587">
          <cell r="A587">
            <v>2028</v>
          </cell>
          <cell r="C587" t="str">
            <v>D2_ID_d_30</v>
          </cell>
          <cell r="E587">
            <v>0</v>
          </cell>
        </row>
        <row r="588">
          <cell r="A588">
            <v>2028</v>
          </cell>
          <cell r="C588" t="str">
            <v>D2_ID_e_40</v>
          </cell>
          <cell r="E588">
            <v>0</v>
          </cell>
        </row>
        <row r="589">
          <cell r="A589">
            <v>2028</v>
          </cell>
          <cell r="C589" t="str">
            <v>D2_ID_f_50</v>
          </cell>
          <cell r="E589">
            <v>0</v>
          </cell>
        </row>
        <row r="590">
          <cell r="A590">
            <v>2028</v>
          </cell>
          <cell r="C590" t="str">
            <v>D2_ID_g_60</v>
          </cell>
          <cell r="E590">
            <v>0</v>
          </cell>
        </row>
        <row r="591">
          <cell r="A591">
            <v>2028</v>
          </cell>
          <cell r="C591" t="str">
            <v>D2_ID_h_70</v>
          </cell>
          <cell r="E591">
            <v>0</v>
          </cell>
        </row>
        <row r="592">
          <cell r="A592">
            <v>2028</v>
          </cell>
          <cell r="C592" t="str">
            <v>D2_UT_a_00</v>
          </cell>
          <cell r="E592">
            <v>0</v>
          </cell>
        </row>
        <row r="593">
          <cell r="A593">
            <v>2028</v>
          </cell>
          <cell r="C593" t="str">
            <v>D2_UT_b_10</v>
          </cell>
          <cell r="E593">
            <v>0</v>
          </cell>
        </row>
        <row r="594">
          <cell r="A594">
            <v>2028</v>
          </cell>
          <cell r="C594" t="str">
            <v>D2_UT_c_20</v>
          </cell>
          <cell r="E594">
            <v>0</v>
          </cell>
        </row>
        <row r="595">
          <cell r="A595">
            <v>2028</v>
          </cell>
          <cell r="C595" t="str">
            <v>D2_UT_d_30</v>
          </cell>
          <cell r="E595">
            <v>0</v>
          </cell>
        </row>
        <row r="596">
          <cell r="A596">
            <v>2028</v>
          </cell>
          <cell r="C596" t="str">
            <v>D2_UT_e_40</v>
          </cell>
          <cell r="E596">
            <v>0</v>
          </cell>
        </row>
        <row r="597">
          <cell r="A597">
            <v>2028</v>
          </cell>
          <cell r="C597" t="str">
            <v>D2_UT_f_50</v>
          </cell>
          <cell r="E597">
            <v>0</v>
          </cell>
        </row>
        <row r="598">
          <cell r="A598">
            <v>2028</v>
          </cell>
          <cell r="C598" t="str">
            <v>D2_UT_g_60</v>
          </cell>
          <cell r="E598">
            <v>0</v>
          </cell>
        </row>
        <row r="599">
          <cell r="A599">
            <v>2028</v>
          </cell>
          <cell r="C599" t="str">
            <v>D2_UT_h_70</v>
          </cell>
          <cell r="E599">
            <v>0</v>
          </cell>
        </row>
        <row r="600">
          <cell r="A600">
            <v>2028</v>
          </cell>
          <cell r="C600" t="str">
            <v>D2_YK_a_00</v>
          </cell>
          <cell r="E600">
            <v>0</v>
          </cell>
        </row>
        <row r="601">
          <cell r="A601">
            <v>2028</v>
          </cell>
          <cell r="C601" t="str">
            <v>D2_YK_b_10</v>
          </cell>
          <cell r="E601">
            <v>0</v>
          </cell>
        </row>
        <row r="602">
          <cell r="A602">
            <v>2028</v>
          </cell>
          <cell r="C602" t="str">
            <v>D2_YK_c_20</v>
          </cell>
          <cell r="E602">
            <v>0</v>
          </cell>
        </row>
        <row r="603">
          <cell r="A603">
            <v>2028</v>
          </cell>
          <cell r="C603" t="str">
            <v>D2_YK_d_30</v>
          </cell>
          <cell r="E603">
            <v>0</v>
          </cell>
        </row>
        <row r="604">
          <cell r="A604">
            <v>2028</v>
          </cell>
          <cell r="C604" t="str">
            <v>D2_YK_e_40</v>
          </cell>
          <cell r="E604">
            <v>0</v>
          </cell>
        </row>
        <row r="605">
          <cell r="A605">
            <v>2028</v>
          </cell>
          <cell r="C605" t="str">
            <v>D2_YK_f_50</v>
          </cell>
          <cell r="E605">
            <v>0</v>
          </cell>
        </row>
        <row r="606">
          <cell r="A606">
            <v>2028</v>
          </cell>
          <cell r="C606" t="str">
            <v>D2_YK_g_60</v>
          </cell>
          <cell r="E606">
            <v>0</v>
          </cell>
        </row>
        <row r="607">
          <cell r="A607">
            <v>2028</v>
          </cell>
          <cell r="C607" t="str">
            <v>D2_YK_h_70</v>
          </cell>
          <cell r="E607">
            <v>0</v>
          </cell>
        </row>
        <row r="608">
          <cell r="A608">
            <v>2028</v>
          </cell>
          <cell r="C608" t="str">
            <v>D2_YK_i_80</v>
          </cell>
          <cell r="E608">
            <v>0</v>
          </cell>
        </row>
        <row r="609">
          <cell r="A609">
            <v>2028</v>
          </cell>
          <cell r="C609" t="str">
            <v>D2_WW_a_00</v>
          </cell>
          <cell r="E609">
            <v>0</v>
          </cell>
        </row>
        <row r="610">
          <cell r="A610">
            <v>2028</v>
          </cell>
          <cell r="C610" t="str">
            <v>D2_WW_b_10</v>
          </cell>
          <cell r="E610">
            <v>0</v>
          </cell>
        </row>
        <row r="611">
          <cell r="A611">
            <v>2028</v>
          </cell>
          <cell r="C611" t="str">
            <v>D2_WW_c_20</v>
          </cell>
          <cell r="E611">
            <v>0</v>
          </cell>
        </row>
        <row r="612">
          <cell r="A612">
            <v>2028</v>
          </cell>
          <cell r="C612" t="str">
            <v>D2_WW_d_30</v>
          </cell>
          <cell r="E612">
            <v>0</v>
          </cell>
        </row>
        <row r="613">
          <cell r="A613">
            <v>2028</v>
          </cell>
          <cell r="C613" t="str">
            <v>D2_WW_e_40</v>
          </cell>
          <cell r="E613">
            <v>0</v>
          </cell>
        </row>
        <row r="614">
          <cell r="A614">
            <v>2028</v>
          </cell>
          <cell r="C614" t="str">
            <v>D2_WW_f_50</v>
          </cell>
          <cell r="E614">
            <v>0</v>
          </cell>
        </row>
        <row r="615">
          <cell r="A615">
            <v>2028</v>
          </cell>
          <cell r="C615" t="str">
            <v>D2_WW_g_60</v>
          </cell>
          <cell r="E615">
            <v>0</v>
          </cell>
        </row>
        <row r="616">
          <cell r="A616">
            <v>2028</v>
          </cell>
          <cell r="C616" t="str">
            <v>D2_WW_h_70</v>
          </cell>
          <cell r="E616">
            <v>0</v>
          </cell>
        </row>
        <row r="617">
          <cell r="A617">
            <v>2028</v>
          </cell>
          <cell r="C617" t="str">
            <v>D2_WW_i_80</v>
          </cell>
          <cell r="E617">
            <v>0</v>
          </cell>
        </row>
        <row r="618">
          <cell r="A618">
            <v>2028</v>
          </cell>
          <cell r="C618" t="str">
            <v>D2_WY_a_00</v>
          </cell>
          <cell r="E618">
            <v>0</v>
          </cell>
        </row>
        <row r="619">
          <cell r="A619">
            <v>2028</v>
          </cell>
          <cell r="C619" t="str">
            <v>D2_WY_b_10</v>
          </cell>
          <cell r="E619">
            <v>0</v>
          </cell>
        </row>
        <row r="620">
          <cell r="A620">
            <v>2028</v>
          </cell>
          <cell r="C620" t="str">
            <v>D2_WY_c_20</v>
          </cell>
          <cell r="E620">
            <v>0</v>
          </cell>
        </row>
        <row r="621">
          <cell r="A621">
            <v>2028</v>
          </cell>
          <cell r="C621" t="str">
            <v>D2_WY_d_30</v>
          </cell>
          <cell r="E621">
            <v>0</v>
          </cell>
        </row>
        <row r="622">
          <cell r="A622">
            <v>2028</v>
          </cell>
          <cell r="C622" t="str">
            <v>D2_WY_e_40</v>
          </cell>
          <cell r="E622">
            <v>0</v>
          </cell>
        </row>
        <row r="623">
          <cell r="A623">
            <v>2028</v>
          </cell>
          <cell r="C623" t="str">
            <v>D2_WY_f_50</v>
          </cell>
          <cell r="E623">
            <v>0</v>
          </cell>
        </row>
        <row r="624">
          <cell r="A624">
            <v>2028</v>
          </cell>
          <cell r="C624" t="str">
            <v>D2_WY_g_60</v>
          </cell>
          <cell r="E624">
            <v>0</v>
          </cell>
        </row>
        <row r="625">
          <cell r="A625">
            <v>2028</v>
          </cell>
          <cell r="C625" t="str">
            <v>D2_WY_h_70</v>
          </cell>
          <cell r="E625">
            <v>0</v>
          </cell>
        </row>
        <row r="626">
          <cell r="A626">
            <v>2028</v>
          </cell>
          <cell r="C626" t="str">
            <v>D2_OR_a_00</v>
          </cell>
          <cell r="E626">
            <v>0</v>
          </cell>
        </row>
        <row r="627">
          <cell r="A627">
            <v>2028</v>
          </cell>
          <cell r="C627" t="str">
            <v>D2_OR_d_30</v>
          </cell>
          <cell r="E627">
            <v>0</v>
          </cell>
        </row>
        <row r="628">
          <cell r="A628">
            <v>2028</v>
          </cell>
          <cell r="C628" t="str">
            <v>D2_OR_g_60</v>
          </cell>
          <cell r="E628">
            <v>0</v>
          </cell>
        </row>
        <row r="629">
          <cell r="A629">
            <v>2028</v>
          </cell>
          <cell r="C629" t="str">
            <v>D2_OR_i_80</v>
          </cell>
          <cell r="E629">
            <v>0</v>
          </cell>
        </row>
        <row r="630">
          <cell r="A630">
            <v>2028</v>
          </cell>
          <cell r="C630" t="str">
            <v>D2_CA_a_00</v>
          </cell>
          <cell r="E630">
            <v>0</v>
          </cell>
        </row>
        <row r="631">
          <cell r="A631">
            <v>2028</v>
          </cell>
          <cell r="C631" t="str">
            <v>D2_CA_b_10</v>
          </cell>
          <cell r="E631">
            <v>0</v>
          </cell>
        </row>
        <row r="632">
          <cell r="A632">
            <v>2028</v>
          </cell>
          <cell r="C632" t="str">
            <v>D2_CA_d_30</v>
          </cell>
          <cell r="E632">
            <v>0</v>
          </cell>
        </row>
        <row r="633">
          <cell r="A633">
            <v>2028</v>
          </cell>
          <cell r="C633" t="str">
            <v>D2_CA_e_40</v>
          </cell>
          <cell r="E633">
            <v>0</v>
          </cell>
        </row>
        <row r="634">
          <cell r="A634">
            <v>2028</v>
          </cell>
          <cell r="C634" t="str">
            <v>D2_CA_h_70</v>
          </cell>
          <cell r="E634">
            <v>0</v>
          </cell>
        </row>
        <row r="635">
          <cell r="A635">
            <v>2028</v>
          </cell>
          <cell r="C635" t="str">
            <v>D2_OR_b_10</v>
          </cell>
          <cell r="E635">
            <v>0</v>
          </cell>
        </row>
        <row r="636">
          <cell r="A636">
            <v>2028</v>
          </cell>
          <cell r="C636" t="str">
            <v>D2_OR_e_40</v>
          </cell>
          <cell r="E636">
            <v>0</v>
          </cell>
        </row>
        <row r="637">
          <cell r="A637">
            <v>2028</v>
          </cell>
          <cell r="C637" t="str">
            <v>D2_OR_f_50</v>
          </cell>
          <cell r="E637">
            <v>0</v>
          </cell>
        </row>
        <row r="638">
          <cell r="A638">
            <v>2028</v>
          </cell>
          <cell r="C638" t="str">
            <v>D2_OR_h_70</v>
          </cell>
          <cell r="E638">
            <v>0</v>
          </cell>
        </row>
        <row r="639">
          <cell r="A639">
            <v>2028</v>
          </cell>
          <cell r="C639" t="str">
            <v>D2_OR_c_20</v>
          </cell>
          <cell r="E639">
            <v>0</v>
          </cell>
        </row>
        <row r="640">
          <cell r="A640">
            <v>2029</v>
          </cell>
          <cell r="C640" t="str">
            <v>D2_ID_a_00</v>
          </cell>
          <cell r="E640">
            <v>0</v>
          </cell>
        </row>
        <row r="641">
          <cell r="A641">
            <v>2029</v>
          </cell>
          <cell r="C641" t="str">
            <v>D2_ID_b_10</v>
          </cell>
          <cell r="E641">
            <v>0</v>
          </cell>
        </row>
        <row r="642">
          <cell r="A642">
            <v>2029</v>
          </cell>
          <cell r="C642" t="str">
            <v>D2_ID_c_20</v>
          </cell>
          <cell r="E642">
            <v>0</v>
          </cell>
        </row>
        <row r="643">
          <cell r="A643">
            <v>2029</v>
          </cell>
          <cell r="C643" t="str">
            <v>D2_ID_d_30</v>
          </cell>
          <cell r="E643">
            <v>0</v>
          </cell>
        </row>
        <row r="644">
          <cell r="A644">
            <v>2029</v>
          </cell>
          <cell r="C644" t="str">
            <v>D2_ID_e_40</v>
          </cell>
          <cell r="E644">
            <v>0</v>
          </cell>
        </row>
        <row r="645">
          <cell r="A645">
            <v>2029</v>
          </cell>
          <cell r="C645" t="str">
            <v>D2_ID_f_50</v>
          </cell>
          <cell r="E645">
            <v>0</v>
          </cell>
        </row>
        <row r="646">
          <cell r="A646">
            <v>2029</v>
          </cell>
          <cell r="C646" t="str">
            <v>D2_ID_g_60</v>
          </cell>
          <cell r="E646">
            <v>0</v>
          </cell>
        </row>
        <row r="647">
          <cell r="A647">
            <v>2029</v>
          </cell>
          <cell r="C647" t="str">
            <v>D2_ID_h_70</v>
          </cell>
          <cell r="E647">
            <v>0</v>
          </cell>
        </row>
        <row r="648">
          <cell r="A648">
            <v>2029</v>
          </cell>
          <cell r="C648" t="str">
            <v>D2_ID_i_80</v>
          </cell>
          <cell r="E648">
            <v>0</v>
          </cell>
        </row>
        <row r="649">
          <cell r="A649">
            <v>2029</v>
          </cell>
          <cell r="C649" t="str">
            <v>D1UT_DLC_5</v>
          </cell>
          <cell r="E649">
            <v>0</v>
          </cell>
        </row>
        <row r="650">
          <cell r="A650">
            <v>2029</v>
          </cell>
          <cell r="C650" t="str">
            <v>D1UT_THM_1</v>
          </cell>
          <cell r="E650">
            <v>0</v>
          </cell>
        </row>
        <row r="651">
          <cell r="A651">
            <v>2029</v>
          </cell>
          <cell r="C651" t="str">
            <v>D1UT_THM_2</v>
          </cell>
          <cell r="E651">
            <v>0</v>
          </cell>
        </row>
        <row r="652">
          <cell r="A652">
            <v>2029</v>
          </cell>
          <cell r="C652" t="str">
            <v>D1UT_THM_3</v>
          </cell>
          <cell r="E652">
            <v>0</v>
          </cell>
        </row>
        <row r="653">
          <cell r="A653">
            <v>2029</v>
          </cell>
          <cell r="C653" t="str">
            <v>D1UT_THM_4</v>
          </cell>
          <cell r="E653">
            <v>0</v>
          </cell>
        </row>
        <row r="654">
          <cell r="A654">
            <v>2029</v>
          </cell>
          <cell r="C654" t="str">
            <v>D1UT_THM_5</v>
          </cell>
          <cell r="E654">
            <v>0</v>
          </cell>
        </row>
        <row r="655">
          <cell r="A655">
            <v>2029</v>
          </cell>
          <cell r="C655" t="str">
            <v>D2_UT_a_00</v>
          </cell>
          <cell r="E655">
            <v>0</v>
          </cell>
        </row>
        <row r="656">
          <cell r="A656">
            <v>2029</v>
          </cell>
          <cell r="C656" t="str">
            <v>D2_UT_b_10</v>
          </cell>
          <cell r="E656">
            <v>0</v>
          </cell>
        </row>
        <row r="657">
          <cell r="A657">
            <v>2029</v>
          </cell>
          <cell r="C657" t="str">
            <v>D2_UT_c_20</v>
          </cell>
          <cell r="E657">
            <v>0</v>
          </cell>
        </row>
        <row r="658">
          <cell r="A658">
            <v>2029</v>
          </cell>
          <cell r="C658" t="str">
            <v>D2_UT_d_30</v>
          </cell>
          <cell r="E658">
            <v>0</v>
          </cell>
        </row>
        <row r="659">
          <cell r="A659">
            <v>2029</v>
          </cell>
          <cell r="C659" t="str">
            <v>D2_UT_e_40</v>
          </cell>
          <cell r="E659">
            <v>0</v>
          </cell>
        </row>
        <row r="660">
          <cell r="A660">
            <v>2029</v>
          </cell>
          <cell r="C660" t="str">
            <v>D2_UT_f_50</v>
          </cell>
          <cell r="E660">
            <v>0</v>
          </cell>
        </row>
        <row r="661">
          <cell r="A661">
            <v>2029</v>
          </cell>
          <cell r="C661" t="str">
            <v>D2_UT_g_60</v>
          </cell>
          <cell r="E661">
            <v>0</v>
          </cell>
        </row>
        <row r="662">
          <cell r="A662">
            <v>2029</v>
          </cell>
          <cell r="C662" t="str">
            <v>D2_UT_h_70</v>
          </cell>
          <cell r="E662">
            <v>0</v>
          </cell>
        </row>
        <row r="663">
          <cell r="A663">
            <v>2029</v>
          </cell>
          <cell r="C663" t="str">
            <v>D1WA_AS_1</v>
          </cell>
          <cell r="E663">
            <v>0</v>
          </cell>
        </row>
        <row r="664">
          <cell r="A664">
            <v>2029</v>
          </cell>
          <cell r="C664" t="str">
            <v>D2_YK_a_00</v>
          </cell>
          <cell r="E664">
            <v>0</v>
          </cell>
        </row>
        <row r="665">
          <cell r="A665">
            <v>2029</v>
          </cell>
          <cell r="C665" t="str">
            <v>D2_YK_b_10</v>
          </cell>
          <cell r="E665">
            <v>0</v>
          </cell>
        </row>
        <row r="666">
          <cell r="A666">
            <v>2029</v>
          </cell>
          <cell r="C666" t="str">
            <v>D2_YK_c_20</v>
          </cell>
          <cell r="E666">
            <v>0</v>
          </cell>
        </row>
        <row r="667">
          <cell r="A667">
            <v>2029</v>
          </cell>
          <cell r="C667" t="str">
            <v>D2_YK_d_30</v>
          </cell>
          <cell r="E667">
            <v>0</v>
          </cell>
        </row>
        <row r="668">
          <cell r="A668">
            <v>2029</v>
          </cell>
          <cell r="C668" t="str">
            <v>D2_YK_e_40</v>
          </cell>
          <cell r="E668">
            <v>0</v>
          </cell>
        </row>
        <row r="669">
          <cell r="A669">
            <v>2029</v>
          </cell>
          <cell r="C669" t="str">
            <v>D2_YK_f_50</v>
          </cell>
          <cell r="E669">
            <v>0</v>
          </cell>
        </row>
        <row r="670">
          <cell r="A670">
            <v>2029</v>
          </cell>
          <cell r="C670" t="str">
            <v>D2_YK_g_60</v>
          </cell>
          <cell r="E670">
            <v>0</v>
          </cell>
        </row>
        <row r="671">
          <cell r="A671">
            <v>2029</v>
          </cell>
          <cell r="C671" t="str">
            <v>D2_YK_h_70</v>
          </cell>
          <cell r="E671">
            <v>0</v>
          </cell>
        </row>
        <row r="672">
          <cell r="A672">
            <v>2029</v>
          </cell>
          <cell r="C672" t="str">
            <v>D2_YK_i_80</v>
          </cell>
          <cell r="E672">
            <v>0</v>
          </cell>
        </row>
        <row r="673">
          <cell r="A673">
            <v>2029</v>
          </cell>
          <cell r="C673" t="str">
            <v>D2_WW_a_00</v>
          </cell>
          <cell r="E673">
            <v>0</v>
          </cell>
        </row>
        <row r="674">
          <cell r="A674">
            <v>2029</v>
          </cell>
          <cell r="C674" t="str">
            <v>D2_WW_b_10</v>
          </cell>
          <cell r="E674">
            <v>0</v>
          </cell>
        </row>
        <row r="675">
          <cell r="A675">
            <v>2029</v>
          </cell>
          <cell r="C675" t="str">
            <v>D2_WW_c_20</v>
          </cell>
          <cell r="E675">
            <v>0</v>
          </cell>
        </row>
        <row r="676">
          <cell r="A676">
            <v>2029</v>
          </cell>
          <cell r="C676" t="str">
            <v>D2_WW_d_30</v>
          </cell>
          <cell r="E676">
            <v>0</v>
          </cell>
        </row>
        <row r="677">
          <cell r="A677">
            <v>2029</v>
          </cell>
          <cell r="C677" t="str">
            <v>D2_WW_e_40</v>
          </cell>
          <cell r="E677">
            <v>0</v>
          </cell>
        </row>
        <row r="678">
          <cell r="A678">
            <v>2029</v>
          </cell>
          <cell r="C678" t="str">
            <v>D2_WW_f_50</v>
          </cell>
          <cell r="E678">
            <v>0</v>
          </cell>
        </row>
        <row r="679">
          <cell r="A679">
            <v>2029</v>
          </cell>
          <cell r="C679" t="str">
            <v>D2_WW_g_60</v>
          </cell>
          <cell r="E679">
            <v>0</v>
          </cell>
        </row>
        <row r="680">
          <cell r="A680">
            <v>2029</v>
          </cell>
          <cell r="C680" t="str">
            <v>D2_WW_h_70</v>
          </cell>
          <cell r="E680">
            <v>0</v>
          </cell>
        </row>
        <row r="681">
          <cell r="A681">
            <v>2029</v>
          </cell>
          <cell r="C681" t="str">
            <v>D2_WW_i_80</v>
          </cell>
          <cell r="E681">
            <v>0</v>
          </cell>
        </row>
        <row r="682">
          <cell r="A682">
            <v>2029</v>
          </cell>
          <cell r="C682" t="str">
            <v>D2_WY_a_00</v>
          </cell>
          <cell r="E682">
            <v>0</v>
          </cell>
        </row>
        <row r="683">
          <cell r="A683">
            <v>2029</v>
          </cell>
          <cell r="C683" t="str">
            <v>D2_WY_b_10</v>
          </cell>
          <cell r="E683">
            <v>0</v>
          </cell>
        </row>
        <row r="684">
          <cell r="A684">
            <v>2029</v>
          </cell>
          <cell r="C684" t="str">
            <v>D2_WY_c_20</v>
          </cell>
          <cell r="E684">
            <v>0</v>
          </cell>
        </row>
        <row r="685">
          <cell r="A685">
            <v>2029</v>
          </cell>
          <cell r="C685" t="str">
            <v>D2_WY_d_30</v>
          </cell>
          <cell r="E685">
            <v>0</v>
          </cell>
        </row>
        <row r="686">
          <cell r="A686">
            <v>2029</v>
          </cell>
          <cell r="C686" t="str">
            <v>D2_WY_e_40</v>
          </cell>
          <cell r="E686">
            <v>0</v>
          </cell>
        </row>
        <row r="687">
          <cell r="A687">
            <v>2029</v>
          </cell>
          <cell r="C687" t="str">
            <v>D2_WY_f_50</v>
          </cell>
          <cell r="E687">
            <v>0</v>
          </cell>
        </row>
        <row r="688">
          <cell r="A688">
            <v>2029</v>
          </cell>
          <cell r="C688" t="str">
            <v>D2_WY_g_60</v>
          </cell>
          <cell r="E688">
            <v>0</v>
          </cell>
        </row>
        <row r="689">
          <cell r="A689">
            <v>2029</v>
          </cell>
          <cell r="C689" t="str">
            <v>D2_WY_h_70</v>
          </cell>
          <cell r="E689">
            <v>0</v>
          </cell>
        </row>
        <row r="690">
          <cell r="A690">
            <v>2029</v>
          </cell>
          <cell r="C690" t="str">
            <v>D2_WY_i_80</v>
          </cell>
          <cell r="E690">
            <v>0</v>
          </cell>
        </row>
        <row r="691">
          <cell r="A691">
            <v>2029</v>
          </cell>
          <cell r="C691" t="str">
            <v>D2_OR_a_00</v>
          </cell>
          <cell r="E691">
            <v>0</v>
          </cell>
        </row>
        <row r="692">
          <cell r="A692">
            <v>2029</v>
          </cell>
          <cell r="C692" t="str">
            <v>D2_OR_d_30</v>
          </cell>
          <cell r="E692">
            <v>0</v>
          </cell>
        </row>
        <row r="693">
          <cell r="A693">
            <v>2029</v>
          </cell>
          <cell r="C693" t="str">
            <v>D2_OR_g_60</v>
          </cell>
          <cell r="E693">
            <v>0</v>
          </cell>
        </row>
        <row r="694">
          <cell r="A694">
            <v>2029</v>
          </cell>
          <cell r="C694" t="str">
            <v>D2_OR_i_80</v>
          </cell>
          <cell r="E694">
            <v>0</v>
          </cell>
        </row>
        <row r="695">
          <cell r="A695">
            <v>2029</v>
          </cell>
          <cell r="C695" t="str">
            <v>D2_CA_a_00</v>
          </cell>
          <cell r="E695">
            <v>0</v>
          </cell>
        </row>
        <row r="696">
          <cell r="A696">
            <v>2029</v>
          </cell>
          <cell r="C696" t="str">
            <v>D2_CA_b_10</v>
          </cell>
          <cell r="E696">
            <v>0</v>
          </cell>
        </row>
        <row r="697">
          <cell r="A697">
            <v>2029</v>
          </cell>
          <cell r="C697" t="str">
            <v>D2_CA_d_30</v>
          </cell>
          <cell r="E697">
            <v>0</v>
          </cell>
        </row>
        <row r="698">
          <cell r="A698">
            <v>2029</v>
          </cell>
          <cell r="C698" t="str">
            <v>D2_CA_e_40</v>
          </cell>
          <cell r="E698">
            <v>0</v>
          </cell>
        </row>
        <row r="699">
          <cell r="A699">
            <v>2029</v>
          </cell>
          <cell r="C699" t="str">
            <v>D2_OR_j_90</v>
          </cell>
          <cell r="E699">
            <v>0</v>
          </cell>
        </row>
        <row r="700">
          <cell r="A700">
            <v>2029</v>
          </cell>
          <cell r="C700" t="str">
            <v>D2_OR_b_10</v>
          </cell>
          <cell r="E700">
            <v>0</v>
          </cell>
        </row>
        <row r="701">
          <cell r="A701">
            <v>2029</v>
          </cell>
          <cell r="C701" t="str">
            <v>D2_OR_e_40</v>
          </cell>
          <cell r="E701">
            <v>0</v>
          </cell>
        </row>
        <row r="702">
          <cell r="A702">
            <v>2029</v>
          </cell>
          <cell r="C702" t="str">
            <v>D1OR_AS_1</v>
          </cell>
          <cell r="E702">
            <v>0</v>
          </cell>
        </row>
        <row r="703">
          <cell r="A703">
            <v>2029</v>
          </cell>
          <cell r="C703" t="str">
            <v>D2_OR_f_50</v>
          </cell>
          <cell r="E703">
            <v>0</v>
          </cell>
        </row>
        <row r="704">
          <cell r="A704">
            <v>2029</v>
          </cell>
          <cell r="C704" t="str">
            <v>D2_OR_h_70</v>
          </cell>
          <cell r="E704">
            <v>0</v>
          </cell>
        </row>
        <row r="705">
          <cell r="A705">
            <v>2029</v>
          </cell>
          <cell r="C705" t="str">
            <v>D2_OR_c_20</v>
          </cell>
          <cell r="E705">
            <v>0</v>
          </cell>
        </row>
        <row r="706">
          <cell r="A706">
            <v>2030</v>
          </cell>
          <cell r="C706" t="str">
            <v>D2_ID_a_00</v>
          </cell>
          <cell r="E706">
            <v>0</v>
          </cell>
        </row>
        <row r="707">
          <cell r="A707">
            <v>2030</v>
          </cell>
          <cell r="C707" t="str">
            <v>D2_ID_b_10</v>
          </cell>
          <cell r="E707">
            <v>0</v>
          </cell>
        </row>
        <row r="708">
          <cell r="A708">
            <v>2030</v>
          </cell>
          <cell r="C708" t="str">
            <v>D2_ID_c_20</v>
          </cell>
          <cell r="E708">
            <v>0</v>
          </cell>
        </row>
        <row r="709">
          <cell r="A709">
            <v>2030</v>
          </cell>
          <cell r="C709" t="str">
            <v>D2_ID_d_30</v>
          </cell>
          <cell r="E709">
            <v>0</v>
          </cell>
        </row>
        <row r="710">
          <cell r="A710">
            <v>2030</v>
          </cell>
          <cell r="C710" t="str">
            <v>D2_ID_e_40</v>
          </cell>
          <cell r="E710">
            <v>0</v>
          </cell>
        </row>
        <row r="711">
          <cell r="A711">
            <v>2030</v>
          </cell>
          <cell r="C711" t="str">
            <v>D2_ID_f_50</v>
          </cell>
          <cell r="E711">
            <v>0</v>
          </cell>
        </row>
        <row r="712">
          <cell r="A712">
            <v>2030</v>
          </cell>
          <cell r="C712" t="str">
            <v>D2_ID_g_60</v>
          </cell>
          <cell r="E712">
            <v>0</v>
          </cell>
        </row>
        <row r="713">
          <cell r="A713">
            <v>2030</v>
          </cell>
          <cell r="C713" t="str">
            <v>D2_ID_h_70</v>
          </cell>
          <cell r="E713">
            <v>0</v>
          </cell>
        </row>
        <row r="714">
          <cell r="A714">
            <v>2030</v>
          </cell>
          <cell r="C714" t="str">
            <v>D1UT_THM_6</v>
          </cell>
          <cell r="E714">
            <v>0</v>
          </cell>
        </row>
        <row r="715">
          <cell r="A715">
            <v>2030</v>
          </cell>
          <cell r="C715" t="str">
            <v>D2_UT_a_00</v>
          </cell>
          <cell r="E715">
            <v>0</v>
          </cell>
        </row>
        <row r="716">
          <cell r="A716">
            <v>2030</v>
          </cell>
          <cell r="C716" t="str">
            <v>D2_UT_b_10</v>
          </cell>
          <cell r="E716">
            <v>0</v>
          </cell>
        </row>
        <row r="717">
          <cell r="A717">
            <v>2030</v>
          </cell>
          <cell r="C717" t="str">
            <v>D2_UT_c_20</v>
          </cell>
          <cell r="E717">
            <v>0</v>
          </cell>
        </row>
        <row r="718">
          <cell r="A718">
            <v>2030</v>
          </cell>
          <cell r="C718" t="str">
            <v>D2_UT_d_30</v>
          </cell>
          <cell r="E718">
            <v>0</v>
          </cell>
        </row>
        <row r="719">
          <cell r="A719">
            <v>2030</v>
          </cell>
          <cell r="C719" t="str">
            <v>D2_UT_e_40</v>
          </cell>
          <cell r="E719">
            <v>0</v>
          </cell>
        </row>
        <row r="720">
          <cell r="A720">
            <v>2030</v>
          </cell>
          <cell r="C720" t="str">
            <v>D2_UT_f_50</v>
          </cell>
          <cell r="E720">
            <v>0</v>
          </cell>
        </row>
        <row r="721">
          <cell r="A721">
            <v>2030</v>
          </cell>
          <cell r="C721" t="str">
            <v>D2_UT_g_60</v>
          </cell>
          <cell r="E721">
            <v>0</v>
          </cell>
        </row>
        <row r="722">
          <cell r="A722">
            <v>2030</v>
          </cell>
          <cell r="C722" t="str">
            <v>D2_UT_h_70</v>
          </cell>
          <cell r="E722">
            <v>0</v>
          </cell>
        </row>
        <row r="723">
          <cell r="A723">
            <v>2030</v>
          </cell>
          <cell r="C723" t="str">
            <v>D2_YK_a_00</v>
          </cell>
          <cell r="E723">
            <v>0</v>
          </cell>
        </row>
        <row r="724">
          <cell r="A724">
            <v>2030</v>
          </cell>
          <cell r="C724" t="str">
            <v>D2_YK_b_10</v>
          </cell>
          <cell r="E724">
            <v>0</v>
          </cell>
        </row>
        <row r="725">
          <cell r="A725">
            <v>2030</v>
          </cell>
          <cell r="C725" t="str">
            <v>D2_YK_c_20</v>
          </cell>
          <cell r="E725">
            <v>0</v>
          </cell>
        </row>
        <row r="726">
          <cell r="A726">
            <v>2030</v>
          </cell>
          <cell r="C726" t="str">
            <v>D2_YK_d_30</v>
          </cell>
          <cell r="E726">
            <v>0</v>
          </cell>
        </row>
        <row r="727">
          <cell r="A727">
            <v>2030</v>
          </cell>
          <cell r="C727" t="str">
            <v>D2_YK_e_40</v>
          </cell>
          <cell r="E727">
            <v>0</v>
          </cell>
        </row>
        <row r="728">
          <cell r="A728">
            <v>2030</v>
          </cell>
          <cell r="C728" t="str">
            <v>D2_YK_f_50</v>
          </cell>
          <cell r="E728">
            <v>0</v>
          </cell>
        </row>
        <row r="729">
          <cell r="A729">
            <v>2030</v>
          </cell>
          <cell r="C729" t="str">
            <v>D2_YK_g_60</v>
          </cell>
          <cell r="E729">
            <v>0</v>
          </cell>
        </row>
        <row r="730">
          <cell r="A730">
            <v>2030</v>
          </cell>
          <cell r="C730" t="str">
            <v>D2_YK_h_70</v>
          </cell>
          <cell r="E730">
            <v>0</v>
          </cell>
        </row>
        <row r="731">
          <cell r="A731">
            <v>2030</v>
          </cell>
          <cell r="C731" t="str">
            <v>D2_YK_i_80</v>
          </cell>
          <cell r="E731">
            <v>0</v>
          </cell>
        </row>
        <row r="732">
          <cell r="A732">
            <v>2030</v>
          </cell>
          <cell r="C732" t="str">
            <v>D2_WW_a_00</v>
          </cell>
          <cell r="E732">
            <v>0</v>
          </cell>
        </row>
        <row r="733">
          <cell r="A733">
            <v>2030</v>
          </cell>
          <cell r="C733" t="str">
            <v>D2_WW_b_10</v>
          </cell>
          <cell r="E733">
            <v>0</v>
          </cell>
        </row>
        <row r="734">
          <cell r="A734">
            <v>2030</v>
          </cell>
          <cell r="C734" t="str">
            <v>D2_WW_c_20</v>
          </cell>
          <cell r="E734">
            <v>0</v>
          </cell>
        </row>
        <row r="735">
          <cell r="A735">
            <v>2030</v>
          </cell>
          <cell r="C735" t="str">
            <v>D2_WW_d_30</v>
          </cell>
          <cell r="E735">
            <v>0</v>
          </cell>
        </row>
        <row r="736">
          <cell r="A736">
            <v>2030</v>
          </cell>
          <cell r="C736" t="str">
            <v>D2_WW_e_40</v>
          </cell>
          <cell r="E736">
            <v>0</v>
          </cell>
        </row>
        <row r="737">
          <cell r="A737">
            <v>2030</v>
          </cell>
          <cell r="C737" t="str">
            <v>D2_WW_f_50</v>
          </cell>
          <cell r="E737">
            <v>0</v>
          </cell>
        </row>
        <row r="738">
          <cell r="A738">
            <v>2030</v>
          </cell>
          <cell r="C738" t="str">
            <v>D2_WW_g_60</v>
          </cell>
          <cell r="E738">
            <v>0</v>
          </cell>
        </row>
        <row r="739">
          <cell r="A739">
            <v>2030</v>
          </cell>
          <cell r="C739" t="str">
            <v>D2_WW_h_70</v>
          </cell>
          <cell r="E739">
            <v>0</v>
          </cell>
        </row>
        <row r="740">
          <cell r="A740">
            <v>2030</v>
          </cell>
          <cell r="C740" t="str">
            <v>D2_WW_i_80</v>
          </cell>
          <cell r="E740">
            <v>0</v>
          </cell>
        </row>
        <row r="741">
          <cell r="A741">
            <v>2030</v>
          </cell>
          <cell r="C741" t="str">
            <v>D2_WY_a_00</v>
          </cell>
          <cell r="E741">
            <v>0</v>
          </cell>
        </row>
        <row r="742">
          <cell r="A742">
            <v>2030</v>
          </cell>
          <cell r="C742" t="str">
            <v>D2_WY_b_10</v>
          </cell>
          <cell r="E742">
            <v>0</v>
          </cell>
        </row>
        <row r="743">
          <cell r="A743">
            <v>2030</v>
          </cell>
          <cell r="C743" t="str">
            <v>D2_WY_c_20</v>
          </cell>
          <cell r="E743">
            <v>0</v>
          </cell>
        </row>
        <row r="744">
          <cell r="A744">
            <v>2030</v>
          </cell>
          <cell r="C744" t="str">
            <v>D2_WY_d_30</v>
          </cell>
          <cell r="E744">
            <v>0</v>
          </cell>
        </row>
        <row r="745">
          <cell r="A745">
            <v>2030</v>
          </cell>
          <cell r="C745" t="str">
            <v>D2_WY_e_40</v>
          </cell>
          <cell r="E745">
            <v>0</v>
          </cell>
        </row>
        <row r="746">
          <cell r="A746">
            <v>2030</v>
          </cell>
          <cell r="C746" t="str">
            <v>D2_WY_f_50</v>
          </cell>
          <cell r="E746">
            <v>0</v>
          </cell>
        </row>
        <row r="747">
          <cell r="A747">
            <v>2030</v>
          </cell>
          <cell r="C747" t="str">
            <v>D2_WY_g_60</v>
          </cell>
          <cell r="E747">
            <v>0</v>
          </cell>
        </row>
        <row r="748">
          <cell r="A748">
            <v>2030</v>
          </cell>
          <cell r="C748" t="str">
            <v>D2_WY_h_70</v>
          </cell>
          <cell r="E748">
            <v>0</v>
          </cell>
        </row>
        <row r="749">
          <cell r="A749">
            <v>2030</v>
          </cell>
          <cell r="C749" t="str">
            <v>D2_OR_a_00</v>
          </cell>
          <cell r="E749">
            <v>0</v>
          </cell>
        </row>
        <row r="750">
          <cell r="A750">
            <v>2030</v>
          </cell>
          <cell r="C750" t="str">
            <v>D2_OR_d_30</v>
          </cell>
          <cell r="E750">
            <v>0</v>
          </cell>
        </row>
        <row r="751">
          <cell r="A751">
            <v>2030</v>
          </cell>
          <cell r="C751" t="str">
            <v>D2_OR_g_60</v>
          </cell>
          <cell r="E751">
            <v>0</v>
          </cell>
        </row>
        <row r="752">
          <cell r="A752">
            <v>2030</v>
          </cell>
          <cell r="C752" t="str">
            <v>D2_OR_i_80</v>
          </cell>
          <cell r="E752">
            <v>0</v>
          </cell>
        </row>
        <row r="753">
          <cell r="A753">
            <v>2030</v>
          </cell>
          <cell r="C753" t="str">
            <v>D2_CA_a_00</v>
          </cell>
          <cell r="E753">
            <v>0</v>
          </cell>
        </row>
        <row r="754">
          <cell r="A754">
            <v>2030</v>
          </cell>
          <cell r="C754" t="str">
            <v>D2_CA_b_10</v>
          </cell>
          <cell r="E754">
            <v>0</v>
          </cell>
        </row>
        <row r="755">
          <cell r="A755">
            <v>2030</v>
          </cell>
          <cell r="C755" t="str">
            <v>D2_CA_d_30</v>
          </cell>
          <cell r="E755">
            <v>0</v>
          </cell>
        </row>
        <row r="756">
          <cell r="A756">
            <v>2030</v>
          </cell>
          <cell r="C756" t="str">
            <v>D2_CA_e_40</v>
          </cell>
          <cell r="E756">
            <v>0</v>
          </cell>
        </row>
        <row r="757">
          <cell r="A757">
            <v>2030</v>
          </cell>
          <cell r="C757" t="str">
            <v>D2_OR_b_10</v>
          </cell>
          <cell r="E757">
            <v>0</v>
          </cell>
        </row>
        <row r="758">
          <cell r="A758">
            <v>2030</v>
          </cell>
          <cell r="C758" t="str">
            <v>D2_OR_e_40</v>
          </cell>
          <cell r="E758">
            <v>0</v>
          </cell>
        </row>
        <row r="759">
          <cell r="A759">
            <v>2030</v>
          </cell>
          <cell r="C759" t="str">
            <v>D2_OR_f_50</v>
          </cell>
          <cell r="E759">
            <v>0</v>
          </cell>
        </row>
        <row r="760">
          <cell r="A760">
            <v>2030</v>
          </cell>
          <cell r="C760" t="str">
            <v>D2_OR_h_70</v>
          </cell>
          <cell r="E760">
            <v>0</v>
          </cell>
        </row>
        <row r="761">
          <cell r="A761">
            <v>2030</v>
          </cell>
          <cell r="C761" t="str">
            <v>D2_OR_c_20</v>
          </cell>
          <cell r="E761">
            <v>0</v>
          </cell>
        </row>
        <row r="762">
          <cell r="A762">
            <v>2031</v>
          </cell>
          <cell r="C762" t="str">
            <v>D2_ID_a_00</v>
          </cell>
          <cell r="E762">
            <v>0</v>
          </cell>
        </row>
        <row r="763">
          <cell r="A763">
            <v>2031</v>
          </cell>
          <cell r="C763" t="str">
            <v>D2_ID_b_10</v>
          </cell>
          <cell r="E763">
            <v>0</v>
          </cell>
        </row>
        <row r="764">
          <cell r="A764">
            <v>2031</v>
          </cell>
          <cell r="C764" t="str">
            <v>D2_ID_c_20</v>
          </cell>
          <cell r="E764">
            <v>0</v>
          </cell>
        </row>
        <row r="765">
          <cell r="A765">
            <v>2031</v>
          </cell>
          <cell r="C765" t="str">
            <v>D2_ID_d_30</v>
          </cell>
          <cell r="E765">
            <v>0</v>
          </cell>
        </row>
        <row r="766">
          <cell r="A766">
            <v>2031</v>
          </cell>
          <cell r="C766" t="str">
            <v>D2_ID_e_40</v>
          </cell>
          <cell r="E766">
            <v>0</v>
          </cell>
        </row>
        <row r="767">
          <cell r="A767">
            <v>2031</v>
          </cell>
          <cell r="C767" t="str">
            <v>D2_ID_f_50</v>
          </cell>
          <cell r="E767">
            <v>0</v>
          </cell>
        </row>
        <row r="768">
          <cell r="A768">
            <v>2031</v>
          </cell>
          <cell r="C768" t="str">
            <v>D2_ID_g_60</v>
          </cell>
          <cell r="E768">
            <v>0</v>
          </cell>
        </row>
        <row r="769">
          <cell r="A769">
            <v>2031</v>
          </cell>
          <cell r="C769" t="str">
            <v>D2_ID_h_70</v>
          </cell>
          <cell r="E769">
            <v>0</v>
          </cell>
        </row>
        <row r="770">
          <cell r="A770">
            <v>2031</v>
          </cell>
          <cell r="C770" t="str">
            <v>D2_UT_a_00</v>
          </cell>
          <cell r="E770">
            <v>0</v>
          </cell>
        </row>
        <row r="771">
          <cell r="A771">
            <v>2031</v>
          </cell>
          <cell r="C771" t="str">
            <v>D2_UT_b_10</v>
          </cell>
          <cell r="E771">
            <v>0</v>
          </cell>
        </row>
        <row r="772">
          <cell r="A772">
            <v>2031</v>
          </cell>
          <cell r="C772" t="str">
            <v>D2_UT_c_20</v>
          </cell>
          <cell r="E772">
            <v>0</v>
          </cell>
        </row>
        <row r="773">
          <cell r="A773">
            <v>2031</v>
          </cell>
          <cell r="C773" t="str">
            <v>D2_UT_d_30</v>
          </cell>
          <cell r="E773">
            <v>0</v>
          </cell>
        </row>
        <row r="774">
          <cell r="A774">
            <v>2031</v>
          </cell>
          <cell r="C774" t="str">
            <v>D2_UT_e_40</v>
          </cell>
          <cell r="E774">
            <v>0</v>
          </cell>
        </row>
        <row r="775">
          <cell r="A775">
            <v>2031</v>
          </cell>
          <cell r="C775" t="str">
            <v>D2_UT_f_50</v>
          </cell>
          <cell r="E775">
            <v>0</v>
          </cell>
        </row>
        <row r="776">
          <cell r="A776">
            <v>2031</v>
          </cell>
          <cell r="C776" t="str">
            <v>D2_UT_g_60</v>
          </cell>
          <cell r="E776">
            <v>0</v>
          </cell>
        </row>
        <row r="777">
          <cell r="A777">
            <v>2031</v>
          </cell>
          <cell r="C777" t="str">
            <v>D2_UT_h_70</v>
          </cell>
          <cell r="E777">
            <v>0</v>
          </cell>
        </row>
        <row r="778">
          <cell r="A778">
            <v>2031</v>
          </cell>
          <cell r="C778" t="str">
            <v>D2_YK_a_00</v>
          </cell>
          <cell r="E778">
            <v>0</v>
          </cell>
        </row>
        <row r="779">
          <cell r="A779">
            <v>2031</v>
          </cell>
          <cell r="C779" t="str">
            <v>D2_YK_b_10</v>
          </cell>
          <cell r="E779">
            <v>0</v>
          </cell>
        </row>
        <row r="780">
          <cell r="A780">
            <v>2031</v>
          </cell>
          <cell r="C780" t="str">
            <v>D2_YK_c_20</v>
          </cell>
          <cell r="E780">
            <v>0</v>
          </cell>
        </row>
        <row r="781">
          <cell r="A781">
            <v>2031</v>
          </cell>
          <cell r="C781" t="str">
            <v>D2_YK_d_30</v>
          </cell>
          <cell r="E781">
            <v>0</v>
          </cell>
        </row>
        <row r="782">
          <cell r="A782">
            <v>2031</v>
          </cell>
          <cell r="C782" t="str">
            <v>D2_YK_e_40</v>
          </cell>
          <cell r="E782">
            <v>0</v>
          </cell>
        </row>
        <row r="783">
          <cell r="A783">
            <v>2031</v>
          </cell>
          <cell r="C783" t="str">
            <v>D2_YK_f_50</v>
          </cell>
          <cell r="E783">
            <v>0</v>
          </cell>
        </row>
        <row r="784">
          <cell r="A784">
            <v>2031</v>
          </cell>
          <cell r="C784" t="str">
            <v>D2_YK_g_60</v>
          </cell>
          <cell r="E784">
            <v>0</v>
          </cell>
        </row>
        <row r="785">
          <cell r="A785">
            <v>2031</v>
          </cell>
          <cell r="C785" t="str">
            <v>D2_YK_h_70</v>
          </cell>
          <cell r="E785">
            <v>0</v>
          </cell>
        </row>
        <row r="786">
          <cell r="A786">
            <v>2031</v>
          </cell>
          <cell r="C786" t="str">
            <v>D2_YK_i_80</v>
          </cell>
          <cell r="E786">
            <v>0</v>
          </cell>
        </row>
        <row r="787">
          <cell r="A787">
            <v>2031</v>
          </cell>
          <cell r="C787" t="str">
            <v>D2_WW_a_00</v>
          </cell>
          <cell r="E787">
            <v>0</v>
          </cell>
        </row>
        <row r="788">
          <cell r="A788">
            <v>2031</v>
          </cell>
          <cell r="C788" t="str">
            <v>D2_WW_b_10</v>
          </cell>
          <cell r="E788">
            <v>0</v>
          </cell>
        </row>
        <row r="789">
          <cell r="A789">
            <v>2031</v>
          </cell>
          <cell r="C789" t="str">
            <v>D2_WW_c_20</v>
          </cell>
          <cell r="E789">
            <v>0</v>
          </cell>
        </row>
        <row r="790">
          <cell r="A790">
            <v>2031</v>
          </cell>
          <cell r="C790" t="str">
            <v>D2_WW_d_30</v>
          </cell>
          <cell r="E790">
            <v>0</v>
          </cell>
        </row>
        <row r="791">
          <cell r="A791">
            <v>2031</v>
          </cell>
          <cell r="C791" t="str">
            <v>D2_WW_e_40</v>
          </cell>
          <cell r="E791">
            <v>0</v>
          </cell>
        </row>
        <row r="792">
          <cell r="A792">
            <v>2031</v>
          </cell>
          <cell r="C792" t="str">
            <v>D2_WW_f_50</v>
          </cell>
          <cell r="E792">
            <v>0</v>
          </cell>
        </row>
        <row r="793">
          <cell r="A793">
            <v>2031</v>
          </cell>
          <cell r="C793" t="str">
            <v>D2_WW_g_60</v>
          </cell>
          <cell r="E793">
            <v>0</v>
          </cell>
        </row>
        <row r="794">
          <cell r="A794">
            <v>2031</v>
          </cell>
          <cell r="C794" t="str">
            <v>D2_WW_i_80</v>
          </cell>
          <cell r="E794">
            <v>0</v>
          </cell>
        </row>
        <row r="795">
          <cell r="A795">
            <v>2031</v>
          </cell>
          <cell r="C795" t="str">
            <v>D2_WY_a_00</v>
          </cell>
          <cell r="E795">
            <v>0</v>
          </cell>
        </row>
        <row r="796">
          <cell r="A796">
            <v>2031</v>
          </cell>
          <cell r="C796" t="str">
            <v>D2_WY_b_10</v>
          </cell>
          <cell r="E796">
            <v>0</v>
          </cell>
        </row>
        <row r="797">
          <cell r="A797">
            <v>2031</v>
          </cell>
          <cell r="C797" t="str">
            <v>D2_WY_c_20</v>
          </cell>
          <cell r="E797">
            <v>0</v>
          </cell>
        </row>
        <row r="798">
          <cell r="A798">
            <v>2031</v>
          </cell>
          <cell r="C798" t="str">
            <v>D2_WY_d_30</v>
          </cell>
          <cell r="E798">
            <v>0</v>
          </cell>
        </row>
        <row r="799">
          <cell r="A799">
            <v>2031</v>
          </cell>
          <cell r="C799" t="str">
            <v>D2_WY_e_40</v>
          </cell>
          <cell r="E799">
            <v>0</v>
          </cell>
        </row>
        <row r="800">
          <cell r="A800">
            <v>2031</v>
          </cell>
          <cell r="C800" t="str">
            <v>D2_WY_f_50</v>
          </cell>
          <cell r="E800">
            <v>0</v>
          </cell>
        </row>
        <row r="801">
          <cell r="A801">
            <v>2031</v>
          </cell>
          <cell r="C801" t="str">
            <v>D2_WY_g_60</v>
          </cell>
          <cell r="E801">
            <v>0</v>
          </cell>
        </row>
        <row r="802">
          <cell r="A802">
            <v>2031</v>
          </cell>
          <cell r="C802" t="str">
            <v>D2_WY_h_70</v>
          </cell>
          <cell r="E802">
            <v>0</v>
          </cell>
        </row>
        <row r="803">
          <cell r="A803">
            <v>2031</v>
          </cell>
          <cell r="C803" t="str">
            <v>D2_OR_a_00</v>
          </cell>
          <cell r="E803">
            <v>0</v>
          </cell>
        </row>
        <row r="804">
          <cell r="A804">
            <v>2031</v>
          </cell>
          <cell r="C804" t="str">
            <v>D2_OR_d_30</v>
          </cell>
          <cell r="E804">
            <v>0</v>
          </cell>
        </row>
        <row r="805">
          <cell r="A805">
            <v>2031</v>
          </cell>
          <cell r="C805" t="str">
            <v>D2_OR_g_60</v>
          </cell>
          <cell r="E805">
            <v>0</v>
          </cell>
        </row>
        <row r="806">
          <cell r="A806">
            <v>2031</v>
          </cell>
          <cell r="C806" t="str">
            <v>D2_OR_i_80</v>
          </cell>
          <cell r="E806">
            <v>0</v>
          </cell>
        </row>
        <row r="807">
          <cell r="A807">
            <v>2031</v>
          </cell>
          <cell r="C807" t="str">
            <v>D2_CA_a_00</v>
          </cell>
          <cell r="E807">
            <v>0</v>
          </cell>
        </row>
        <row r="808">
          <cell r="A808">
            <v>2031</v>
          </cell>
          <cell r="C808" t="str">
            <v>D2_CA_b_10</v>
          </cell>
          <cell r="E808">
            <v>0</v>
          </cell>
        </row>
        <row r="809">
          <cell r="A809">
            <v>2031</v>
          </cell>
          <cell r="C809" t="str">
            <v>D2_CA_d_30</v>
          </cell>
          <cell r="E809">
            <v>0</v>
          </cell>
        </row>
        <row r="810">
          <cell r="A810">
            <v>2031</v>
          </cell>
          <cell r="C810" t="str">
            <v>D2_CA_e_40</v>
          </cell>
          <cell r="E810">
            <v>0</v>
          </cell>
        </row>
        <row r="811">
          <cell r="A811">
            <v>2031</v>
          </cell>
          <cell r="C811" t="str">
            <v>D2_OR_j_90</v>
          </cell>
          <cell r="E811">
            <v>0</v>
          </cell>
        </row>
        <row r="812">
          <cell r="A812">
            <v>2031</v>
          </cell>
          <cell r="C812" t="str">
            <v>D2_OR_b_10</v>
          </cell>
          <cell r="E812">
            <v>0</v>
          </cell>
        </row>
        <row r="813">
          <cell r="A813">
            <v>2031</v>
          </cell>
          <cell r="C813" t="str">
            <v>D2_OR_e_40</v>
          </cell>
          <cell r="E813">
            <v>0</v>
          </cell>
        </row>
        <row r="814">
          <cell r="A814">
            <v>2031</v>
          </cell>
          <cell r="C814" t="str">
            <v>D2_OR_f_50</v>
          </cell>
          <cell r="E814">
            <v>0</v>
          </cell>
        </row>
        <row r="815">
          <cell r="A815">
            <v>2031</v>
          </cell>
          <cell r="C815" t="str">
            <v>D2_OR_h_70</v>
          </cell>
          <cell r="E815">
            <v>0</v>
          </cell>
        </row>
        <row r="816">
          <cell r="A816">
            <v>2031</v>
          </cell>
          <cell r="C816" t="str">
            <v>D2_OR_c_20</v>
          </cell>
          <cell r="E816">
            <v>0</v>
          </cell>
        </row>
        <row r="817">
          <cell r="A817">
            <v>2032</v>
          </cell>
          <cell r="C817" t="str">
            <v>D1ID_IRR_1</v>
          </cell>
          <cell r="E817">
            <v>0</v>
          </cell>
        </row>
        <row r="818">
          <cell r="A818">
            <v>2032</v>
          </cell>
          <cell r="C818" t="str">
            <v>D2_ID_a_00</v>
          </cell>
          <cell r="E818">
            <v>0</v>
          </cell>
        </row>
        <row r="819">
          <cell r="A819">
            <v>2032</v>
          </cell>
          <cell r="C819" t="str">
            <v>D2_ID_b_10</v>
          </cell>
          <cell r="E819">
            <v>0</v>
          </cell>
        </row>
        <row r="820">
          <cell r="A820">
            <v>2032</v>
          </cell>
          <cell r="C820" t="str">
            <v>D2_ID_c_20</v>
          </cell>
          <cell r="E820">
            <v>0</v>
          </cell>
        </row>
        <row r="821">
          <cell r="A821">
            <v>2032</v>
          </cell>
          <cell r="C821" t="str">
            <v>D2_ID_d_30</v>
          </cell>
          <cell r="E821">
            <v>0</v>
          </cell>
        </row>
        <row r="822">
          <cell r="A822">
            <v>2032</v>
          </cell>
          <cell r="C822" t="str">
            <v>D2_ID_e_40</v>
          </cell>
          <cell r="E822">
            <v>0</v>
          </cell>
        </row>
        <row r="823">
          <cell r="A823">
            <v>2032</v>
          </cell>
          <cell r="C823" t="str">
            <v>D2_ID_f_50</v>
          </cell>
          <cell r="E823">
            <v>0</v>
          </cell>
        </row>
        <row r="824">
          <cell r="A824">
            <v>2032</v>
          </cell>
          <cell r="C824" t="str">
            <v>D2_ID_g_60</v>
          </cell>
          <cell r="E824">
            <v>0</v>
          </cell>
        </row>
        <row r="825">
          <cell r="A825">
            <v>2032</v>
          </cell>
          <cell r="C825" t="str">
            <v>D2_ID_h_70</v>
          </cell>
          <cell r="E825">
            <v>0</v>
          </cell>
        </row>
        <row r="826">
          <cell r="A826">
            <v>2032</v>
          </cell>
          <cell r="C826" t="str">
            <v>D2_ID_i_80</v>
          </cell>
          <cell r="E826">
            <v>0</v>
          </cell>
        </row>
        <row r="827">
          <cell r="A827">
            <v>2032</v>
          </cell>
          <cell r="C827" t="str">
            <v>D1UT_DLC_6</v>
          </cell>
          <cell r="E827">
            <v>0</v>
          </cell>
        </row>
        <row r="828">
          <cell r="A828">
            <v>2032</v>
          </cell>
          <cell r="C828" t="str">
            <v>D2_UT_a_00</v>
          </cell>
          <cell r="E828">
            <v>0</v>
          </cell>
        </row>
        <row r="829">
          <cell r="A829">
            <v>2032</v>
          </cell>
          <cell r="C829" t="str">
            <v>D2_UT_b_10</v>
          </cell>
          <cell r="E829">
            <v>0</v>
          </cell>
        </row>
        <row r="830">
          <cell r="A830">
            <v>2032</v>
          </cell>
          <cell r="C830" t="str">
            <v>D2_UT_c_20</v>
          </cell>
          <cell r="E830">
            <v>0</v>
          </cell>
        </row>
        <row r="831">
          <cell r="A831">
            <v>2032</v>
          </cell>
          <cell r="C831" t="str">
            <v>D2_UT_d_30</v>
          </cell>
          <cell r="E831">
            <v>0</v>
          </cell>
        </row>
        <row r="832">
          <cell r="A832">
            <v>2032</v>
          </cell>
          <cell r="C832" t="str">
            <v>D2_UT_e_40</v>
          </cell>
          <cell r="E832">
            <v>0</v>
          </cell>
        </row>
        <row r="833">
          <cell r="A833">
            <v>2032</v>
          </cell>
          <cell r="C833" t="str">
            <v>D2_UT_f_50</v>
          </cell>
          <cell r="E833">
            <v>0</v>
          </cell>
        </row>
        <row r="834">
          <cell r="A834">
            <v>2032</v>
          </cell>
          <cell r="C834" t="str">
            <v>D2_UT_g_60</v>
          </cell>
          <cell r="E834">
            <v>0</v>
          </cell>
        </row>
        <row r="835">
          <cell r="A835">
            <v>2032</v>
          </cell>
          <cell r="C835" t="str">
            <v>D2_UT_h_70</v>
          </cell>
          <cell r="E835">
            <v>0</v>
          </cell>
        </row>
        <row r="836">
          <cell r="A836">
            <v>2032</v>
          </cell>
          <cell r="C836" t="str">
            <v>D2_UT_i_80</v>
          </cell>
          <cell r="E836">
            <v>0</v>
          </cell>
        </row>
        <row r="837">
          <cell r="A837">
            <v>2032</v>
          </cell>
          <cell r="C837" t="str">
            <v>D2_YK_a_00</v>
          </cell>
          <cell r="E837">
            <v>0</v>
          </cell>
        </row>
        <row r="838">
          <cell r="A838">
            <v>2032</v>
          </cell>
          <cell r="C838" t="str">
            <v>D2_YK_b_10</v>
          </cell>
          <cell r="E838">
            <v>0</v>
          </cell>
        </row>
        <row r="839">
          <cell r="A839">
            <v>2032</v>
          </cell>
          <cell r="C839" t="str">
            <v>D2_YK_c_20</v>
          </cell>
          <cell r="E839">
            <v>0</v>
          </cell>
        </row>
        <row r="840">
          <cell r="A840">
            <v>2032</v>
          </cell>
          <cell r="C840" t="str">
            <v>D2_YK_d_30</v>
          </cell>
          <cell r="E840">
            <v>0</v>
          </cell>
        </row>
        <row r="841">
          <cell r="A841">
            <v>2032</v>
          </cell>
          <cell r="C841" t="str">
            <v>D2_YK_e_40</v>
          </cell>
          <cell r="E841">
            <v>0</v>
          </cell>
        </row>
        <row r="842">
          <cell r="A842">
            <v>2032</v>
          </cell>
          <cell r="C842" t="str">
            <v>D2_YK_f_50</v>
          </cell>
          <cell r="E842">
            <v>0</v>
          </cell>
        </row>
        <row r="843">
          <cell r="A843">
            <v>2032</v>
          </cell>
          <cell r="C843" t="str">
            <v>D2_YK_g_60</v>
          </cell>
          <cell r="E843">
            <v>0</v>
          </cell>
        </row>
        <row r="844">
          <cell r="A844">
            <v>2032</v>
          </cell>
          <cell r="C844" t="str">
            <v>D2_YK_h_70</v>
          </cell>
          <cell r="E844">
            <v>0</v>
          </cell>
        </row>
        <row r="845">
          <cell r="A845">
            <v>2032</v>
          </cell>
          <cell r="C845" t="str">
            <v>D2_YK_i_80</v>
          </cell>
          <cell r="E845">
            <v>0</v>
          </cell>
        </row>
        <row r="846">
          <cell r="A846">
            <v>2032</v>
          </cell>
          <cell r="C846" t="str">
            <v>D2_WW_a_00</v>
          </cell>
          <cell r="E846">
            <v>0</v>
          </cell>
        </row>
        <row r="847">
          <cell r="A847">
            <v>2032</v>
          </cell>
          <cell r="C847" t="str">
            <v>D2_WW_b_10</v>
          </cell>
          <cell r="E847">
            <v>0</v>
          </cell>
        </row>
        <row r="848">
          <cell r="A848">
            <v>2032</v>
          </cell>
          <cell r="C848" t="str">
            <v>D2_WW_c_20</v>
          </cell>
          <cell r="E848">
            <v>0</v>
          </cell>
        </row>
        <row r="849">
          <cell r="A849">
            <v>2032</v>
          </cell>
          <cell r="C849" t="str">
            <v>D2_WW_d_30</v>
          </cell>
          <cell r="E849">
            <v>0</v>
          </cell>
        </row>
        <row r="850">
          <cell r="A850">
            <v>2032</v>
          </cell>
          <cell r="C850" t="str">
            <v>D2_WW_e_40</v>
          </cell>
          <cell r="E850">
            <v>0</v>
          </cell>
        </row>
        <row r="851">
          <cell r="A851">
            <v>2032</v>
          </cell>
          <cell r="C851" t="str">
            <v>D2_WY_a_00</v>
          </cell>
          <cell r="E851">
            <v>0</v>
          </cell>
        </row>
        <row r="852">
          <cell r="A852">
            <v>2032</v>
          </cell>
          <cell r="C852" t="str">
            <v>D2_WY_b_10</v>
          </cell>
          <cell r="E852">
            <v>0</v>
          </cell>
        </row>
        <row r="853">
          <cell r="A853">
            <v>2032</v>
          </cell>
          <cell r="C853" t="str">
            <v>D2_WY_c_20</v>
          </cell>
          <cell r="E853">
            <v>0</v>
          </cell>
        </row>
        <row r="854">
          <cell r="A854">
            <v>2032</v>
          </cell>
          <cell r="C854" t="str">
            <v>D2_WY_d_30</v>
          </cell>
          <cell r="E854">
            <v>0</v>
          </cell>
        </row>
        <row r="855">
          <cell r="A855">
            <v>2032</v>
          </cell>
          <cell r="C855" t="str">
            <v>D2_WY_e_40</v>
          </cell>
          <cell r="E855">
            <v>0</v>
          </cell>
        </row>
        <row r="856">
          <cell r="A856">
            <v>2032</v>
          </cell>
          <cell r="C856" t="str">
            <v>D2_WY_f_50</v>
          </cell>
          <cell r="E856">
            <v>0</v>
          </cell>
        </row>
        <row r="857">
          <cell r="A857">
            <v>2032</v>
          </cell>
          <cell r="C857" t="str">
            <v>D2_WY_g_60</v>
          </cell>
          <cell r="E857">
            <v>0</v>
          </cell>
        </row>
        <row r="858">
          <cell r="A858">
            <v>2032</v>
          </cell>
          <cell r="C858" t="str">
            <v>D2_WY_h_70</v>
          </cell>
          <cell r="E858">
            <v>0</v>
          </cell>
        </row>
        <row r="859">
          <cell r="A859">
            <v>2032</v>
          </cell>
          <cell r="C859" t="str">
            <v>D2_WY_i_80</v>
          </cell>
          <cell r="E859">
            <v>0</v>
          </cell>
        </row>
        <row r="860">
          <cell r="A860">
            <v>2032</v>
          </cell>
          <cell r="C860" t="str">
            <v>D2_OR_a_00</v>
          </cell>
          <cell r="E860">
            <v>0</v>
          </cell>
        </row>
        <row r="861">
          <cell r="A861">
            <v>2032</v>
          </cell>
          <cell r="C861" t="str">
            <v>D2_OR_d_30</v>
          </cell>
          <cell r="E861">
            <v>0</v>
          </cell>
        </row>
        <row r="862">
          <cell r="A862">
            <v>2032</v>
          </cell>
          <cell r="C862" t="str">
            <v>D2_OR_g_60</v>
          </cell>
          <cell r="E862">
            <v>0</v>
          </cell>
        </row>
        <row r="863">
          <cell r="A863">
            <v>2032</v>
          </cell>
          <cell r="C863" t="str">
            <v>D2_OR_i_80</v>
          </cell>
          <cell r="E863">
            <v>0</v>
          </cell>
        </row>
        <row r="864">
          <cell r="A864">
            <v>2032</v>
          </cell>
          <cell r="C864" t="str">
            <v>D2_CA_a_00</v>
          </cell>
          <cell r="E864">
            <v>0</v>
          </cell>
        </row>
        <row r="865">
          <cell r="A865">
            <v>2032</v>
          </cell>
          <cell r="C865" t="str">
            <v>D2_CA_b_10</v>
          </cell>
          <cell r="E865">
            <v>0</v>
          </cell>
        </row>
        <row r="866">
          <cell r="A866">
            <v>2032</v>
          </cell>
          <cell r="C866" t="str">
            <v>D2_CA_d_30</v>
          </cell>
          <cell r="E866">
            <v>0</v>
          </cell>
        </row>
        <row r="867">
          <cell r="A867">
            <v>2032</v>
          </cell>
          <cell r="C867" t="str">
            <v>D2_CA_e_40</v>
          </cell>
          <cell r="E867">
            <v>0</v>
          </cell>
        </row>
        <row r="868">
          <cell r="A868">
            <v>2032</v>
          </cell>
          <cell r="C868" t="str">
            <v>D2_OR_b_10</v>
          </cell>
          <cell r="E868">
            <v>0</v>
          </cell>
        </row>
        <row r="869">
          <cell r="A869">
            <v>2032</v>
          </cell>
          <cell r="C869" t="str">
            <v>D2_OR_e_40</v>
          </cell>
          <cell r="E869">
            <v>0</v>
          </cell>
        </row>
        <row r="870">
          <cell r="A870">
            <v>2032</v>
          </cell>
          <cell r="C870" t="str">
            <v>D2_OR_f_50</v>
          </cell>
          <cell r="E870">
            <v>0</v>
          </cell>
        </row>
        <row r="871">
          <cell r="A871">
            <v>2032</v>
          </cell>
          <cell r="C871" t="str">
            <v>D2_OR_h_70</v>
          </cell>
          <cell r="E871">
            <v>0</v>
          </cell>
        </row>
        <row r="872">
          <cell r="A872">
            <v>2032</v>
          </cell>
          <cell r="C872" t="str">
            <v>D2_OR_c_20</v>
          </cell>
          <cell r="E872">
            <v>0</v>
          </cell>
        </row>
        <row r="873">
          <cell r="A873">
            <v>2033</v>
          </cell>
          <cell r="C873" t="str">
            <v>D2_ID_a_00</v>
          </cell>
          <cell r="E873">
            <v>0</v>
          </cell>
        </row>
        <row r="874">
          <cell r="A874">
            <v>2033</v>
          </cell>
          <cell r="C874" t="str">
            <v>D2_ID_b_10</v>
          </cell>
          <cell r="E874">
            <v>0</v>
          </cell>
        </row>
        <row r="875">
          <cell r="A875">
            <v>2033</v>
          </cell>
          <cell r="C875" t="str">
            <v>D2_ID_c_20</v>
          </cell>
          <cell r="E875">
            <v>0</v>
          </cell>
        </row>
        <row r="876">
          <cell r="A876">
            <v>2033</v>
          </cell>
          <cell r="C876" t="str">
            <v>D2_ID_d_30</v>
          </cell>
          <cell r="E876">
            <v>0</v>
          </cell>
        </row>
        <row r="877">
          <cell r="A877">
            <v>2033</v>
          </cell>
          <cell r="C877" t="str">
            <v>D2_ID_e_40</v>
          </cell>
          <cell r="E877">
            <v>0</v>
          </cell>
        </row>
        <row r="878">
          <cell r="A878">
            <v>2033</v>
          </cell>
          <cell r="C878" t="str">
            <v>D2_ID_f_50</v>
          </cell>
          <cell r="E878">
            <v>0</v>
          </cell>
        </row>
        <row r="879">
          <cell r="A879">
            <v>2033</v>
          </cell>
          <cell r="C879" t="str">
            <v>D2_ID_g_60</v>
          </cell>
          <cell r="E879">
            <v>0</v>
          </cell>
        </row>
        <row r="880">
          <cell r="A880">
            <v>2033</v>
          </cell>
          <cell r="C880" t="str">
            <v>D2_UT_a_00</v>
          </cell>
          <cell r="E880">
            <v>0</v>
          </cell>
        </row>
        <row r="881">
          <cell r="A881">
            <v>2033</v>
          </cell>
          <cell r="C881" t="str">
            <v>D2_UT_b_10</v>
          </cell>
          <cell r="E881">
            <v>0</v>
          </cell>
        </row>
        <row r="882">
          <cell r="A882">
            <v>2033</v>
          </cell>
          <cell r="C882" t="str">
            <v>D2_UT_c_20</v>
          </cell>
          <cell r="E882">
            <v>0</v>
          </cell>
        </row>
        <row r="883">
          <cell r="A883">
            <v>2033</v>
          </cell>
          <cell r="C883" t="str">
            <v>D2_UT_d_30</v>
          </cell>
          <cell r="E883">
            <v>0</v>
          </cell>
        </row>
        <row r="884">
          <cell r="A884">
            <v>2033</v>
          </cell>
          <cell r="C884" t="str">
            <v>D2_UT_e_40</v>
          </cell>
          <cell r="E884">
            <v>0</v>
          </cell>
        </row>
        <row r="885">
          <cell r="A885">
            <v>2033</v>
          </cell>
          <cell r="C885" t="str">
            <v>D2_UT_f_50</v>
          </cell>
          <cell r="E885">
            <v>0</v>
          </cell>
        </row>
        <row r="886">
          <cell r="A886">
            <v>2033</v>
          </cell>
          <cell r="C886" t="str">
            <v>D2_UT_g_60</v>
          </cell>
          <cell r="E886">
            <v>0</v>
          </cell>
        </row>
        <row r="887">
          <cell r="A887">
            <v>2033</v>
          </cell>
          <cell r="C887" t="str">
            <v>D2_UT_h_70</v>
          </cell>
          <cell r="E887">
            <v>0</v>
          </cell>
        </row>
        <row r="888">
          <cell r="A888">
            <v>2033</v>
          </cell>
          <cell r="C888" t="str">
            <v>D2_YK_a_00</v>
          </cell>
          <cell r="E888">
            <v>0</v>
          </cell>
        </row>
        <row r="889">
          <cell r="A889">
            <v>2033</v>
          </cell>
          <cell r="C889" t="str">
            <v>D2_YK_b_10</v>
          </cell>
          <cell r="E889">
            <v>0</v>
          </cell>
        </row>
        <row r="890">
          <cell r="A890">
            <v>2033</v>
          </cell>
          <cell r="C890" t="str">
            <v>D2_YK_c_20</v>
          </cell>
          <cell r="E890">
            <v>0</v>
          </cell>
        </row>
        <row r="891">
          <cell r="A891">
            <v>2033</v>
          </cell>
          <cell r="C891" t="str">
            <v>D2_YK_d_30</v>
          </cell>
          <cell r="E891">
            <v>0</v>
          </cell>
        </row>
        <row r="892">
          <cell r="A892">
            <v>2033</v>
          </cell>
          <cell r="C892" t="str">
            <v>D2_YK_e_40</v>
          </cell>
          <cell r="E892">
            <v>0</v>
          </cell>
        </row>
        <row r="893">
          <cell r="A893">
            <v>2033</v>
          </cell>
          <cell r="C893" t="str">
            <v>D2_YK_f_50</v>
          </cell>
          <cell r="E893">
            <v>0</v>
          </cell>
        </row>
        <row r="894">
          <cell r="A894">
            <v>2033</v>
          </cell>
          <cell r="C894" t="str">
            <v>D2_YK_g_60</v>
          </cell>
          <cell r="E894">
            <v>0</v>
          </cell>
        </row>
        <row r="895">
          <cell r="A895">
            <v>2033</v>
          </cell>
          <cell r="C895" t="str">
            <v>D2_YK_h_70</v>
          </cell>
          <cell r="E895">
            <v>0</v>
          </cell>
        </row>
        <row r="896">
          <cell r="A896">
            <v>2033</v>
          </cell>
          <cell r="C896" t="str">
            <v>D2_YK_i_80</v>
          </cell>
          <cell r="E896">
            <v>0</v>
          </cell>
        </row>
        <row r="897">
          <cell r="A897">
            <v>2033</v>
          </cell>
          <cell r="C897" t="str">
            <v>D2_WW_a_00</v>
          </cell>
          <cell r="E897">
            <v>0</v>
          </cell>
        </row>
        <row r="898">
          <cell r="A898">
            <v>2033</v>
          </cell>
          <cell r="C898" t="str">
            <v>D2_WW_b_10</v>
          </cell>
          <cell r="E898">
            <v>0</v>
          </cell>
        </row>
        <row r="899">
          <cell r="A899">
            <v>2033</v>
          </cell>
          <cell r="C899" t="str">
            <v>D2_WW_c_20</v>
          </cell>
          <cell r="E899">
            <v>0</v>
          </cell>
        </row>
        <row r="900">
          <cell r="A900">
            <v>2033</v>
          </cell>
          <cell r="C900" t="str">
            <v>D2_WW_d_30</v>
          </cell>
          <cell r="E900">
            <v>0</v>
          </cell>
        </row>
        <row r="901">
          <cell r="A901">
            <v>2033</v>
          </cell>
          <cell r="C901" t="str">
            <v>D2_WW_e_40</v>
          </cell>
          <cell r="E901">
            <v>0</v>
          </cell>
        </row>
        <row r="902">
          <cell r="A902">
            <v>2033</v>
          </cell>
          <cell r="C902" t="str">
            <v>D2_WY_a_00</v>
          </cell>
          <cell r="E902">
            <v>0</v>
          </cell>
        </row>
        <row r="903">
          <cell r="A903">
            <v>2033</v>
          </cell>
          <cell r="C903" t="str">
            <v>D2_WY_b_10</v>
          </cell>
          <cell r="E903">
            <v>0</v>
          </cell>
        </row>
        <row r="904">
          <cell r="A904">
            <v>2033</v>
          </cell>
          <cell r="C904" t="str">
            <v>D2_WY_c_20</v>
          </cell>
          <cell r="E904">
            <v>0</v>
          </cell>
        </row>
        <row r="905">
          <cell r="A905">
            <v>2033</v>
          </cell>
          <cell r="C905" t="str">
            <v>D2_WY_d_30</v>
          </cell>
          <cell r="E905">
            <v>0</v>
          </cell>
        </row>
        <row r="906">
          <cell r="A906">
            <v>2033</v>
          </cell>
          <cell r="C906" t="str">
            <v>D2_WY_e_40</v>
          </cell>
          <cell r="E906">
            <v>0</v>
          </cell>
        </row>
        <row r="907">
          <cell r="A907">
            <v>2033</v>
          </cell>
          <cell r="C907" t="str">
            <v>D2_WY_f_50</v>
          </cell>
          <cell r="E907">
            <v>0</v>
          </cell>
        </row>
        <row r="908">
          <cell r="A908">
            <v>2033</v>
          </cell>
          <cell r="C908" t="str">
            <v>D2_WY_g_60</v>
          </cell>
          <cell r="E908">
            <v>0</v>
          </cell>
        </row>
        <row r="909">
          <cell r="A909">
            <v>2033</v>
          </cell>
          <cell r="C909" t="str">
            <v>D2_WY_h_70</v>
          </cell>
          <cell r="E909">
            <v>0</v>
          </cell>
        </row>
        <row r="910">
          <cell r="A910">
            <v>2033</v>
          </cell>
          <cell r="C910" t="str">
            <v>D2_OR_a_00</v>
          </cell>
          <cell r="E910">
            <v>0</v>
          </cell>
        </row>
        <row r="911">
          <cell r="A911">
            <v>2033</v>
          </cell>
          <cell r="C911" t="str">
            <v>D2_OR_d_30</v>
          </cell>
          <cell r="E911">
            <v>0</v>
          </cell>
        </row>
        <row r="912">
          <cell r="A912">
            <v>2033</v>
          </cell>
          <cell r="C912" t="str">
            <v>D2_OR_g_60</v>
          </cell>
          <cell r="E912">
            <v>0</v>
          </cell>
        </row>
        <row r="913">
          <cell r="A913">
            <v>2033</v>
          </cell>
          <cell r="C913" t="str">
            <v>D2_CA_a_00</v>
          </cell>
          <cell r="E913">
            <v>0</v>
          </cell>
        </row>
        <row r="914">
          <cell r="A914">
            <v>2033</v>
          </cell>
          <cell r="C914" t="str">
            <v>D2_CA_b_10</v>
          </cell>
          <cell r="E914">
            <v>0</v>
          </cell>
        </row>
        <row r="915">
          <cell r="A915">
            <v>2033</v>
          </cell>
          <cell r="C915" t="str">
            <v>D2_CA_d_30</v>
          </cell>
          <cell r="E915">
            <v>0</v>
          </cell>
        </row>
        <row r="916">
          <cell r="A916">
            <v>2033</v>
          </cell>
          <cell r="C916" t="str">
            <v>D2_CA_e_40</v>
          </cell>
          <cell r="E916">
            <v>0</v>
          </cell>
        </row>
        <row r="917">
          <cell r="A917">
            <v>2033</v>
          </cell>
          <cell r="C917" t="str">
            <v>D2_OR_b_10</v>
          </cell>
          <cell r="E917">
            <v>0</v>
          </cell>
        </row>
        <row r="918">
          <cell r="A918">
            <v>2033</v>
          </cell>
          <cell r="C918" t="str">
            <v>D2_OR_e_40</v>
          </cell>
          <cell r="E918">
            <v>0</v>
          </cell>
        </row>
        <row r="919">
          <cell r="A919">
            <v>2033</v>
          </cell>
          <cell r="C919" t="str">
            <v>D2_OR_f_50</v>
          </cell>
          <cell r="E919">
            <v>0</v>
          </cell>
        </row>
        <row r="920">
          <cell r="A920">
            <v>2033</v>
          </cell>
          <cell r="C920" t="str">
            <v>D2_OR_h_70</v>
          </cell>
          <cell r="E920">
            <v>0</v>
          </cell>
        </row>
        <row r="921">
          <cell r="A921">
            <v>2033</v>
          </cell>
          <cell r="C921" t="str">
            <v>D2_OR_c_20</v>
          </cell>
          <cell r="E921">
            <v>0</v>
          </cell>
        </row>
        <row r="922">
          <cell r="A922">
            <v>2034</v>
          </cell>
          <cell r="C922" t="str">
            <v>D2_ID_a_00</v>
          </cell>
          <cell r="E922">
            <v>0</v>
          </cell>
        </row>
        <row r="923">
          <cell r="A923">
            <v>2034</v>
          </cell>
          <cell r="C923" t="str">
            <v>D2_ID_b_10</v>
          </cell>
          <cell r="E923">
            <v>0</v>
          </cell>
        </row>
        <row r="924">
          <cell r="A924">
            <v>2034</v>
          </cell>
          <cell r="C924" t="str">
            <v>D2_ID_c_20</v>
          </cell>
          <cell r="E924">
            <v>0</v>
          </cell>
        </row>
        <row r="925">
          <cell r="A925">
            <v>2034</v>
          </cell>
          <cell r="C925" t="str">
            <v>D2_ID_d_30</v>
          </cell>
          <cell r="E925">
            <v>0</v>
          </cell>
        </row>
        <row r="926">
          <cell r="A926">
            <v>2034</v>
          </cell>
          <cell r="C926" t="str">
            <v>D2_ID_e_40</v>
          </cell>
          <cell r="E926">
            <v>0</v>
          </cell>
        </row>
        <row r="927">
          <cell r="A927">
            <v>2034</v>
          </cell>
          <cell r="C927" t="str">
            <v>D2_ID_f_50</v>
          </cell>
          <cell r="E927">
            <v>0</v>
          </cell>
        </row>
        <row r="928">
          <cell r="A928">
            <v>2034</v>
          </cell>
          <cell r="C928" t="str">
            <v>D2_ID_g_60</v>
          </cell>
          <cell r="E928">
            <v>0</v>
          </cell>
        </row>
        <row r="929">
          <cell r="A929">
            <v>2034</v>
          </cell>
          <cell r="C929" t="str">
            <v>D2_ID_h_70</v>
          </cell>
          <cell r="E929">
            <v>0</v>
          </cell>
        </row>
        <row r="930">
          <cell r="A930">
            <v>2034</v>
          </cell>
          <cell r="C930" t="str">
            <v>D2_UT_a_00</v>
          </cell>
          <cell r="E930">
            <v>0</v>
          </cell>
        </row>
        <row r="931">
          <cell r="A931">
            <v>2034</v>
          </cell>
          <cell r="C931" t="str">
            <v>D2_UT_b_10</v>
          </cell>
          <cell r="E931">
            <v>0</v>
          </cell>
        </row>
        <row r="932">
          <cell r="A932">
            <v>2034</v>
          </cell>
          <cell r="C932" t="str">
            <v>D2_UT_c_20</v>
          </cell>
          <cell r="E932">
            <v>0</v>
          </cell>
        </row>
        <row r="933">
          <cell r="A933">
            <v>2034</v>
          </cell>
          <cell r="C933" t="str">
            <v>D2_UT_d_30</v>
          </cell>
          <cell r="E933">
            <v>0</v>
          </cell>
        </row>
        <row r="934">
          <cell r="A934">
            <v>2034</v>
          </cell>
          <cell r="C934" t="str">
            <v>D2_UT_e_40</v>
          </cell>
          <cell r="E934">
            <v>0</v>
          </cell>
        </row>
        <row r="935">
          <cell r="A935">
            <v>2034</v>
          </cell>
          <cell r="C935" t="str">
            <v>D2_UT_f_50</v>
          </cell>
          <cell r="E935">
            <v>0</v>
          </cell>
        </row>
        <row r="936">
          <cell r="A936">
            <v>2034</v>
          </cell>
          <cell r="C936" t="str">
            <v>D2_UT_g_60</v>
          </cell>
          <cell r="E936">
            <v>0</v>
          </cell>
        </row>
        <row r="937">
          <cell r="A937">
            <v>2034</v>
          </cell>
          <cell r="C937" t="str">
            <v>D2_UT_h_70</v>
          </cell>
          <cell r="E937">
            <v>0</v>
          </cell>
        </row>
        <row r="938">
          <cell r="A938">
            <v>2034</v>
          </cell>
          <cell r="C938" t="str">
            <v>D2_YK_a_00</v>
          </cell>
          <cell r="E938">
            <v>0</v>
          </cell>
        </row>
        <row r="939">
          <cell r="A939">
            <v>2034</v>
          </cell>
          <cell r="C939" t="str">
            <v>D2_YK_b_10</v>
          </cell>
          <cell r="E939">
            <v>0</v>
          </cell>
        </row>
        <row r="940">
          <cell r="A940">
            <v>2034</v>
          </cell>
          <cell r="C940" t="str">
            <v>D2_YK_c_20</v>
          </cell>
          <cell r="E940">
            <v>0</v>
          </cell>
        </row>
        <row r="941">
          <cell r="A941">
            <v>2034</v>
          </cell>
          <cell r="C941" t="str">
            <v>D2_YK_d_30</v>
          </cell>
          <cell r="E941">
            <v>0</v>
          </cell>
        </row>
        <row r="942">
          <cell r="A942">
            <v>2034</v>
          </cell>
          <cell r="C942" t="str">
            <v>D2_YK_e_40</v>
          </cell>
          <cell r="E942">
            <v>0</v>
          </cell>
        </row>
        <row r="943">
          <cell r="A943">
            <v>2034</v>
          </cell>
          <cell r="C943" t="str">
            <v>D2_YK_f_50</v>
          </cell>
          <cell r="E943">
            <v>0</v>
          </cell>
        </row>
        <row r="944">
          <cell r="A944">
            <v>2034</v>
          </cell>
          <cell r="C944" t="str">
            <v>D2_YK_g_60</v>
          </cell>
          <cell r="E944">
            <v>0</v>
          </cell>
        </row>
        <row r="945">
          <cell r="A945">
            <v>2034</v>
          </cell>
          <cell r="C945" t="str">
            <v>D2_YK_h_70</v>
          </cell>
          <cell r="E945">
            <v>0</v>
          </cell>
        </row>
        <row r="946">
          <cell r="A946">
            <v>2034</v>
          </cell>
          <cell r="C946" t="str">
            <v>D2_YK_i_80</v>
          </cell>
          <cell r="E946">
            <v>0</v>
          </cell>
        </row>
        <row r="947">
          <cell r="A947">
            <v>2034</v>
          </cell>
          <cell r="C947" t="str">
            <v>D2_WW_a_00</v>
          </cell>
          <cell r="E947">
            <v>0</v>
          </cell>
        </row>
        <row r="948">
          <cell r="A948">
            <v>2034</v>
          </cell>
          <cell r="C948" t="str">
            <v>D2_WW_b_10</v>
          </cell>
          <cell r="E948">
            <v>0</v>
          </cell>
        </row>
        <row r="949">
          <cell r="A949">
            <v>2034</v>
          </cell>
          <cell r="C949" t="str">
            <v>D2_WW_c_20</v>
          </cell>
          <cell r="E949">
            <v>0</v>
          </cell>
        </row>
        <row r="950">
          <cell r="A950">
            <v>2034</v>
          </cell>
          <cell r="C950" t="str">
            <v>D2_WW_d_30</v>
          </cell>
          <cell r="E950">
            <v>0</v>
          </cell>
        </row>
        <row r="951">
          <cell r="A951">
            <v>2034</v>
          </cell>
          <cell r="C951" t="str">
            <v>D2_WW_e_40</v>
          </cell>
          <cell r="E951">
            <v>0</v>
          </cell>
        </row>
        <row r="952">
          <cell r="A952">
            <v>2034</v>
          </cell>
          <cell r="C952" t="str">
            <v>D2_WY_a_00</v>
          </cell>
          <cell r="E952">
            <v>0</v>
          </cell>
        </row>
        <row r="953">
          <cell r="A953">
            <v>2034</v>
          </cell>
          <cell r="C953" t="str">
            <v>D2_WY_b_10</v>
          </cell>
          <cell r="E953">
            <v>0</v>
          </cell>
        </row>
        <row r="954">
          <cell r="A954">
            <v>2034</v>
          </cell>
          <cell r="C954" t="str">
            <v>D2_WY_c_20</v>
          </cell>
          <cell r="E954">
            <v>0</v>
          </cell>
        </row>
        <row r="955">
          <cell r="A955">
            <v>2034</v>
          </cell>
          <cell r="C955" t="str">
            <v>D2_WY_d_30</v>
          </cell>
          <cell r="E955">
            <v>0</v>
          </cell>
        </row>
        <row r="956">
          <cell r="A956">
            <v>2034</v>
          </cell>
          <cell r="C956" t="str">
            <v>D2_WY_e_40</v>
          </cell>
          <cell r="E956">
            <v>0</v>
          </cell>
        </row>
        <row r="957">
          <cell r="A957">
            <v>2034</v>
          </cell>
          <cell r="C957" t="str">
            <v>D2_WY_f_50</v>
          </cell>
          <cell r="E957">
            <v>0</v>
          </cell>
        </row>
        <row r="958">
          <cell r="A958">
            <v>2034</v>
          </cell>
          <cell r="C958" t="str">
            <v>D2_WY_g_60</v>
          </cell>
          <cell r="E958">
            <v>0</v>
          </cell>
        </row>
        <row r="959">
          <cell r="A959">
            <v>2034</v>
          </cell>
          <cell r="C959" t="str">
            <v>D2_WY_h_70</v>
          </cell>
          <cell r="E959">
            <v>0</v>
          </cell>
        </row>
        <row r="960">
          <cell r="A960">
            <v>2034</v>
          </cell>
          <cell r="C960" t="str">
            <v>D2_OR_a_00</v>
          </cell>
          <cell r="E960">
            <v>0</v>
          </cell>
        </row>
        <row r="961">
          <cell r="A961">
            <v>2034</v>
          </cell>
          <cell r="C961" t="str">
            <v>D2_OR_d_30</v>
          </cell>
          <cell r="E961">
            <v>0</v>
          </cell>
        </row>
        <row r="962">
          <cell r="A962">
            <v>2034</v>
          </cell>
          <cell r="C962" t="str">
            <v>D2_OR_g_60</v>
          </cell>
          <cell r="E962">
            <v>0</v>
          </cell>
        </row>
        <row r="963">
          <cell r="A963">
            <v>2034</v>
          </cell>
          <cell r="C963" t="str">
            <v>D2_CA_a_00</v>
          </cell>
          <cell r="E963">
            <v>0</v>
          </cell>
        </row>
        <row r="964">
          <cell r="A964">
            <v>2034</v>
          </cell>
          <cell r="C964" t="str">
            <v>D2_CA_d_30</v>
          </cell>
          <cell r="E964">
            <v>0</v>
          </cell>
        </row>
        <row r="965">
          <cell r="A965">
            <v>2034</v>
          </cell>
          <cell r="C965" t="str">
            <v>D2_CA_e_40</v>
          </cell>
          <cell r="E965">
            <v>0</v>
          </cell>
        </row>
        <row r="966">
          <cell r="A966">
            <v>2034</v>
          </cell>
          <cell r="C966" t="str">
            <v>D2_OR_b_10</v>
          </cell>
          <cell r="E966">
            <v>0</v>
          </cell>
        </row>
        <row r="967">
          <cell r="A967">
            <v>2034</v>
          </cell>
          <cell r="C967" t="str">
            <v>D2_OR_e_40</v>
          </cell>
          <cell r="E967">
            <v>0</v>
          </cell>
        </row>
        <row r="968">
          <cell r="A968">
            <v>2034</v>
          </cell>
          <cell r="C968" t="str">
            <v>D2_OR_f_50</v>
          </cell>
          <cell r="E968">
            <v>0</v>
          </cell>
        </row>
        <row r="969">
          <cell r="A969">
            <v>2034</v>
          </cell>
          <cell r="C969" t="str">
            <v>D2_OR_h_70</v>
          </cell>
          <cell r="E969">
            <v>0</v>
          </cell>
        </row>
        <row r="970">
          <cell r="A970">
            <v>2034</v>
          </cell>
          <cell r="C970" t="str">
            <v>D2_OR_c_20</v>
          </cell>
          <cell r="E970">
            <v>0</v>
          </cell>
        </row>
        <row r="971">
          <cell r="A971">
            <v>2035</v>
          </cell>
          <cell r="C971" t="str">
            <v>D2_ID_a_00</v>
          </cell>
          <cell r="E971">
            <v>0</v>
          </cell>
        </row>
        <row r="972">
          <cell r="A972">
            <v>2035</v>
          </cell>
          <cell r="C972" t="str">
            <v>D2_ID_b_10</v>
          </cell>
          <cell r="E972">
            <v>0</v>
          </cell>
        </row>
        <row r="973">
          <cell r="A973">
            <v>2035</v>
          </cell>
          <cell r="C973" t="str">
            <v>D2_ID_c_20</v>
          </cell>
          <cell r="E973">
            <v>0</v>
          </cell>
        </row>
        <row r="974">
          <cell r="A974">
            <v>2035</v>
          </cell>
          <cell r="C974" t="str">
            <v>D2_ID_d_30</v>
          </cell>
          <cell r="E974">
            <v>0</v>
          </cell>
        </row>
        <row r="975">
          <cell r="A975">
            <v>2035</v>
          </cell>
          <cell r="C975" t="str">
            <v>D2_ID_e_40</v>
          </cell>
          <cell r="E975">
            <v>0</v>
          </cell>
        </row>
        <row r="976">
          <cell r="A976">
            <v>2035</v>
          </cell>
          <cell r="C976" t="str">
            <v>D2_ID_f_50</v>
          </cell>
          <cell r="E976">
            <v>0</v>
          </cell>
        </row>
        <row r="977">
          <cell r="A977">
            <v>2035</v>
          </cell>
          <cell r="C977" t="str">
            <v>D2_ID_g_60</v>
          </cell>
          <cell r="E977">
            <v>0</v>
          </cell>
        </row>
        <row r="978">
          <cell r="A978">
            <v>2035</v>
          </cell>
          <cell r="C978" t="str">
            <v>D2_ID_h_70</v>
          </cell>
          <cell r="E978">
            <v>0</v>
          </cell>
        </row>
        <row r="979">
          <cell r="A979">
            <v>2035</v>
          </cell>
          <cell r="C979" t="str">
            <v>D1UT_DLC_7</v>
          </cell>
          <cell r="E979">
            <v>0</v>
          </cell>
        </row>
        <row r="980">
          <cell r="A980">
            <v>2035</v>
          </cell>
          <cell r="C980" t="str">
            <v>D1UT_THM_7</v>
          </cell>
          <cell r="E980">
            <v>0</v>
          </cell>
        </row>
        <row r="981">
          <cell r="A981">
            <v>2035</v>
          </cell>
          <cell r="C981" t="str">
            <v>D2_UT_a_00</v>
          </cell>
          <cell r="E981">
            <v>0</v>
          </cell>
        </row>
        <row r="982">
          <cell r="A982">
            <v>2035</v>
          </cell>
          <cell r="C982" t="str">
            <v>D2_UT_b_10</v>
          </cell>
          <cell r="E982">
            <v>0</v>
          </cell>
        </row>
        <row r="983">
          <cell r="A983">
            <v>2035</v>
          </cell>
          <cell r="C983" t="str">
            <v>D2_UT_c_20</v>
          </cell>
          <cell r="E983">
            <v>0</v>
          </cell>
        </row>
        <row r="984">
          <cell r="A984">
            <v>2035</v>
          </cell>
          <cell r="C984" t="str">
            <v>D2_UT_d_30</v>
          </cell>
          <cell r="E984">
            <v>0</v>
          </cell>
        </row>
        <row r="985">
          <cell r="A985">
            <v>2035</v>
          </cell>
          <cell r="C985" t="str">
            <v>D2_UT_e_40</v>
          </cell>
          <cell r="E985">
            <v>0</v>
          </cell>
        </row>
        <row r="986">
          <cell r="A986">
            <v>2035</v>
          </cell>
          <cell r="C986" t="str">
            <v>D2_UT_f_50</v>
          </cell>
          <cell r="E986">
            <v>0</v>
          </cell>
        </row>
        <row r="987">
          <cell r="A987">
            <v>2035</v>
          </cell>
          <cell r="C987" t="str">
            <v>D2_UT_g_60</v>
          </cell>
          <cell r="E987">
            <v>0</v>
          </cell>
        </row>
        <row r="988">
          <cell r="A988">
            <v>2035</v>
          </cell>
          <cell r="C988" t="str">
            <v>D2_UT_h_70</v>
          </cell>
          <cell r="E988">
            <v>0</v>
          </cell>
        </row>
        <row r="989">
          <cell r="A989">
            <v>2035</v>
          </cell>
          <cell r="C989" t="str">
            <v>D2_YK_a_00</v>
          </cell>
          <cell r="E989">
            <v>0</v>
          </cell>
        </row>
        <row r="990">
          <cell r="A990">
            <v>2035</v>
          </cell>
          <cell r="C990" t="str">
            <v>D2_YK_b_10</v>
          </cell>
          <cell r="E990">
            <v>0</v>
          </cell>
        </row>
        <row r="991">
          <cell r="A991">
            <v>2035</v>
          </cell>
          <cell r="C991" t="str">
            <v>D2_YK_c_20</v>
          </cell>
          <cell r="E991">
            <v>0</v>
          </cell>
        </row>
        <row r="992">
          <cell r="A992">
            <v>2035</v>
          </cell>
          <cell r="C992" t="str">
            <v>D2_YK_d_30</v>
          </cell>
          <cell r="E992">
            <v>0</v>
          </cell>
        </row>
        <row r="993">
          <cell r="A993">
            <v>2035</v>
          </cell>
          <cell r="C993" t="str">
            <v>D2_YK_e_40</v>
          </cell>
          <cell r="E993">
            <v>0</v>
          </cell>
        </row>
        <row r="994">
          <cell r="A994">
            <v>2035</v>
          </cell>
          <cell r="C994" t="str">
            <v>D2_YK_f_50</v>
          </cell>
          <cell r="E994">
            <v>0</v>
          </cell>
        </row>
        <row r="995">
          <cell r="A995">
            <v>2035</v>
          </cell>
          <cell r="C995" t="str">
            <v>D2_YK_i_80</v>
          </cell>
          <cell r="E995">
            <v>0</v>
          </cell>
        </row>
        <row r="996">
          <cell r="A996">
            <v>2035</v>
          </cell>
          <cell r="C996" t="str">
            <v>D2_WW_a_00</v>
          </cell>
          <cell r="E996">
            <v>0</v>
          </cell>
        </row>
        <row r="997">
          <cell r="A997">
            <v>2035</v>
          </cell>
          <cell r="C997" t="str">
            <v>D2_WW_b_10</v>
          </cell>
          <cell r="E997">
            <v>0</v>
          </cell>
        </row>
        <row r="998">
          <cell r="A998">
            <v>2035</v>
          </cell>
          <cell r="C998" t="str">
            <v>D2_WW_c_20</v>
          </cell>
          <cell r="E998">
            <v>0</v>
          </cell>
        </row>
        <row r="999">
          <cell r="A999">
            <v>2035</v>
          </cell>
          <cell r="C999" t="str">
            <v>D2_WW_d_30</v>
          </cell>
          <cell r="E999">
            <v>0</v>
          </cell>
        </row>
        <row r="1000">
          <cell r="A1000">
            <v>2035</v>
          </cell>
          <cell r="C1000" t="str">
            <v>D2_WY_a_00</v>
          </cell>
          <cell r="E1000">
            <v>0</v>
          </cell>
        </row>
        <row r="1001">
          <cell r="A1001">
            <v>2035</v>
          </cell>
          <cell r="C1001" t="str">
            <v>D2_WY_b_10</v>
          </cell>
          <cell r="E1001">
            <v>0</v>
          </cell>
        </row>
        <row r="1002">
          <cell r="A1002">
            <v>2035</v>
          </cell>
          <cell r="C1002" t="str">
            <v>D2_WY_c_20</v>
          </cell>
          <cell r="E1002">
            <v>0</v>
          </cell>
        </row>
        <row r="1003">
          <cell r="A1003">
            <v>2035</v>
          </cell>
          <cell r="C1003" t="str">
            <v>D2_WY_d_30</v>
          </cell>
          <cell r="E1003">
            <v>0</v>
          </cell>
        </row>
        <row r="1004">
          <cell r="A1004">
            <v>2035</v>
          </cell>
          <cell r="C1004" t="str">
            <v>D2_WY_e_40</v>
          </cell>
          <cell r="E1004">
            <v>0</v>
          </cell>
        </row>
        <row r="1005">
          <cell r="A1005">
            <v>2035</v>
          </cell>
          <cell r="C1005" t="str">
            <v>D2_WY_f_50</v>
          </cell>
          <cell r="E1005">
            <v>0</v>
          </cell>
        </row>
        <row r="1006">
          <cell r="A1006">
            <v>2035</v>
          </cell>
          <cell r="C1006" t="str">
            <v>D2_WY_g_60</v>
          </cell>
          <cell r="E1006">
            <v>0</v>
          </cell>
        </row>
        <row r="1007">
          <cell r="A1007">
            <v>2035</v>
          </cell>
          <cell r="C1007" t="str">
            <v>D2_WY_h_70</v>
          </cell>
          <cell r="E1007">
            <v>0</v>
          </cell>
        </row>
        <row r="1008">
          <cell r="A1008">
            <v>2035</v>
          </cell>
          <cell r="C1008" t="str">
            <v>D2_WY_i_80</v>
          </cell>
          <cell r="E1008">
            <v>0</v>
          </cell>
        </row>
        <row r="1009">
          <cell r="A1009">
            <v>2035</v>
          </cell>
          <cell r="C1009" t="str">
            <v>D2_OR_a_00</v>
          </cell>
          <cell r="E1009">
            <v>0</v>
          </cell>
        </row>
        <row r="1010">
          <cell r="A1010">
            <v>2035</v>
          </cell>
          <cell r="C1010" t="str">
            <v>D2_OR_d_30</v>
          </cell>
          <cell r="E1010">
            <v>0</v>
          </cell>
        </row>
        <row r="1011">
          <cell r="A1011">
            <v>2035</v>
          </cell>
          <cell r="C1011" t="str">
            <v>D2_OR_g_60</v>
          </cell>
          <cell r="E1011">
            <v>0</v>
          </cell>
        </row>
        <row r="1012">
          <cell r="A1012">
            <v>2035</v>
          </cell>
          <cell r="C1012" t="str">
            <v>D2_OR_i_80</v>
          </cell>
          <cell r="E1012">
            <v>0</v>
          </cell>
        </row>
        <row r="1013">
          <cell r="A1013">
            <v>2035</v>
          </cell>
          <cell r="C1013" t="str">
            <v>D2_CA_a_00</v>
          </cell>
          <cell r="E1013">
            <v>0</v>
          </cell>
        </row>
        <row r="1014">
          <cell r="A1014">
            <v>2035</v>
          </cell>
          <cell r="C1014" t="str">
            <v>D2_CA_d_30</v>
          </cell>
          <cell r="E1014">
            <v>0</v>
          </cell>
        </row>
        <row r="1015">
          <cell r="A1015">
            <v>2035</v>
          </cell>
          <cell r="C1015" t="str">
            <v>D2_CA_e_40</v>
          </cell>
          <cell r="E1015">
            <v>0</v>
          </cell>
        </row>
        <row r="1016">
          <cell r="A1016">
            <v>2035</v>
          </cell>
          <cell r="C1016" t="str">
            <v>D2_OR_b_10</v>
          </cell>
          <cell r="E1016">
            <v>0</v>
          </cell>
        </row>
        <row r="1017">
          <cell r="A1017">
            <v>2035</v>
          </cell>
          <cell r="C1017" t="str">
            <v>D2_OR_e_40</v>
          </cell>
          <cell r="E1017">
            <v>0</v>
          </cell>
        </row>
        <row r="1018">
          <cell r="A1018">
            <v>2035</v>
          </cell>
          <cell r="C1018" t="str">
            <v>D2_OR_f_50</v>
          </cell>
          <cell r="E1018">
            <v>0</v>
          </cell>
        </row>
        <row r="1019">
          <cell r="A1019">
            <v>2035</v>
          </cell>
          <cell r="C1019" t="str">
            <v>D2_OR_h_70</v>
          </cell>
          <cell r="E1019">
            <v>0</v>
          </cell>
        </row>
        <row r="1020">
          <cell r="A1020">
            <v>2035</v>
          </cell>
          <cell r="C1020" t="str">
            <v>D2_OR_c_20</v>
          </cell>
          <cell r="E1020">
            <v>0</v>
          </cell>
        </row>
        <row r="1021">
          <cell r="A1021">
            <v>2036</v>
          </cell>
          <cell r="C1021" t="str">
            <v>D1ID_IRR_2</v>
          </cell>
          <cell r="E1021">
            <v>0</v>
          </cell>
        </row>
        <row r="1022">
          <cell r="A1022">
            <v>2036</v>
          </cell>
          <cell r="C1022" t="str">
            <v>D2_ID_a_00</v>
          </cell>
          <cell r="E1022">
            <v>0</v>
          </cell>
        </row>
        <row r="1023">
          <cell r="A1023">
            <v>2036</v>
          </cell>
          <cell r="C1023" t="str">
            <v>D2_ID_b_10</v>
          </cell>
          <cell r="E1023">
            <v>0</v>
          </cell>
        </row>
        <row r="1024">
          <cell r="A1024">
            <v>2036</v>
          </cell>
          <cell r="C1024" t="str">
            <v>D2_ID_c_20</v>
          </cell>
          <cell r="E1024">
            <v>0</v>
          </cell>
        </row>
        <row r="1025">
          <cell r="A1025">
            <v>2036</v>
          </cell>
          <cell r="C1025" t="str">
            <v>D2_ID_d_30</v>
          </cell>
          <cell r="E1025">
            <v>0</v>
          </cell>
        </row>
        <row r="1026">
          <cell r="A1026">
            <v>2036</v>
          </cell>
          <cell r="C1026" t="str">
            <v>D2_ID_e_40</v>
          </cell>
          <cell r="E1026">
            <v>0</v>
          </cell>
        </row>
        <row r="1027">
          <cell r="A1027">
            <v>2036</v>
          </cell>
          <cell r="C1027" t="str">
            <v>D2_ID_f_50</v>
          </cell>
          <cell r="E1027">
            <v>0</v>
          </cell>
        </row>
        <row r="1028">
          <cell r="A1028">
            <v>2036</v>
          </cell>
          <cell r="C1028" t="str">
            <v>D2_ID_g_60</v>
          </cell>
          <cell r="E1028">
            <v>0</v>
          </cell>
        </row>
        <row r="1029">
          <cell r="A1029">
            <v>2036</v>
          </cell>
          <cell r="C1029" t="str">
            <v>D2_ID_h_70</v>
          </cell>
          <cell r="E1029">
            <v>0</v>
          </cell>
        </row>
        <row r="1030">
          <cell r="A1030">
            <v>2036</v>
          </cell>
          <cell r="C1030" t="str">
            <v>D2_UT_a_00</v>
          </cell>
          <cell r="E1030">
            <v>0</v>
          </cell>
        </row>
        <row r="1031">
          <cell r="A1031">
            <v>2036</v>
          </cell>
          <cell r="C1031" t="str">
            <v>D2_UT_b_10</v>
          </cell>
          <cell r="E1031">
            <v>0</v>
          </cell>
        </row>
        <row r="1032">
          <cell r="A1032">
            <v>2036</v>
          </cell>
          <cell r="C1032" t="str">
            <v>D2_UT_c_20</v>
          </cell>
          <cell r="E1032">
            <v>0</v>
          </cell>
        </row>
        <row r="1033">
          <cell r="A1033">
            <v>2036</v>
          </cell>
          <cell r="C1033" t="str">
            <v>D2_UT_d_30</v>
          </cell>
          <cell r="E1033">
            <v>0</v>
          </cell>
        </row>
        <row r="1034">
          <cell r="A1034">
            <v>2036</v>
          </cell>
          <cell r="C1034" t="str">
            <v>D2_UT_e_40</v>
          </cell>
          <cell r="E1034">
            <v>0</v>
          </cell>
        </row>
        <row r="1035">
          <cell r="A1035">
            <v>2036</v>
          </cell>
          <cell r="C1035" t="str">
            <v>D2_UT_f_50</v>
          </cell>
          <cell r="E1035">
            <v>0</v>
          </cell>
        </row>
        <row r="1036">
          <cell r="A1036">
            <v>2036</v>
          </cell>
          <cell r="C1036" t="str">
            <v>D2_UT_g_60</v>
          </cell>
          <cell r="E1036">
            <v>0</v>
          </cell>
        </row>
        <row r="1037">
          <cell r="A1037">
            <v>2036</v>
          </cell>
          <cell r="C1037" t="str">
            <v>D2_UT_h_70</v>
          </cell>
          <cell r="E1037">
            <v>0</v>
          </cell>
        </row>
        <row r="1038">
          <cell r="A1038">
            <v>2036</v>
          </cell>
          <cell r="C1038" t="str">
            <v>D2_YK_a_00</v>
          </cell>
          <cell r="E1038">
            <v>0</v>
          </cell>
        </row>
        <row r="1039">
          <cell r="A1039">
            <v>2036</v>
          </cell>
          <cell r="C1039" t="str">
            <v>D2_YK_b_10</v>
          </cell>
          <cell r="E1039">
            <v>0</v>
          </cell>
        </row>
        <row r="1040">
          <cell r="A1040">
            <v>2036</v>
          </cell>
          <cell r="C1040" t="str">
            <v>D2_YK_c_20</v>
          </cell>
          <cell r="E1040">
            <v>0</v>
          </cell>
        </row>
        <row r="1041">
          <cell r="A1041">
            <v>2036</v>
          </cell>
          <cell r="C1041" t="str">
            <v>D2_YK_d_30</v>
          </cell>
          <cell r="E1041">
            <v>0</v>
          </cell>
        </row>
        <row r="1042">
          <cell r="A1042">
            <v>2036</v>
          </cell>
          <cell r="C1042" t="str">
            <v>D2_YK_e_40</v>
          </cell>
          <cell r="E1042">
            <v>0</v>
          </cell>
        </row>
        <row r="1043">
          <cell r="A1043">
            <v>2036</v>
          </cell>
          <cell r="C1043" t="str">
            <v>D2_YK_f_50</v>
          </cell>
          <cell r="E1043">
            <v>0</v>
          </cell>
        </row>
        <row r="1044">
          <cell r="A1044">
            <v>2036</v>
          </cell>
          <cell r="C1044" t="str">
            <v>D2_YK_i_80</v>
          </cell>
          <cell r="E1044">
            <v>0</v>
          </cell>
        </row>
        <row r="1045">
          <cell r="A1045">
            <v>2036</v>
          </cell>
          <cell r="C1045" t="str">
            <v>D2_WW_a_00</v>
          </cell>
          <cell r="E1045">
            <v>0</v>
          </cell>
        </row>
        <row r="1046">
          <cell r="A1046">
            <v>2036</v>
          </cell>
          <cell r="C1046" t="str">
            <v>D2_WW_b_10</v>
          </cell>
          <cell r="E1046">
            <v>0</v>
          </cell>
        </row>
        <row r="1047">
          <cell r="A1047">
            <v>2036</v>
          </cell>
          <cell r="C1047" t="str">
            <v>D2_WW_c_20</v>
          </cell>
          <cell r="E1047">
            <v>0</v>
          </cell>
        </row>
        <row r="1048">
          <cell r="A1048">
            <v>2036</v>
          </cell>
          <cell r="C1048" t="str">
            <v>D2_WW_d_30</v>
          </cell>
          <cell r="E1048">
            <v>0</v>
          </cell>
        </row>
        <row r="1049">
          <cell r="A1049">
            <v>2036</v>
          </cell>
          <cell r="C1049" t="str">
            <v>D2_WY_a_00</v>
          </cell>
          <cell r="E1049">
            <v>0</v>
          </cell>
        </row>
        <row r="1050">
          <cell r="A1050">
            <v>2036</v>
          </cell>
          <cell r="C1050" t="str">
            <v>D2_WY_b_10</v>
          </cell>
          <cell r="E1050">
            <v>0</v>
          </cell>
        </row>
        <row r="1051">
          <cell r="A1051">
            <v>2036</v>
          </cell>
          <cell r="C1051" t="str">
            <v>D2_WY_c_20</v>
          </cell>
          <cell r="E1051">
            <v>0</v>
          </cell>
        </row>
        <row r="1052">
          <cell r="A1052">
            <v>2036</v>
          </cell>
          <cell r="C1052" t="str">
            <v>D2_WY_d_30</v>
          </cell>
          <cell r="E1052">
            <v>0</v>
          </cell>
        </row>
        <row r="1053">
          <cell r="A1053">
            <v>2036</v>
          </cell>
          <cell r="C1053" t="str">
            <v>D2_WY_e_40</v>
          </cell>
          <cell r="E1053">
            <v>0</v>
          </cell>
        </row>
        <row r="1054">
          <cell r="A1054">
            <v>2036</v>
          </cell>
          <cell r="C1054" t="str">
            <v>D2_WY_f_50</v>
          </cell>
          <cell r="E1054">
            <v>0</v>
          </cell>
        </row>
        <row r="1055">
          <cell r="A1055">
            <v>2036</v>
          </cell>
          <cell r="C1055" t="str">
            <v>D2_WY_g_60</v>
          </cell>
          <cell r="E1055">
            <v>0</v>
          </cell>
        </row>
        <row r="1056">
          <cell r="A1056">
            <v>2036</v>
          </cell>
          <cell r="C1056" t="str">
            <v>D2_WY_h_70</v>
          </cell>
          <cell r="E1056">
            <v>0</v>
          </cell>
        </row>
        <row r="1057">
          <cell r="A1057">
            <v>2036</v>
          </cell>
          <cell r="C1057" t="str">
            <v>D2_OR_a_00</v>
          </cell>
          <cell r="E1057">
            <v>0</v>
          </cell>
        </row>
        <row r="1058">
          <cell r="A1058">
            <v>2036</v>
          </cell>
          <cell r="C1058" t="str">
            <v>D2_OR_d_30</v>
          </cell>
          <cell r="E1058">
            <v>0</v>
          </cell>
        </row>
        <row r="1059">
          <cell r="A1059">
            <v>2036</v>
          </cell>
          <cell r="C1059" t="str">
            <v>D2_OR_g_60</v>
          </cell>
          <cell r="E1059">
            <v>0</v>
          </cell>
        </row>
        <row r="1060">
          <cell r="A1060">
            <v>2036</v>
          </cell>
          <cell r="C1060" t="str">
            <v>D2_CA_a_00</v>
          </cell>
          <cell r="E1060">
            <v>0</v>
          </cell>
        </row>
        <row r="1061">
          <cell r="A1061">
            <v>2036</v>
          </cell>
          <cell r="C1061" t="str">
            <v>D2_CA_d_30</v>
          </cell>
          <cell r="E1061">
            <v>0</v>
          </cell>
        </row>
        <row r="1062">
          <cell r="A1062">
            <v>2036</v>
          </cell>
          <cell r="C1062" t="str">
            <v>D2_CA_e_40</v>
          </cell>
          <cell r="E1062">
            <v>0</v>
          </cell>
        </row>
        <row r="1063">
          <cell r="A1063">
            <v>2036</v>
          </cell>
          <cell r="C1063" t="str">
            <v>D2_OR_b_10</v>
          </cell>
          <cell r="E1063">
            <v>0</v>
          </cell>
        </row>
        <row r="1064">
          <cell r="A1064">
            <v>2036</v>
          </cell>
          <cell r="C1064" t="str">
            <v>D2_OR_e_40</v>
          </cell>
          <cell r="E1064">
            <v>0</v>
          </cell>
        </row>
        <row r="1065">
          <cell r="A1065">
            <v>2036</v>
          </cell>
          <cell r="C1065" t="str">
            <v>D2_OR_f_50</v>
          </cell>
          <cell r="E1065">
            <v>0</v>
          </cell>
        </row>
        <row r="1066">
          <cell r="A1066">
            <v>2036</v>
          </cell>
          <cell r="C1066" t="str">
            <v>D2_OR_h_70</v>
          </cell>
          <cell r="E1066">
            <v>0</v>
          </cell>
        </row>
        <row r="1067">
          <cell r="A1067">
            <v>2036</v>
          </cell>
          <cell r="C1067" t="str">
            <v>D2_OR_c_20</v>
          </cell>
          <cell r="E1067">
            <v>0</v>
          </cell>
        </row>
        <row r="1068">
          <cell r="A1068">
            <v>2037</v>
          </cell>
          <cell r="C1068" t="str">
            <v>D2_ID_a_00</v>
          </cell>
          <cell r="E1068">
            <v>0</v>
          </cell>
        </row>
        <row r="1069">
          <cell r="A1069">
            <v>2037</v>
          </cell>
          <cell r="C1069" t="str">
            <v>D2_ID_b_10</v>
          </cell>
          <cell r="E1069">
            <v>0</v>
          </cell>
        </row>
        <row r="1070">
          <cell r="A1070">
            <v>2037</v>
          </cell>
          <cell r="C1070" t="str">
            <v>D2_ID_c_20</v>
          </cell>
          <cell r="E1070">
            <v>0</v>
          </cell>
        </row>
        <row r="1071">
          <cell r="A1071">
            <v>2037</v>
          </cell>
          <cell r="C1071" t="str">
            <v>D2_ID_d_30</v>
          </cell>
          <cell r="E1071">
            <v>0</v>
          </cell>
        </row>
        <row r="1072">
          <cell r="A1072">
            <v>2037</v>
          </cell>
          <cell r="C1072" t="str">
            <v>D2_ID_e_40</v>
          </cell>
          <cell r="E1072">
            <v>0</v>
          </cell>
        </row>
        <row r="1073">
          <cell r="A1073">
            <v>2037</v>
          </cell>
          <cell r="C1073" t="str">
            <v>D2_ID_f_50</v>
          </cell>
          <cell r="E1073">
            <v>0</v>
          </cell>
        </row>
        <row r="1074">
          <cell r="A1074">
            <v>2037</v>
          </cell>
          <cell r="C1074" t="str">
            <v>D2_ID_g_60</v>
          </cell>
          <cell r="E1074">
            <v>0</v>
          </cell>
        </row>
        <row r="1075">
          <cell r="A1075">
            <v>2037</v>
          </cell>
          <cell r="C1075" t="str">
            <v>D2_ID_h_70</v>
          </cell>
          <cell r="E1075">
            <v>0</v>
          </cell>
        </row>
        <row r="1076">
          <cell r="A1076">
            <v>2037</v>
          </cell>
          <cell r="C1076" t="str">
            <v>D1UT_AS_3</v>
          </cell>
          <cell r="E1076">
            <v>0</v>
          </cell>
        </row>
        <row r="1077">
          <cell r="A1077">
            <v>2037</v>
          </cell>
          <cell r="C1077" t="str">
            <v>D2_UT_a_00</v>
          </cell>
          <cell r="E1077">
            <v>0</v>
          </cell>
        </row>
        <row r="1078">
          <cell r="A1078">
            <v>2037</v>
          </cell>
          <cell r="C1078" t="str">
            <v>D2_UT_b_10</v>
          </cell>
          <cell r="E1078">
            <v>0</v>
          </cell>
        </row>
        <row r="1079">
          <cell r="A1079">
            <v>2037</v>
          </cell>
          <cell r="C1079" t="str">
            <v>D2_UT_c_20</v>
          </cell>
          <cell r="E1079">
            <v>0</v>
          </cell>
        </row>
        <row r="1080">
          <cell r="A1080">
            <v>2037</v>
          </cell>
          <cell r="C1080" t="str">
            <v>D2_UT_d_30</v>
          </cell>
          <cell r="E1080">
            <v>0</v>
          </cell>
        </row>
        <row r="1081">
          <cell r="A1081">
            <v>2037</v>
          </cell>
          <cell r="C1081" t="str">
            <v>D2_UT_e_40</v>
          </cell>
          <cell r="E1081">
            <v>0</v>
          </cell>
        </row>
        <row r="1082">
          <cell r="A1082">
            <v>2037</v>
          </cell>
          <cell r="C1082" t="str">
            <v>D2_UT_f_50</v>
          </cell>
          <cell r="E1082">
            <v>0</v>
          </cell>
        </row>
        <row r="1083">
          <cell r="A1083">
            <v>2037</v>
          </cell>
          <cell r="C1083" t="str">
            <v>D2_UT_g_60</v>
          </cell>
          <cell r="E1083">
            <v>0</v>
          </cell>
        </row>
        <row r="1084">
          <cell r="A1084">
            <v>2037</v>
          </cell>
          <cell r="C1084" t="str">
            <v>D2_UT_h_70</v>
          </cell>
          <cell r="E1084">
            <v>0</v>
          </cell>
        </row>
        <row r="1085">
          <cell r="A1085">
            <v>2037</v>
          </cell>
          <cell r="C1085" t="str">
            <v>D2_UT_i_80</v>
          </cell>
          <cell r="E1085">
            <v>0</v>
          </cell>
        </row>
        <row r="1086">
          <cell r="A1086">
            <v>2037</v>
          </cell>
          <cell r="C1086" t="str">
            <v>D1WA_IRR_1</v>
          </cell>
          <cell r="E1086">
            <v>0</v>
          </cell>
        </row>
        <row r="1087">
          <cell r="A1087">
            <v>2037</v>
          </cell>
          <cell r="C1087" t="str">
            <v>D1WA_IRR_2</v>
          </cell>
          <cell r="E1087">
            <v>0</v>
          </cell>
        </row>
        <row r="1088">
          <cell r="A1088">
            <v>2037</v>
          </cell>
          <cell r="C1088" t="str">
            <v>D1WA_THM_1</v>
          </cell>
          <cell r="E1088">
            <v>0</v>
          </cell>
        </row>
        <row r="1089">
          <cell r="A1089">
            <v>2037</v>
          </cell>
          <cell r="C1089" t="str">
            <v>D1WA_THM_2</v>
          </cell>
          <cell r="E1089">
            <v>0</v>
          </cell>
        </row>
        <row r="1090">
          <cell r="A1090">
            <v>2037</v>
          </cell>
          <cell r="C1090" t="str">
            <v>D1WA_THM_3</v>
          </cell>
          <cell r="E1090">
            <v>0</v>
          </cell>
        </row>
        <row r="1091">
          <cell r="A1091">
            <v>2037</v>
          </cell>
          <cell r="C1091" t="str">
            <v>D1WA_THM_4</v>
          </cell>
          <cell r="E1091">
            <v>0</v>
          </cell>
        </row>
        <row r="1092">
          <cell r="A1092">
            <v>2037</v>
          </cell>
          <cell r="C1092" t="str">
            <v>D2_YK_a_00</v>
          </cell>
          <cell r="E1092">
            <v>0</v>
          </cell>
        </row>
        <row r="1093">
          <cell r="A1093">
            <v>2037</v>
          </cell>
          <cell r="C1093" t="str">
            <v>D2_YK_b_10</v>
          </cell>
          <cell r="E1093">
            <v>0</v>
          </cell>
        </row>
        <row r="1094">
          <cell r="A1094">
            <v>2037</v>
          </cell>
          <cell r="C1094" t="str">
            <v>D2_YK_c_20</v>
          </cell>
          <cell r="E1094">
            <v>0</v>
          </cell>
        </row>
        <row r="1095">
          <cell r="A1095">
            <v>2037</v>
          </cell>
          <cell r="C1095" t="str">
            <v>D2_YK_d_30</v>
          </cell>
          <cell r="E1095">
            <v>0</v>
          </cell>
        </row>
        <row r="1096">
          <cell r="A1096">
            <v>2037</v>
          </cell>
          <cell r="C1096" t="str">
            <v>D2_YK_e_40</v>
          </cell>
          <cell r="E1096">
            <v>0</v>
          </cell>
        </row>
        <row r="1097">
          <cell r="A1097">
            <v>2037</v>
          </cell>
          <cell r="C1097" t="str">
            <v>D2_YK_i_80</v>
          </cell>
          <cell r="E1097">
            <v>0</v>
          </cell>
        </row>
        <row r="1098">
          <cell r="A1098">
            <v>2037</v>
          </cell>
          <cell r="C1098" t="str">
            <v>D2_WW_a_00</v>
          </cell>
          <cell r="E1098">
            <v>0</v>
          </cell>
        </row>
        <row r="1099">
          <cell r="A1099">
            <v>2037</v>
          </cell>
          <cell r="C1099" t="str">
            <v>D2_WW_b_10</v>
          </cell>
          <cell r="E1099">
            <v>0</v>
          </cell>
        </row>
        <row r="1100">
          <cell r="A1100">
            <v>2037</v>
          </cell>
          <cell r="C1100" t="str">
            <v>D2_WW_c_20</v>
          </cell>
          <cell r="E1100">
            <v>0</v>
          </cell>
        </row>
        <row r="1101">
          <cell r="A1101">
            <v>2037</v>
          </cell>
          <cell r="C1101" t="str">
            <v>D2_WW_d_30</v>
          </cell>
          <cell r="E1101">
            <v>0</v>
          </cell>
        </row>
        <row r="1102">
          <cell r="A1102">
            <v>2037</v>
          </cell>
          <cell r="C1102" t="str">
            <v>D1WY_IRR_1</v>
          </cell>
          <cell r="E1102">
            <v>0</v>
          </cell>
        </row>
        <row r="1103">
          <cell r="A1103">
            <v>2037</v>
          </cell>
          <cell r="C1103" t="str">
            <v>D1WY_THM_1</v>
          </cell>
          <cell r="E1103">
            <v>0</v>
          </cell>
        </row>
        <row r="1104">
          <cell r="A1104">
            <v>2037</v>
          </cell>
          <cell r="C1104" t="str">
            <v>D2_WY_a_00</v>
          </cell>
          <cell r="E1104">
            <v>0</v>
          </cell>
        </row>
        <row r="1105">
          <cell r="A1105">
            <v>2037</v>
          </cell>
          <cell r="C1105" t="str">
            <v>D2_WY_b_10</v>
          </cell>
          <cell r="E1105">
            <v>0</v>
          </cell>
        </row>
        <row r="1106">
          <cell r="A1106">
            <v>2037</v>
          </cell>
          <cell r="C1106" t="str">
            <v>D2_WY_c_20</v>
          </cell>
          <cell r="E1106">
            <v>0</v>
          </cell>
        </row>
        <row r="1107">
          <cell r="A1107">
            <v>2037</v>
          </cell>
          <cell r="C1107" t="str">
            <v>D2_WY_d_30</v>
          </cell>
          <cell r="E1107">
            <v>0</v>
          </cell>
        </row>
        <row r="1108">
          <cell r="A1108">
            <v>2037</v>
          </cell>
          <cell r="C1108" t="str">
            <v>D2_WY_e_40</v>
          </cell>
          <cell r="E1108">
            <v>0</v>
          </cell>
        </row>
        <row r="1109">
          <cell r="A1109">
            <v>2037</v>
          </cell>
          <cell r="C1109" t="str">
            <v>D2_WY_f_50</v>
          </cell>
          <cell r="E1109">
            <v>0</v>
          </cell>
        </row>
        <row r="1110">
          <cell r="A1110">
            <v>2037</v>
          </cell>
          <cell r="C1110" t="str">
            <v>D2_WY_g_60</v>
          </cell>
          <cell r="E1110">
            <v>0</v>
          </cell>
        </row>
        <row r="1111">
          <cell r="A1111">
            <v>2037</v>
          </cell>
          <cell r="C1111" t="str">
            <v>D2_WY_h_70</v>
          </cell>
          <cell r="E1111">
            <v>0</v>
          </cell>
        </row>
        <row r="1112">
          <cell r="A1112">
            <v>2037</v>
          </cell>
          <cell r="C1112" t="str">
            <v>D2_WY_i_80</v>
          </cell>
          <cell r="E1112">
            <v>0</v>
          </cell>
        </row>
        <row r="1113">
          <cell r="A1113">
            <v>2037</v>
          </cell>
          <cell r="C1113" t="str">
            <v>D1CA_IRR_1</v>
          </cell>
          <cell r="E1113">
            <v>0</v>
          </cell>
        </row>
        <row r="1114">
          <cell r="A1114">
            <v>2037</v>
          </cell>
          <cell r="C1114" t="str">
            <v>D1CA_THM_1</v>
          </cell>
          <cell r="E1114">
            <v>0</v>
          </cell>
        </row>
        <row r="1115">
          <cell r="A1115">
            <v>2037</v>
          </cell>
          <cell r="C1115" t="str">
            <v>D2_OR_a_00</v>
          </cell>
          <cell r="E1115">
            <v>0</v>
          </cell>
        </row>
        <row r="1116">
          <cell r="A1116">
            <v>2037</v>
          </cell>
          <cell r="C1116" t="str">
            <v>D2_OR_d_30</v>
          </cell>
          <cell r="E1116">
            <v>0</v>
          </cell>
        </row>
        <row r="1117">
          <cell r="A1117">
            <v>2037</v>
          </cell>
          <cell r="C1117" t="str">
            <v>D2_OR_g_60</v>
          </cell>
          <cell r="E1117">
            <v>0</v>
          </cell>
        </row>
        <row r="1118">
          <cell r="A1118">
            <v>2037</v>
          </cell>
          <cell r="C1118" t="str">
            <v>D2_OR_i_80</v>
          </cell>
          <cell r="E1118">
            <v>0</v>
          </cell>
        </row>
        <row r="1119">
          <cell r="A1119">
            <v>2037</v>
          </cell>
          <cell r="C1119" t="str">
            <v>D2_CA_a_00</v>
          </cell>
          <cell r="E1119">
            <v>0</v>
          </cell>
        </row>
        <row r="1120">
          <cell r="A1120">
            <v>2037</v>
          </cell>
          <cell r="C1120" t="str">
            <v>D2_CA_d_30</v>
          </cell>
          <cell r="E1120">
            <v>0</v>
          </cell>
        </row>
        <row r="1121">
          <cell r="A1121">
            <v>2037</v>
          </cell>
          <cell r="C1121" t="str">
            <v>D2_CA_e_40</v>
          </cell>
          <cell r="E1121">
            <v>0</v>
          </cell>
        </row>
        <row r="1122">
          <cell r="A1122">
            <v>2037</v>
          </cell>
          <cell r="C1122" t="str">
            <v>D2_OR_b_10</v>
          </cell>
          <cell r="E1122">
            <v>0</v>
          </cell>
        </row>
        <row r="1123">
          <cell r="A1123">
            <v>2037</v>
          </cell>
          <cell r="C1123" t="str">
            <v>D2_OR_e_40</v>
          </cell>
          <cell r="E1123">
            <v>0</v>
          </cell>
        </row>
        <row r="1124">
          <cell r="A1124">
            <v>2037</v>
          </cell>
          <cell r="C1124" t="str">
            <v>D1OR_IRR_1</v>
          </cell>
          <cell r="E1124">
            <v>0</v>
          </cell>
        </row>
        <row r="1125">
          <cell r="A1125">
            <v>2037</v>
          </cell>
          <cell r="C1125" t="str">
            <v>D1OR_IRR_2</v>
          </cell>
          <cell r="E1125">
            <v>0</v>
          </cell>
        </row>
        <row r="1126">
          <cell r="A1126">
            <v>2037</v>
          </cell>
          <cell r="C1126" t="str">
            <v>D1OR_IRR_3</v>
          </cell>
          <cell r="E1126">
            <v>0</v>
          </cell>
        </row>
        <row r="1127">
          <cell r="A1127">
            <v>2037</v>
          </cell>
          <cell r="C1127" t="str">
            <v>D2_OR_f_50</v>
          </cell>
          <cell r="E1127">
            <v>0</v>
          </cell>
        </row>
        <row r="1128">
          <cell r="A1128">
            <v>2037</v>
          </cell>
          <cell r="C1128" t="str">
            <v>D2_OR_h_70</v>
          </cell>
          <cell r="E1128">
            <v>0</v>
          </cell>
        </row>
        <row r="1129">
          <cell r="A1129">
            <v>2037</v>
          </cell>
          <cell r="C1129" t="str">
            <v>D2_OR_c_20</v>
          </cell>
          <cell r="E1129">
            <v>0</v>
          </cell>
        </row>
        <row r="1130">
          <cell r="A1130">
            <v>2038</v>
          </cell>
          <cell r="C1130" t="str">
            <v>D1ID_IRR_3</v>
          </cell>
          <cell r="E1130">
            <v>0</v>
          </cell>
        </row>
        <row r="1131">
          <cell r="A1131">
            <v>2038</v>
          </cell>
          <cell r="C1131" t="str">
            <v>D2_ID_a_00</v>
          </cell>
          <cell r="E1131">
            <v>0</v>
          </cell>
        </row>
        <row r="1132">
          <cell r="A1132">
            <v>2038</v>
          </cell>
          <cell r="C1132" t="str">
            <v>D2_ID_b_10</v>
          </cell>
          <cell r="E1132">
            <v>0</v>
          </cell>
        </row>
        <row r="1133">
          <cell r="A1133">
            <v>2038</v>
          </cell>
          <cell r="C1133" t="str">
            <v>D2_ID_c_20</v>
          </cell>
          <cell r="E1133">
            <v>0</v>
          </cell>
        </row>
        <row r="1134">
          <cell r="A1134">
            <v>2038</v>
          </cell>
          <cell r="C1134" t="str">
            <v>D2_ID_d_30</v>
          </cell>
          <cell r="E1134">
            <v>0</v>
          </cell>
        </row>
        <row r="1135">
          <cell r="A1135">
            <v>2038</v>
          </cell>
          <cell r="C1135" t="str">
            <v>D2_ID_e_40</v>
          </cell>
          <cell r="E1135">
            <v>0</v>
          </cell>
        </row>
        <row r="1136">
          <cell r="A1136">
            <v>2038</v>
          </cell>
          <cell r="C1136" t="str">
            <v>D2_ID_f_50</v>
          </cell>
          <cell r="E1136">
            <v>0</v>
          </cell>
        </row>
        <row r="1137">
          <cell r="A1137">
            <v>2038</v>
          </cell>
          <cell r="C1137" t="str">
            <v>D2_ID_g_60</v>
          </cell>
          <cell r="E1137">
            <v>0</v>
          </cell>
        </row>
        <row r="1138">
          <cell r="A1138">
            <v>2038</v>
          </cell>
          <cell r="C1138" t="str">
            <v>D2_ID_h_70</v>
          </cell>
          <cell r="E1138">
            <v>0</v>
          </cell>
        </row>
        <row r="1139">
          <cell r="A1139">
            <v>2038</v>
          </cell>
          <cell r="C1139" t="str">
            <v>D2_ID_i_80</v>
          </cell>
          <cell r="E1139">
            <v>0</v>
          </cell>
        </row>
        <row r="1140">
          <cell r="A1140">
            <v>2038</v>
          </cell>
          <cell r="C1140" t="str">
            <v>D1UT_CUR_1</v>
          </cell>
          <cell r="E1140">
            <v>0</v>
          </cell>
        </row>
        <row r="1141">
          <cell r="A1141">
            <v>2038</v>
          </cell>
          <cell r="C1141" t="str">
            <v>D1UT_DLC_8</v>
          </cell>
          <cell r="E1141">
            <v>0</v>
          </cell>
        </row>
        <row r="1142">
          <cell r="A1142">
            <v>2038</v>
          </cell>
          <cell r="C1142" t="str">
            <v>D1UT_CUR_2</v>
          </cell>
          <cell r="E1142">
            <v>0</v>
          </cell>
        </row>
        <row r="1143">
          <cell r="A1143">
            <v>2038</v>
          </cell>
          <cell r="C1143" t="str">
            <v>D1UT_CUR_3</v>
          </cell>
          <cell r="E1143">
            <v>0</v>
          </cell>
        </row>
        <row r="1144">
          <cell r="A1144">
            <v>2038</v>
          </cell>
          <cell r="C1144" t="str">
            <v>D1UT_CUR_4</v>
          </cell>
          <cell r="E1144">
            <v>0</v>
          </cell>
        </row>
        <row r="1145">
          <cell r="A1145">
            <v>2038</v>
          </cell>
          <cell r="C1145" t="str">
            <v>D1UT_CUR_5</v>
          </cell>
          <cell r="E1145">
            <v>0</v>
          </cell>
        </row>
        <row r="1146">
          <cell r="A1146">
            <v>2038</v>
          </cell>
          <cell r="C1146" t="str">
            <v>D1UT_CUR_6</v>
          </cell>
          <cell r="E1146">
            <v>0</v>
          </cell>
        </row>
        <row r="1147">
          <cell r="A1147">
            <v>2038</v>
          </cell>
          <cell r="C1147" t="str">
            <v>D1UT_IRR_1</v>
          </cell>
          <cell r="E1147">
            <v>0</v>
          </cell>
        </row>
        <row r="1148">
          <cell r="A1148">
            <v>2038</v>
          </cell>
          <cell r="C1148" t="str">
            <v>D1UT_THM_8</v>
          </cell>
          <cell r="E1148">
            <v>0</v>
          </cell>
        </row>
        <row r="1149">
          <cell r="A1149">
            <v>2038</v>
          </cell>
          <cell r="C1149" t="str">
            <v>D2_UT_a_00</v>
          </cell>
          <cell r="E1149">
            <v>0</v>
          </cell>
        </row>
        <row r="1150">
          <cell r="A1150">
            <v>2038</v>
          </cell>
          <cell r="C1150" t="str">
            <v>D2_UT_b_10</v>
          </cell>
          <cell r="E1150">
            <v>0</v>
          </cell>
        </row>
        <row r="1151">
          <cell r="A1151">
            <v>2038</v>
          </cell>
          <cell r="C1151" t="str">
            <v>D2_UT_c_20</v>
          </cell>
          <cell r="E1151">
            <v>0</v>
          </cell>
        </row>
        <row r="1152">
          <cell r="A1152">
            <v>2038</v>
          </cell>
          <cell r="C1152" t="str">
            <v>D2_UT_d_30</v>
          </cell>
          <cell r="E1152">
            <v>0</v>
          </cell>
        </row>
        <row r="1153">
          <cell r="A1153">
            <v>2038</v>
          </cell>
          <cell r="C1153" t="str">
            <v>D2_UT_e_40</v>
          </cell>
          <cell r="E1153">
            <v>0</v>
          </cell>
        </row>
        <row r="1154">
          <cell r="A1154">
            <v>2038</v>
          </cell>
          <cell r="C1154" t="str">
            <v>D2_UT_f_50</v>
          </cell>
          <cell r="E1154">
            <v>0</v>
          </cell>
        </row>
        <row r="1155">
          <cell r="A1155">
            <v>2038</v>
          </cell>
          <cell r="C1155" t="str">
            <v>D2_UT_g_60</v>
          </cell>
          <cell r="E1155">
            <v>0</v>
          </cell>
        </row>
        <row r="1156">
          <cell r="A1156">
            <v>2038</v>
          </cell>
          <cell r="C1156" t="str">
            <v>D2_UT_h_70</v>
          </cell>
          <cell r="E1156">
            <v>0</v>
          </cell>
        </row>
        <row r="1157">
          <cell r="A1157">
            <v>2038</v>
          </cell>
          <cell r="C1157" t="str">
            <v>D2_UT_i_80</v>
          </cell>
          <cell r="E1157">
            <v>0</v>
          </cell>
        </row>
        <row r="1158">
          <cell r="A1158">
            <v>2038</v>
          </cell>
          <cell r="C1158" t="str">
            <v>D1WA_DLC_1</v>
          </cell>
          <cell r="E1158">
            <v>0</v>
          </cell>
        </row>
        <row r="1159">
          <cell r="A1159">
            <v>2038</v>
          </cell>
          <cell r="C1159" t="str">
            <v>D1WA_CUR_1</v>
          </cell>
          <cell r="E1159">
            <v>0</v>
          </cell>
        </row>
        <row r="1160">
          <cell r="A1160">
            <v>2038</v>
          </cell>
          <cell r="C1160" t="str">
            <v>D1WA_CUR_2</v>
          </cell>
          <cell r="E1160">
            <v>0</v>
          </cell>
        </row>
        <row r="1161">
          <cell r="A1161">
            <v>2038</v>
          </cell>
          <cell r="C1161" t="str">
            <v>D1WA_CUR_3</v>
          </cell>
          <cell r="E1161">
            <v>0</v>
          </cell>
        </row>
        <row r="1162">
          <cell r="A1162">
            <v>2038</v>
          </cell>
          <cell r="C1162" t="str">
            <v>D2_YK_a_00</v>
          </cell>
          <cell r="E1162">
            <v>0</v>
          </cell>
        </row>
        <row r="1163">
          <cell r="A1163">
            <v>2038</v>
          </cell>
          <cell r="C1163" t="str">
            <v>D2_YK_b_10</v>
          </cell>
          <cell r="E1163">
            <v>0</v>
          </cell>
        </row>
        <row r="1164">
          <cell r="A1164">
            <v>2038</v>
          </cell>
          <cell r="C1164" t="str">
            <v>D2_YK_c_20</v>
          </cell>
          <cell r="E1164">
            <v>0</v>
          </cell>
        </row>
        <row r="1165">
          <cell r="A1165">
            <v>2038</v>
          </cell>
          <cell r="C1165" t="str">
            <v>D2_YK_d_30</v>
          </cell>
          <cell r="E1165">
            <v>0</v>
          </cell>
        </row>
        <row r="1166">
          <cell r="A1166">
            <v>2038</v>
          </cell>
          <cell r="C1166" t="str">
            <v>D2_YK_e_40</v>
          </cell>
          <cell r="E1166">
            <v>0</v>
          </cell>
        </row>
        <row r="1167">
          <cell r="A1167">
            <v>2038</v>
          </cell>
          <cell r="C1167" t="str">
            <v>D2_YK_i_80</v>
          </cell>
          <cell r="E1167">
            <v>0</v>
          </cell>
        </row>
        <row r="1168">
          <cell r="A1168">
            <v>2038</v>
          </cell>
          <cell r="C1168" t="str">
            <v>D2_YK_j_90</v>
          </cell>
          <cell r="E1168">
            <v>0</v>
          </cell>
        </row>
        <row r="1169">
          <cell r="A1169">
            <v>2038</v>
          </cell>
          <cell r="C1169" t="str">
            <v>D2_WW_a_00</v>
          </cell>
          <cell r="E1169">
            <v>0</v>
          </cell>
        </row>
        <row r="1170">
          <cell r="A1170">
            <v>2038</v>
          </cell>
          <cell r="C1170" t="str">
            <v>D2_WW_b_10</v>
          </cell>
          <cell r="E1170">
            <v>0</v>
          </cell>
        </row>
        <row r="1171">
          <cell r="A1171">
            <v>2038</v>
          </cell>
          <cell r="C1171" t="str">
            <v>D2_WW_c_20</v>
          </cell>
          <cell r="E1171">
            <v>0</v>
          </cell>
        </row>
        <row r="1172">
          <cell r="A1172">
            <v>2038</v>
          </cell>
          <cell r="C1172" t="str">
            <v>D2_WW_d_30</v>
          </cell>
          <cell r="E1172">
            <v>0</v>
          </cell>
        </row>
        <row r="1173">
          <cell r="A1173">
            <v>2038</v>
          </cell>
          <cell r="C1173" t="str">
            <v>D1WY_DLC_1</v>
          </cell>
          <cell r="E1173">
            <v>0</v>
          </cell>
        </row>
        <row r="1174">
          <cell r="A1174">
            <v>2038</v>
          </cell>
          <cell r="C1174" t="str">
            <v>D1WY_DLC_2</v>
          </cell>
          <cell r="E1174">
            <v>0</v>
          </cell>
        </row>
        <row r="1175">
          <cell r="A1175">
            <v>2038</v>
          </cell>
          <cell r="C1175" t="str">
            <v>D1WY_CUR_1</v>
          </cell>
          <cell r="E1175">
            <v>0</v>
          </cell>
        </row>
        <row r="1176">
          <cell r="A1176">
            <v>2038</v>
          </cell>
          <cell r="C1176" t="str">
            <v>D1WY_CUR_2</v>
          </cell>
          <cell r="E1176">
            <v>0</v>
          </cell>
        </row>
        <row r="1177">
          <cell r="A1177">
            <v>2038</v>
          </cell>
          <cell r="C1177" t="str">
            <v>D1WY_CUR_3</v>
          </cell>
          <cell r="E1177">
            <v>0</v>
          </cell>
        </row>
        <row r="1178">
          <cell r="A1178">
            <v>2038</v>
          </cell>
          <cell r="C1178" t="str">
            <v>D1WY_CUR_4</v>
          </cell>
          <cell r="E1178">
            <v>0</v>
          </cell>
        </row>
        <row r="1179">
          <cell r="A1179">
            <v>2038</v>
          </cell>
          <cell r="C1179" t="str">
            <v>D1WY_THM_5</v>
          </cell>
          <cell r="E1179">
            <v>0</v>
          </cell>
        </row>
        <row r="1180">
          <cell r="A1180">
            <v>2038</v>
          </cell>
          <cell r="C1180" t="str">
            <v>D2_WY_a_00</v>
          </cell>
          <cell r="E1180">
            <v>0</v>
          </cell>
        </row>
        <row r="1181">
          <cell r="A1181">
            <v>2038</v>
          </cell>
          <cell r="C1181" t="str">
            <v>D2_WY_b_10</v>
          </cell>
          <cell r="E1181">
            <v>0</v>
          </cell>
        </row>
        <row r="1182">
          <cell r="A1182">
            <v>2038</v>
          </cell>
          <cell r="C1182" t="str">
            <v>D2_WY_c_20</v>
          </cell>
          <cell r="E1182">
            <v>0</v>
          </cell>
        </row>
        <row r="1183">
          <cell r="A1183">
            <v>2038</v>
          </cell>
          <cell r="C1183" t="str">
            <v>D2_WY_d_30</v>
          </cell>
          <cell r="E1183">
            <v>0</v>
          </cell>
        </row>
        <row r="1184">
          <cell r="A1184">
            <v>2038</v>
          </cell>
          <cell r="C1184" t="str">
            <v>D2_WY_e_40</v>
          </cell>
          <cell r="E1184">
            <v>0</v>
          </cell>
        </row>
        <row r="1185">
          <cell r="A1185">
            <v>2038</v>
          </cell>
          <cell r="C1185" t="str">
            <v>D2_WY_f_50</v>
          </cell>
          <cell r="E1185">
            <v>0</v>
          </cell>
        </row>
        <row r="1186">
          <cell r="A1186">
            <v>2038</v>
          </cell>
          <cell r="C1186" t="str">
            <v>D2_WY_g_60</v>
          </cell>
          <cell r="E1186">
            <v>0</v>
          </cell>
        </row>
        <row r="1187">
          <cell r="A1187">
            <v>2038</v>
          </cell>
          <cell r="C1187" t="str">
            <v>D2_WY_h_70</v>
          </cell>
          <cell r="E1187">
            <v>0</v>
          </cell>
        </row>
        <row r="1188">
          <cell r="A1188">
            <v>2038</v>
          </cell>
          <cell r="C1188" t="str">
            <v>D2_WY_i_80</v>
          </cell>
          <cell r="E1188">
            <v>0</v>
          </cell>
        </row>
        <row r="1189">
          <cell r="A1189">
            <v>2038</v>
          </cell>
          <cell r="C1189" t="str">
            <v>D1CA_DLC_1</v>
          </cell>
          <cell r="E1189">
            <v>0</v>
          </cell>
        </row>
        <row r="1190">
          <cell r="A1190">
            <v>2038</v>
          </cell>
          <cell r="C1190" t="str">
            <v>D1CA_CUR_1</v>
          </cell>
          <cell r="E1190">
            <v>0</v>
          </cell>
        </row>
        <row r="1191">
          <cell r="A1191">
            <v>2038</v>
          </cell>
          <cell r="C1191" t="str">
            <v>D2_OR_a_00</v>
          </cell>
          <cell r="E1191">
            <v>0</v>
          </cell>
        </row>
        <row r="1192">
          <cell r="A1192">
            <v>2038</v>
          </cell>
          <cell r="C1192" t="str">
            <v>D2_OR_d_30</v>
          </cell>
          <cell r="E1192">
            <v>0</v>
          </cell>
        </row>
        <row r="1193">
          <cell r="A1193">
            <v>2038</v>
          </cell>
          <cell r="C1193" t="str">
            <v>D2_OR_g_60</v>
          </cell>
          <cell r="E1193">
            <v>0</v>
          </cell>
        </row>
        <row r="1194">
          <cell r="A1194">
            <v>2038</v>
          </cell>
          <cell r="C1194" t="str">
            <v>D2_OR_i_80</v>
          </cell>
          <cell r="E1194">
            <v>0</v>
          </cell>
        </row>
        <row r="1195">
          <cell r="A1195">
            <v>2038</v>
          </cell>
          <cell r="C1195" t="str">
            <v>D2_CA_a_00</v>
          </cell>
          <cell r="E1195">
            <v>0</v>
          </cell>
        </row>
        <row r="1196">
          <cell r="A1196">
            <v>2038</v>
          </cell>
          <cell r="C1196" t="str">
            <v>D2_CA_d_30</v>
          </cell>
          <cell r="E1196">
            <v>0</v>
          </cell>
        </row>
        <row r="1197">
          <cell r="A1197">
            <v>2038</v>
          </cell>
          <cell r="C1197" t="str">
            <v>D2_OR_b_10</v>
          </cell>
          <cell r="E1197">
            <v>0</v>
          </cell>
        </row>
        <row r="1198">
          <cell r="A1198">
            <v>2038</v>
          </cell>
          <cell r="C1198" t="str">
            <v>D2_OR_e_40</v>
          </cell>
          <cell r="E1198">
            <v>0</v>
          </cell>
        </row>
        <row r="1199">
          <cell r="A1199">
            <v>2038</v>
          </cell>
          <cell r="C1199" t="str">
            <v>D1OR_CUR_2</v>
          </cell>
          <cell r="E1199">
            <v>0</v>
          </cell>
        </row>
        <row r="1200">
          <cell r="A1200">
            <v>2038</v>
          </cell>
          <cell r="C1200" t="str">
            <v>D1OR_CUR_5</v>
          </cell>
          <cell r="E1200">
            <v>0</v>
          </cell>
        </row>
        <row r="1201">
          <cell r="A1201">
            <v>2038</v>
          </cell>
          <cell r="C1201" t="str">
            <v>D2_OR_f_50</v>
          </cell>
          <cell r="E1201">
            <v>0</v>
          </cell>
        </row>
        <row r="1202">
          <cell r="A1202">
            <v>2038</v>
          </cell>
          <cell r="C1202" t="str">
            <v>D2_OR_h_70</v>
          </cell>
          <cell r="E1202">
            <v>0</v>
          </cell>
        </row>
        <row r="1203">
          <cell r="A1203">
            <v>2038</v>
          </cell>
          <cell r="C1203" t="str">
            <v>D2_OR_c_20</v>
          </cell>
          <cell r="E1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escription"/>
      <sheetName val="VDOC"/>
      <sheetName val="1 GRID Gas"/>
      <sheetName val="2b GRID Coal IRP"/>
      <sheetName val="3 GRID Gas 2019+ "/>
      <sheetName val="4 GRID Coal 2019+"/>
      <sheetName val="5 GRID IRP"/>
      <sheetName val="Market Gas"/>
      <sheetName val="Emission Tax"/>
      <sheetName val="Fuel Price_curtail"/>
      <sheetName val="Curtailment cost"/>
      <sheetName val="CurtailResourcelist"/>
      <sheetName val="xxHermiston GAS"/>
      <sheetName val="xxIncr Cost Check"/>
      <sheetName val="XXX Internal Verification"/>
      <sheetName val="XXX Incr Disp Order"/>
    </sheetNames>
    <sheetDataSet>
      <sheetData sheetId="0"/>
      <sheetData sheetId="1"/>
      <sheetData sheetId="2"/>
      <sheetData sheetId="3"/>
      <sheetData sheetId="4"/>
      <sheetData sheetId="5">
        <row r="604">
          <cell r="O604">
            <v>2.4239999999999999</v>
          </cell>
        </row>
      </sheetData>
      <sheetData sheetId="6"/>
      <sheetData sheetId="7"/>
      <sheetData sheetId="8">
        <row r="8">
          <cell r="E8">
            <v>205</v>
          </cell>
        </row>
      </sheetData>
      <sheetData sheetId="9">
        <row r="256">
          <cell r="A256">
            <v>-99.99</v>
          </cell>
        </row>
      </sheetData>
      <sheetData sheetId="10"/>
      <sheetData sheetId="11">
        <row r="93">
          <cell r="C93">
            <v>0</v>
          </cell>
          <cell r="H93">
            <v>0</v>
          </cell>
        </row>
        <row r="94">
          <cell r="C94">
            <v>0</v>
          </cell>
          <cell r="H94">
            <v>0</v>
          </cell>
        </row>
        <row r="95">
          <cell r="C95">
            <v>0</v>
          </cell>
          <cell r="H95">
            <v>0</v>
          </cell>
        </row>
        <row r="96">
          <cell r="C96">
            <v>0</v>
          </cell>
          <cell r="H96">
            <v>0</v>
          </cell>
        </row>
        <row r="97">
          <cell r="C97">
            <v>0</v>
          </cell>
          <cell r="H97">
            <v>0</v>
          </cell>
        </row>
        <row r="98">
          <cell r="C98">
            <v>0</v>
          </cell>
          <cell r="H98">
            <v>0</v>
          </cell>
        </row>
        <row r="99">
          <cell r="C99">
            <v>0</v>
          </cell>
          <cell r="H99">
            <v>0</v>
          </cell>
        </row>
        <row r="100">
          <cell r="C100" t="str">
            <v>Tax Year</v>
          </cell>
          <cell r="H100" t="str">
            <v>Grossed Up PTC $/MWh</v>
          </cell>
        </row>
        <row r="101">
          <cell r="C101">
            <v>2015</v>
          </cell>
          <cell r="H101">
            <v>30.5</v>
          </cell>
        </row>
        <row r="102">
          <cell r="C102">
            <v>2015</v>
          </cell>
          <cell r="H102">
            <v>30.5</v>
          </cell>
        </row>
        <row r="103">
          <cell r="C103">
            <v>2016</v>
          </cell>
          <cell r="H103">
            <v>30.5</v>
          </cell>
        </row>
        <row r="104">
          <cell r="C104">
            <v>2017</v>
          </cell>
          <cell r="H104">
            <v>31.82</v>
          </cell>
        </row>
        <row r="105">
          <cell r="C105">
            <v>2018</v>
          </cell>
          <cell r="H105">
            <v>31.82</v>
          </cell>
        </row>
        <row r="106">
          <cell r="C106">
            <v>2019</v>
          </cell>
          <cell r="H106">
            <v>33.15</v>
          </cell>
        </row>
        <row r="107">
          <cell r="C107">
            <v>2020</v>
          </cell>
          <cell r="H107">
            <v>33.15</v>
          </cell>
        </row>
        <row r="108">
          <cell r="C108">
            <v>2021</v>
          </cell>
          <cell r="H108">
            <v>34.479999999999997</v>
          </cell>
        </row>
        <row r="109">
          <cell r="C109">
            <v>2022</v>
          </cell>
          <cell r="H109">
            <v>34.479999999999997</v>
          </cell>
        </row>
        <row r="110">
          <cell r="C110">
            <v>2023</v>
          </cell>
          <cell r="H110">
            <v>35.799999999999997</v>
          </cell>
        </row>
        <row r="111">
          <cell r="C111">
            <v>2024</v>
          </cell>
          <cell r="H111">
            <v>35.799999999999997</v>
          </cell>
        </row>
        <row r="112">
          <cell r="C112">
            <v>2025</v>
          </cell>
          <cell r="H112">
            <v>37.130000000000003</v>
          </cell>
        </row>
        <row r="113">
          <cell r="C113">
            <v>2026</v>
          </cell>
          <cell r="H113">
            <v>37.130000000000003</v>
          </cell>
        </row>
        <row r="114">
          <cell r="C114">
            <v>2026</v>
          </cell>
          <cell r="H114">
            <v>37.130000000000003</v>
          </cell>
        </row>
        <row r="115">
          <cell r="C115">
            <v>2027</v>
          </cell>
          <cell r="H115">
            <v>38.450000000000003</v>
          </cell>
        </row>
        <row r="116">
          <cell r="C116">
            <v>2028</v>
          </cell>
          <cell r="H116">
            <v>38.450000000000003</v>
          </cell>
        </row>
        <row r="117">
          <cell r="C117">
            <v>2029</v>
          </cell>
          <cell r="H117">
            <v>39.78</v>
          </cell>
        </row>
        <row r="118">
          <cell r="C118">
            <v>2030</v>
          </cell>
          <cell r="H118">
            <v>41.11</v>
          </cell>
        </row>
        <row r="119">
          <cell r="C119">
            <v>2031</v>
          </cell>
          <cell r="H119">
            <v>41.11</v>
          </cell>
        </row>
        <row r="120">
          <cell r="C120">
            <v>2032</v>
          </cell>
          <cell r="H120">
            <v>42.43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6.1"/>
      <sheetName val="Table 6.2 P1"/>
      <sheetName val="Table 6.2 P2"/>
      <sheetName val="Table 6.3"/>
      <sheetName val="&gt;&gt;&gt;&gt;&gt;"/>
      <sheetName val="Table 6.2 P1 Orginal"/>
      <sheetName val="Table 6.2 P2 Original"/>
      <sheetName val="Chart Compare"/>
      <sheetName val="Charts"/>
      <sheetName val="Database"/>
      <sheetName val="LCF"/>
      <sheetName val="Inputs"/>
      <sheetName val="Other Inputs"/>
      <sheetName val="Reference"/>
    </sheetNames>
    <sheetDataSet>
      <sheetData sheetId="0" refreshError="1"/>
      <sheetData sheetId="1">
        <row r="76">
          <cell r="C76">
            <v>1358.4350565953944</v>
          </cell>
          <cell r="F76">
            <v>27.99</v>
          </cell>
          <cell r="G76">
            <v>2.9016599518805947E-2</v>
          </cell>
        </row>
        <row r="77">
          <cell r="C77">
            <v>1301.4978814276944</v>
          </cell>
          <cell r="D77">
            <v>6.898638050271251E-2</v>
          </cell>
          <cell r="F77">
            <v>27.99</v>
          </cell>
          <cell r="G77">
            <v>2.9016599518805947E-2</v>
          </cell>
        </row>
        <row r="81">
          <cell r="C81">
            <v>1879.5324259832769</v>
          </cell>
          <cell r="F81">
            <v>29.876367356663977</v>
          </cell>
          <cell r="G81">
            <v>2.9016599518805947E-2</v>
          </cell>
        </row>
        <row r="85">
          <cell r="C85">
            <v>1923.6831909029345</v>
          </cell>
          <cell r="F85">
            <v>29.876367356663977</v>
          </cell>
          <cell r="G85">
            <v>2.9016599518805947E-2</v>
          </cell>
        </row>
        <row r="99">
          <cell r="C99">
            <v>1698.6767295711138</v>
          </cell>
          <cell r="F99">
            <v>24.236367356663969</v>
          </cell>
          <cell r="G99">
            <v>1.3791318470045067E-2</v>
          </cell>
        </row>
        <row r="100">
          <cell r="C100">
            <v>1611.5125096665929</v>
          </cell>
          <cell r="F100">
            <v>24.236367356663969</v>
          </cell>
          <cell r="G100">
            <v>1.3791318470045067E-2</v>
          </cell>
        </row>
        <row r="102">
          <cell r="C102">
            <v>1608.8221683005897</v>
          </cell>
          <cell r="F102">
            <v>24.236367356663969</v>
          </cell>
          <cell r="G102">
            <v>1.3791318470045067E-2</v>
          </cell>
        </row>
        <row r="103">
          <cell r="C103">
            <v>1696.7441589156169</v>
          </cell>
          <cell r="F103">
            <v>24.236367356663969</v>
          </cell>
          <cell r="G103">
            <v>1.3791318470045067E-2</v>
          </cell>
        </row>
      </sheetData>
      <sheetData sheetId="2">
        <row r="73">
          <cell r="C73">
            <v>0.436</v>
          </cell>
        </row>
        <row r="76">
          <cell r="C76">
            <v>0.371</v>
          </cell>
        </row>
        <row r="77">
          <cell r="C77">
            <v>0.29499999999999998</v>
          </cell>
        </row>
        <row r="78">
          <cell r="I78">
            <v>0.65</v>
          </cell>
        </row>
        <row r="82">
          <cell r="C82">
            <v>0.371</v>
          </cell>
          <cell r="I82">
            <v>0</v>
          </cell>
        </row>
        <row r="86">
          <cell r="C86">
            <v>0.371</v>
          </cell>
          <cell r="I86">
            <v>10</v>
          </cell>
        </row>
        <row r="100">
          <cell r="C100">
            <v>0.29699999999999999</v>
          </cell>
          <cell r="I100">
            <v>0</v>
          </cell>
        </row>
        <row r="101">
          <cell r="C101">
            <v>0.32500000000000001</v>
          </cell>
          <cell r="I101">
            <v>0</v>
          </cell>
        </row>
        <row r="103">
          <cell r="C103">
            <v>0.30099999999999999</v>
          </cell>
          <cell r="I103">
            <v>0</v>
          </cell>
        </row>
        <row r="104">
          <cell r="C104">
            <v>0.26</v>
          </cell>
          <cell r="I10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6">
          <cell r="P56">
            <v>9786.4587359536672</v>
          </cell>
        </row>
        <row r="88">
          <cell r="BA88">
            <v>-6.2214116072769627</v>
          </cell>
        </row>
        <row r="238">
          <cell r="AA238">
            <v>745.12812495389073</v>
          </cell>
          <cell r="AB238">
            <v>6.9588491515316389E-2</v>
          </cell>
          <cell r="AD238">
            <v>16.814542743624582</v>
          </cell>
          <cell r="AE238">
            <v>1.1354321550837106E-2</v>
          </cell>
          <cell r="AI238">
            <v>14.903353836000001</v>
          </cell>
          <cell r="AN238">
            <v>0.33</v>
          </cell>
          <cell r="AT238">
            <v>6.9619959256026718</v>
          </cell>
          <cell r="AU238">
            <v>0.11480480679179744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R Table"/>
      <sheetName val="0. Resource Name List"/>
      <sheetName val="Location Table"/>
      <sheetName val="SSR to Model Resource Check"/>
      <sheetName val="Model List to Study List Check"/>
      <sheetName val="1. Solar Cost Calc"/>
      <sheetName val="2. Wind Cost Calc"/>
      <sheetName val="3. Thermal Cost Calc"/>
      <sheetName val="4. Thermal Var Calc"/>
      <sheetName val="5. Renew+Therm Const Cost (XML)"/>
      <sheetName val="6. Thermal Inputs"/>
      <sheetName val="7. Storage - Battery"/>
      <sheetName val="7a Battery VOM"/>
      <sheetName val="8. Storage - Other"/>
      <sheetName val="9. Storage Var Calc"/>
      <sheetName val="10. Storage Const Cost (XML)"/>
      <sheetName val="11. Storage Inputs"/>
      <sheetName val="12. Max Capacities (NT)"/>
      <sheetName val="13. Year 1 Cap Recov Rate"/>
      <sheetName val="14. VOM"/>
      <sheetName val="14b. SO-PaR Sampling Adj"/>
      <sheetName val="15. FOM (no wind)"/>
      <sheetName val="16. PTC Calc"/>
      <sheetName val="17. FOM - Wind"/>
      <sheetName val="Brownfield Multiplier Table"/>
      <sheetName val="Lateral"/>
      <sheetName val="2019 IRP SSR EPM Input 20180927"/>
    </sheetNames>
    <sheetDataSet>
      <sheetData sheetId="0"/>
      <sheetData sheetId="1"/>
      <sheetData sheetId="2"/>
      <sheetData sheetId="3"/>
      <sheetData sheetId="4"/>
      <sheetData sheetId="5">
        <row r="9">
          <cell r="N9" t="str">
            <v>Capital Cost</v>
          </cell>
        </row>
      </sheetData>
      <sheetData sheetId="6">
        <row r="9">
          <cell r="N9" t="str">
            <v>Capital Cost</v>
          </cell>
        </row>
      </sheetData>
      <sheetData sheetId="7">
        <row r="9">
          <cell r="N9" t="str">
            <v>Capital Cost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C5">
            <v>2.2799999999999997E-2</v>
          </cell>
        </row>
        <row r="9">
          <cell r="X9" t="str">
            <v>SO Name</v>
          </cell>
          <cell r="Y9" t="str">
            <v>Value</v>
          </cell>
        </row>
        <row r="10">
          <cell r="X10" t="str">
            <v>H_.AE1_WD</v>
          </cell>
          <cell r="Y10">
            <v>6.899</v>
          </cell>
        </row>
        <row r="11">
          <cell r="X11" t="str">
            <v>H_.AE1_WDS</v>
          </cell>
          <cell r="Y11">
            <v>6.899</v>
          </cell>
        </row>
        <row r="12">
          <cell r="X12" t="str">
            <v>H_.GO1_PV</v>
          </cell>
          <cell r="Y12">
            <v>6.75</v>
          </cell>
        </row>
        <row r="13">
          <cell r="X13" t="str">
            <v>H_.GO1_PVS</v>
          </cell>
          <cell r="Y13">
            <v>6.75</v>
          </cell>
        </row>
        <row r="14">
          <cell r="X14" t="str">
            <v>H_.GO1_WD</v>
          </cell>
          <cell r="Y14">
            <v>6.899</v>
          </cell>
        </row>
        <row r="15">
          <cell r="X15" t="str">
            <v>H_.GO1_WDS</v>
          </cell>
          <cell r="Y15">
            <v>6.899</v>
          </cell>
        </row>
        <row r="16">
          <cell r="X16" t="str">
            <v>H_.GO2_PV</v>
          </cell>
          <cell r="Y16">
            <v>6.75</v>
          </cell>
        </row>
        <row r="17">
          <cell r="X17" t="str">
            <v>H_.GO2_PVS</v>
          </cell>
          <cell r="Y17">
            <v>6.75</v>
          </cell>
        </row>
        <row r="18">
          <cell r="X18" t="str">
            <v>H_.GO2_WD</v>
          </cell>
          <cell r="Y18">
            <v>6.899</v>
          </cell>
        </row>
        <row r="19">
          <cell r="X19" t="str">
            <v>H_.GO2_WDS</v>
          </cell>
          <cell r="Y19">
            <v>6.899</v>
          </cell>
        </row>
        <row r="20">
          <cell r="X20" t="str">
            <v>H_.PN1_WDS</v>
          </cell>
          <cell r="Y20">
            <v>6.899</v>
          </cell>
        </row>
        <row r="21">
          <cell r="X21" t="str">
            <v>H_.PN2_WDS</v>
          </cell>
          <cell r="Y21">
            <v>6.899</v>
          </cell>
        </row>
        <row r="22">
          <cell r="X22" t="str">
            <v>H_.SO1_PV</v>
          </cell>
          <cell r="Y22">
            <v>6.75</v>
          </cell>
        </row>
        <row r="23">
          <cell r="X23" t="str">
            <v>H_.SO1_PVS</v>
          </cell>
          <cell r="Y23">
            <v>6.75</v>
          </cell>
        </row>
        <row r="24">
          <cell r="X24" t="str">
            <v>H_.SO1_WD</v>
          </cell>
          <cell r="Y24">
            <v>6.899</v>
          </cell>
        </row>
        <row r="25">
          <cell r="X25" t="str">
            <v>H_.SO2_PV</v>
          </cell>
          <cell r="Y25">
            <v>6.75</v>
          </cell>
        </row>
        <row r="26">
          <cell r="X26" t="str">
            <v>H_.SO2_PVS</v>
          </cell>
          <cell r="Y26">
            <v>6.75</v>
          </cell>
        </row>
        <row r="27">
          <cell r="X27" t="str">
            <v>H_.SO2_WD</v>
          </cell>
          <cell r="Y27">
            <v>6.899</v>
          </cell>
        </row>
        <row r="28">
          <cell r="X28" t="str">
            <v>H_.SO3_PV</v>
          </cell>
          <cell r="Y28">
            <v>6.75</v>
          </cell>
        </row>
        <row r="29">
          <cell r="X29" t="str">
            <v>H_.SO3_PVS</v>
          </cell>
          <cell r="Y29">
            <v>6.75</v>
          </cell>
        </row>
        <row r="30">
          <cell r="X30" t="str">
            <v>H_.SO3_WD</v>
          </cell>
          <cell r="Y30">
            <v>6.899</v>
          </cell>
        </row>
        <row r="31">
          <cell r="X31" t="str">
            <v>H_.US1_PV</v>
          </cell>
          <cell r="Y31">
            <v>6.75</v>
          </cell>
        </row>
        <row r="32">
          <cell r="X32" t="str">
            <v>H_.US1_PV_CP</v>
          </cell>
          <cell r="Y32">
            <v>6.75</v>
          </cell>
        </row>
        <row r="33">
          <cell r="X33" t="str">
            <v>H_.US1_PVS</v>
          </cell>
          <cell r="Y33">
            <v>6.75</v>
          </cell>
        </row>
        <row r="34">
          <cell r="X34" t="str">
            <v>H_.US1_WD</v>
          </cell>
          <cell r="Y34">
            <v>6.899</v>
          </cell>
        </row>
        <row r="35">
          <cell r="X35" t="str">
            <v>H_.US1_WD_CP</v>
          </cell>
          <cell r="Y35">
            <v>6.899</v>
          </cell>
        </row>
        <row r="36">
          <cell r="X36" t="str">
            <v>H_.US1_WDS</v>
          </cell>
          <cell r="Y36">
            <v>6.899</v>
          </cell>
        </row>
        <row r="37">
          <cell r="X37" t="str">
            <v>H_.US2_PV</v>
          </cell>
          <cell r="Y37">
            <v>6.75</v>
          </cell>
        </row>
        <row r="38">
          <cell r="X38" t="str">
            <v>H_.US2_PV_CP</v>
          </cell>
          <cell r="Y38">
            <v>6.75</v>
          </cell>
        </row>
        <row r="39">
          <cell r="X39" t="str">
            <v>H_.US2_PVS</v>
          </cell>
          <cell r="Y39">
            <v>6.75</v>
          </cell>
        </row>
        <row r="40">
          <cell r="X40" t="str">
            <v>H_.US2_WD</v>
          </cell>
          <cell r="Y40">
            <v>6.899</v>
          </cell>
        </row>
        <row r="41">
          <cell r="X41" t="str">
            <v>H_.US2_WD_CP</v>
          </cell>
          <cell r="Y41">
            <v>6.899</v>
          </cell>
        </row>
        <row r="42">
          <cell r="X42" t="str">
            <v>H_.US2_WDS</v>
          </cell>
          <cell r="Y42">
            <v>6.899</v>
          </cell>
        </row>
        <row r="43">
          <cell r="X43" t="str">
            <v>H_.US3_PV</v>
          </cell>
          <cell r="Y43">
            <v>6.75</v>
          </cell>
        </row>
        <row r="44">
          <cell r="X44" t="str">
            <v>H_.US3_PV_CP</v>
          </cell>
          <cell r="Y44">
            <v>6.75</v>
          </cell>
        </row>
        <row r="45">
          <cell r="X45" t="str">
            <v>H_.US3_PVS</v>
          </cell>
          <cell r="Y45">
            <v>6.75</v>
          </cell>
        </row>
        <row r="46">
          <cell r="X46" t="str">
            <v>H_.US3_WD</v>
          </cell>
          <cell r="Y46">
            <v>6.899</v>
          </cell>
        </row>
        <row r="47">
          <cell r="X47" t="str">
            <v>H_.US3_WD_CP</v>
          </cell>
          <cell r="Y47">
            <v>6.899</v>
          </cell>
        </row>
        <row r="48">
          <cell r="X48" t="str">
            <v>H_.US3_WDS</v>
          </cell>
          <cell r="Y48">
            <v>6.899</v>
          </cell>
        </row>
        <row r="49">
          <cell r="X49" t="str">
            <v>H_.US4_PV</v>
          </cell>
          <cell r="Y49">
            <v>6.75</v>
          </cell>
        </row>
        <row r="50">
          <cell r="X50" t="str">
            <v>H_.US4_PV_CP</v>
          </cell>
          <cell r="Y50">
            <v>6.75</v>
          </cell>
        </row>
        <row r="51">
          <cell r="X51" t="str">
            <v>H_.US4_PVS</v>
          </cell>
          <cell r="Y51">
            <v>6.75</v>
          </cell>
        </row>
        <row r="52">
          <cell r="X52" t="str">
            <v>H_.US4_WD</v>
          </cell>
          <cell r="Y52">
            <v>6.899</v>
          </cell>
        </row>
        <row r="53">
          <cell r="X53" t="str">
            <v>H_.US4_WD_CP</v>
          </cell>
          <cell r="Y53">
            <v>6.899</v>
          </cell>
        </row>
        <row r="54">
          <cell r="X54" t="str">
            <v>H_.US4_WDS</v>
          </cell>
          <cell r="Y54">
            <v>6.899</v>
          </cell>
        </row>
        <row r="55">
          <cell r="X55" t="str">
            <v>H_.WS1_PV</v>
          </cell>
          <cell r="Y55">
            <v>6.75</v>
          </cell>
        </row>
        <row r="56">
          <cell r="X56" t="str">
            <v>H_.WS1_PV_CP</v>
          </cell>
          <cell r="Y56">
            <v>6.75</v>
          </cell>
        </row>
        <row r="57">
          <cell r="X57" t="str">
            <v>H_.WS1_PVS</v>
          </cell>
          <cell r="Y57">
            <v>6.75</v>
          </cell>
        </row>
        <row r="58">
          <cell r="X58" t="str">
            <v>H_.WW1_WD</v>
          </cell>
          <cell r="Y58">
            <v>6.899</v>
          </cell>
        </row>
        <row r="59">
          <cell r="X59" t="str">
            <v>H_.YK1_PV</v>
          </cell>
          <cell r="Y59">
            <v>6.75</v>
          </cell>
        </row>
        <row r="60">
          <cell r="X60" t="str">
            <v>H_.YK1_PVS</v>
          </cell>
          <cell r="Y60">
            <v>6.75</v>
          </cell>
        </row>
        <row r="61">
          <cell r="X61" t="str">
            <v>H_.YK1_WD</v>
          </cell>
          <cell r="Y61">
            <v>6.899</v>
          </cell>
        </row>
        <row r="62">
          <cell r="X62" t="str">
            <v>H_.YK1_WDS</v>
          </cell>
          <cell r="Y62">
            <v>6.899</v>
          </cell>
        </row>
        <row r="63">
          <cell r="X63" t="str">
            <v>H_.YK2_PV</v>
          </cell>
          <cell r="Y63">
            <v>6.75</v>
          </cell>
        </row>
        <row r="64">
          <cell r="X64" t="str">
            <v>H_.YK2_PVS</v>
          </cell>
          <cell r="Y64">
            <v>6.75</v>
          </cell>
        </row>
        <row r="65">
          <cell r="X65" t="str">
            <v>H_.YK2_WD</v>
          </cell>
          <cell r="Y65">
            <v>6.899</v>
          </cell>
        </row>
        <row r="66">
          <cell r="X66" t="str">
            <v>H_.YK2_WDS</v>
          </cell>
          <cell r="Y66">
            <v>6.899</v>
          </cell>
        </row>
        <row r="67">
          <cell r="X67" t="str">
            <v>H_.YK3_PV</v>
          </cell>
          <cell r="Y67">
            <v>6.75</v>
          </cell>
        </row>
        <row r="68">
          <cell r="X68" t="str">
            <v>H_.YK3_PVS</v>
          </cell>
          <cell r="Y68">
            <v>6.75</v>
          </cell>
        </row>
        <row r="69">
          <cell r="X69" t="str">
            <v>H_.YK3_WD</v>
          </cell>
          <cell r="Y69">
            <v>6.899</v>
          </cell>
        </row>
        <row r="70">
          <cell r="X70" t="str">
            <v>H_.YK3_WDS</v>
          </cell>
          <cell r="Y70">
            <v>6.899</v>
          </cell>
        </row>
        <row r="71">
          <cell r="X71" t="str">
            <v>H_.YK4_PV</v>
          </cell>
          <cell r="Y71">
            <v>6.75</v>
          </cell>
        </row>
        <row r="72">
          <cell r="X72" t="str">
            <v>H_.YK4_PVS</v>
          </cell>
          <cell r="Y72">
            <v>6.75</v>
          </cell>
        </row>
        <row r="73">
          <cell r="X73" t="str">
            <v>H_.YK4_WD</v>
          </cell>
          <cell r="Y73">
            <v>6.899</v>
          </cell>
        </row>
        <row r="74">
          <cell r="X74" t="str">
            <v>H_.YK4_WDS</v>
          </cell>
          <cell r="Y74">
            <v>6.899</v>
          </cell>
        </row>
        <row r="75">
          <cell r="X75" t="str">
            <v>H1.AE1_WD</v>
          </cell>
          <cell r="Y75">
            <v>6.899</v>
          </cell>
        </row>
        <row r="76">
          <cell r="X76" t="str">
            <v>H1.US1_PV</v>
          </cell>
          <cell r="Y76">
            <v>5.085</v>
          </cell>
        </row>
        <row r="77">
          <cell r="X77" t="str">
            <v>H1.US1_PV_CP</v>
          </cell>
          <cell r="Y77">
            <v>5.085</v>
          </cell>
        </row>
        <row r="78">
          <cell r="X78" t="str">
            <v>H1.US1_PVS</v>
          </cell>
          <cell r="Y78">
            <v>5.085</v>
          </cell>
        </row>
        <row r="79">
          <cell r="X79" t="str">
            <v>H1.US1_WD</v>
          </cell>
          <cell r="Y79">
            <v>6.899</v>
          </cell>
        </row>
        <row r="80">
          <cell r="X80" t="str">
            <v>H1.US1_WD_CP</v>
          </cell>
          <cell r="Y80">
            <v>6.899</v>
          </cell>
        </row>
        <row r="81">
          <cell r="X81" t="str">
            <v>H1.US2_PV</v>
          </cell>
          <cell r="Y81">
            <v>5.085</v>
          </cell>
        </row>
        <row r="82">
          <cell r="X82" t="str">
            <v>H1.US2_PV_CP</v>
          </cell>
          <cell r="Y82">
            <v>5.085</v>
          </cell>
        </row>
        <row r="83">
          <cell r="X83" t="str">
            <v>H1.US2_PVS</v>
          </cell>
          <cell r="Y83">
            <v>5.085</v>
          </cell>
        </row>
        <row r="84">
          <cell r="X84" t="str">
            <v>H1.US2_WD</v>
          </cell>
          <cell r="Y84">
            <v>6.899</v>
          </cell>
        </row>
        <row r="85">
          <cell r="X85" t="str">
            <v>H1.US2_WD_CP</v>
          </cell>
          <cell r="Y85">
            <v>6.899</v>
          </cell>
        </row>
        <row r="86">
          <cell r="X86" t="str">
            <v>H1.US3_PV</v>
          </cell>
          <cell r="Y86">
            <v>5.085</v>
          </cell>
        </row>
        <row r="87">
          <cell r="X87" t="str">
            <v>H1.US3_PV_CP</v>
          </cell>
          <cell r="Y87">
            <v>5.085</v>
          </cell>
        </row>
        <row r="88">
          <cell r="X88" t="str">
            <v>H1.US3_PVS</v>
          </cell>
          <cell r="Y88">
            <v>5.085</v>
          </cell>
        </row>
        <row r="89">
          <cell r="X89" t="str">
            <v>H1.US3_WD</v>
          </cell>
          <cell r="Y89">
            <v>6.899</v>
          </cell>
        </row>
        <row r="90">
          <cell r="X90" t="str">
            <v>H1.US3_WD_CP</v>
          </cell>
          <cell r="Y90">
            <v>6.899</v>
          </cell>
        </row>
        <row r="91">
          <cell r="X91" t="str">
            <v>H1.US4_PV</v>
          </cell>
          <cell r="Y91">
            <v>5.085</v>
          </cell>
        </row>
        <row r="92">
          <cell r="X92" t="str">
            <v>H1.US4_PV_CP</v>
          </cell>
          <cell r="Y92">
            <v>5.085</v>
          </cell>
        </row>
        <row r="93">
          <cell r="X93" t="str">
            <v>H1.US4_PVS</v>
          </cell>
          <cell r="Y93">
            <v>5.085</v>
          </cell>
        </row>
        <row r="94">
          <cell r="X94" t="str">
            <v>H1.US4_WD</v>
          </cell>
          <cell r="Y94">
            <v>6.899</v>
          </cell>
        </row>
        <row r="95">
          <cell r="X95" t="str">
            <v>H1.US4_WD_CP</v>
          </cell>
          <cell r="Y95">
            <v>6.899</v>
          </cell>
        </row>
        <row r="96">
          <cell r="X96" t="str">
            <v>H2.SO1_PV</v>
          </cell>
          <cell r="Y96">
            <v>5.3949999999999996</v>
          </cell>
        </row>
        <row r="97">
          <cell r="X97" t="str">
            <v>H2.SO1_PVS</v>
          </cell>
          <cell r="Y97">
            <v>5.3949999999999996</v>
          </cell>
        </row>
        <row r="98">
          <cell r="X98" t="str">
            <v>H2.SO2_PV</v>
          </cell>
          <cell r="Y98">
            <v>5.3949999999999996</v>
          </cell>
        </row>
        <row r="99">
          <cell r="X99" t="str">
            <v>H2.SO2_PVS</v>
          </cell>
          <cell r="Y99">
            <v>5.3949999999999996</v>
          </cell>
        </row>
        <row r="100">
          <cell r="X100" t="str">
            <v>H2.SO3_PV</v>
          </cell>
          <cell r="Y100">
            <v>5.3949999999999996</v>
          </cell>
        </row>
        <row r="101">
          <cell r="X101" t="str">
            <v>H2.SO3_PVS</v>
          </cell>
          <cell r="Y101">
            <v>5.3949999999999996</v>
          </cell>
        </row>
        <row r="102">
          <cell r="X102" t="str">
            <v>H2.US1_PV</v>
          </cell>
          <cell r="Y102">
            <v>5.3949999999999996</v>
          </cell>
        </row>
        <row r="103">
          <cell r="X103" t="str">
            <v>H2.US1_PV_CP</v>
          </cell>
          <cell r="Y103">
            <v>5.3949999999999996</v>
          </cell>
        </row>
        <row r="104">
          <cell r="X104" t="str">
            <v>H2.US1_PVS</v>
          </cell>
          <cell r="Y104">
            <v>5.3949999999999996</v>
          </cell>
        </row>
        <row r="105">
          <cell r="X105" t="str">
            <v>H2.US1_WD</v>
          </cell>
          <cell r="Y105">
            <v>6.899</v>
          </cell>
        </row>
        <row r="106">
          <cell r="X106" t="str">
            <v>H2.US1_WD_CP</v>
          </cell>
          <cell r="Y106">
            <v>6.899</v>
          </cell>
        </row>
        <row r="107">
          <cell r="X107" t="str">
            <v>H2.US2_PV</v>
          </cell>
          <cell r="Y107">
            <v>5.3949999999999996</v>
          </cell>
        </row>
        <row r="108">
          <cell r="X108" t="str">
            <v>H2.US2_PV_CP</v>
          </cell>
          <cell r="Y108">
            <v>5.3949999999999996</v>
          </cell>
        </row>
        <row r="109">
          <cell r="X109" t="str">
            <v>H2.US2_PVS</v>
          </cell>
          <cell r="Y109">
            <v>5.3949999999999996</v>
          </cell>
        </row>
        <row r="110">
          <cell r="X110" t="str">
            <v>H2.US2_WD</v>
          </cell>
          <cell r="Y110">
            <v>6.899</v>
          </cell>
        </row>
        <row r="111">
          <cell r="X111" t="str">
            <v>H2.US2_WD_CP</v>
          </cell>
          <cell r="Y111">
            <v>6.899</v>
          </cell>
        </row>
        <row r="112">
          <cell r="X112" t="str">
            <v>H2.US3_PV</v>
          </cell>
          <cell r="Y112">
            <v>5.3949999999999996</v>
          </cell>
        </row>
        <row r="113">
          <cell r="X113" t="str">
            <v>H2.US3_PV_CP</v>
          </cell>
          <cell r="Y113">
            <v>5.3949999999999996</v>
          </cell>
        </row>
        <row r="114">
          <cell r="X114" t="str">
            <v>H2.US3_PVS</v>
          </cell>
          <cell r="Y114">
            <v>5.3949999999999996</v>
          </cell>
        </row>
        <row r="115">
          <cell r="X115" t="str">
            <v>H2.US3_WD</v>
          </cell>
          <cell r="Y115">
            <v>6.899</v>
          </cell>
        </row>
        <row r="116">
          <cell r="X116" t="str">
            <v>H2.US3_WD_CP</v>
          </cell>
          <cell r="Y116">
            <v>6.899</v>
          </cell>
        </row>
        <row r="117">
          <cell r="X117" t="str">
            <v>H2.US4_PV</v>
          </cell>
          <cell r="Y117">
            <v>5.3949999999999996</v>
          </cell>
        </row>
        <row r="118">
          <cell r="X118" t="str">
            <v>H2.US4_PV_CP</v>
          </cell>
          <cell r="Y118">
            <v>5.3949999999999996</v>
          </cell>
        </row>
        <row r="119">
          <cell r="X119" t="str">
            <v>H2.US4_PVS</v>
          </cell>
          <cell r="Y119">
            <v>5.3949999999999996</v>
          </cell>
        </row>
        <row r="120">
          <cell r="X120" t="str">
            <v>H2.US4_WD</v>
          </cell>
          <cell r="Y120">
            <v>6.899</v>
          </cell>
        </row>
        <row r="121">
          <cell r="X121" t="str">
            <v>H2.US4_WD_CP</v>
          </cell>
          <cell r="Y121">
            <v>6.899</v>
          </cell>
        </row>
        <row r="122">
          <cell r="X122" t="str">
            <v>H2.WS1_PV</v>
          </cell>
          <cell r="Y122">
            <v>5.3949999999999996</v>
          </cell>
        </row>
        <row r="123">
          <cell r="X123" t="str">
            <v>H2.WS1_PV_CP</v>
          </cell>
          <cell r="Y123">
            <v>5.3949999999999996</v>
          </cell>
        </row>
        <row r="124">
          <cell r="X124" t="str">
            <v>H2.WS1_PVS</v>
          </cell>
          <cell r="Y124">
            <v>5.3949999999999996</v>
          </cell>
        </row>
        <row r="125">
          <cell r="X125" t="str">
            <v>H2.YK1_PV</v>
          </cell>
          <cell r="Y125">
            <v>5.3949999999999996</v>
          </cell>
        </row>
        <row r="126">
          <cell r="X126" t="str">
            <v>H2.YK1_PVS</v>
          </cell>
          <cell r="Y126">
            <v>5.3949999999999996</v>
          </cell>
        </row>
        <row r="127">
          <cell r="X127" t="str">
            <v>H2.YK2_PV</v>
          </cell>
          <cell r="Y127">
            <v>5.3949999999999996</v>
          </cell>
        </row>
        <row r="128">
          <cell r="X128" t="str">
            <v>H2.YK2_PVS</v>
          </cell>
          <cell r="Y128">
            <v>5.3949999999999996</v>
          </cell>
        </row>
        <row r="129">
          <cell r="X129" t="str">
            <v>H2.YK3_PV</v>
          </cell>
          <cell r="Y129">
            <v>5.3949999999999996</v>
          </cell>
        </row>
        <row r="130">
          <cell r="X130" t="str">
            <v>H2.YK3_PVS</v>
          </cell>
          <cell r="Y130">
            <v>5.3949999999999996</v>
          </cell>
        </row>
        <row r="131">
          <cell r="X131" t="str">
            <v>H2.YK4_PV</v>
          </cell>
          <cell r="Y131">
            <v>5.3949999999999996</v>
          </cell>
        </row>
        <row r="132">
          <cell r="X132" t="str">
            <v>H2.YK4_PVS</v>
          </cell>
          <cell r="Y132">
            <v>5.3949999999999996</v>
          </cell>
        </row>
        <row r="133">
          <cell r="X133" t="str">
            <v>H3.SO1_PV</v>
          </cell>
          <cell r="Y133">
            <v>5.76</v>
          </cell>
        </row>
        <row r="134">
          <cell r="X134" t="str">
            <v>H3.SO1_PVS</v>
          </cell>
          <cell r="Y134">
            <v>5.76</v>
          </cell>
        </row>
        <row r="135">
          <cell r="X135" t="str">
            <v>H3.SO2_PV</v>
          </cell>
          <cell r="Y135">
            <v>5.76</v>
          </cell>
        </row>
        <row r="136">
          <cell r="X136" t="str">
            <v>H3.SO2_PVS</v>
          </cell>
          <cell r="Y136">
            <v>5.76</v>
          </cell>
        </row>
        <row r="137">
          <cell r="X137" t="str">
            <v>H3.SO3_PV</v>
          </cell>
          <cell r="Y137">
            <v>5.76</v>
          </cell>
        </row>
        <row r="138">
          <cell r="X138" t="str">
            <v>H3.SO3_PVS</v>
          </cell>
          <cell r="Y138">
            <v>5.76</v>
          </cell>
        </row>
        <row r="139">
          <cell r="X139" t="str">
            <v>H3.US1_PV</v>
          </cell>
          <cell r="Y139">
            <v>5.76</v>
          </cell>
        </row>
        <row r="140">
          <cell r="X140" t="str">
            <v>H3.US1_PVS</v>
          </cell>
          <cell r="Y140">
            <v>5.76</v>
          </cell>
        </row>
        <row r="141">
          <cell r="X141" t="str">
            <v>H3.US1_WD</v>
          </cell>
          <cell r="Y141">
            <v>6.899</v>
          </cell>
        </row>
        <row r="142">
          <cell r="X142" t="str">
            <v>H3.US1_WD_CP</v>
          </cell>
          <cell r="Y142">
            <v>6.899</v>
          </cell>
        </row>
        <row r="143">
          <cell r="X143" t="str">
            <v>H3.US2_PV</v>
          </cell>
          <cell r="Y143">
            <v>5.76</v>
          </cell>
        </row>
        <row r="144">
          <cell r="X144" t="str">
            <v>H3.US2_PVS</v>
          </cell>
          <cell r="Y144">
            <v>5.76</v>
          </cell>
        </row>
        <row r="145">
          <cell r="X145" t="str">
            <v>H3.US2_WD</v>
          </cell>
          <cell r="Y145">
            <v>6.899</v>
          </cell>
        </row>
        <row r="146">
          <cell r="X146" t="str">
            <v>H3.US2_WD_CP</v>
          </cell>
          <cell r="Y146">
            <v>6.899</v>
          </cell>
        </row>
        <row r="147">
          <cell r="X147" t="str">
            <v>H3.US3_PV</v>
          </cell>
          <cell r="Y147">
            <v>5.76</v>
          </cell>
        </row>
        <row r="148">
          <cell r="X148" t="str">
            <v>H3.US3_PVS</v>
          </cell>
          <cell r="Y148">
            <v>5.76</v>
          </cell>
        </row>
        <row r="149">
          <cell r="X149" t="str">
            <v>H3.US3_WD</v>
          </cell>
          <cell r="Y149">
            <v>6.899</v>
          </cell>
        </row>
        <row r="150">
          <cell r="X150" t="str">
            <v>H3.US3_WD_CP</v>
          </cell>
          <cell r="Y150">
            <v>6.899</v>
          </cell>
        </row>
        <row r="151">
          <cell r="X151" t="str">
            <v>H3.US4_PV</v>
          </cell>
          <cell r="Y151">
            <v>5.76</v>
          </cell>
        </row>
        <row r="152">
          <cell r="X152" t="str">
            <v>H3.US4_PVS</v>
          </cell>
          <cell r="Y152">
            <v>5.76</v>
          </cell>
        </row>
        <row r="153">
          <cell r="X153" t="str">
            <v>H3.US4_WD</v>
          </cell>
          <cell r="Y153">
            <v>6.899</v>
          </cell>
        </row>
        <row r="154">
          <cell r="X154" t="str">
            <v>H3.US4_WD_CP</v>
          </cell>
          <cell r="Y154">
            <v>6.899</v>
          </cell>
        </row>
        <row r="155">
          <cell r="X155" t="str">
            <v>H3.WS1_PV</v>
          </cell>
          <cell r="Y155">
            <v>5.76</v>
          </cell>
        </row>
        <row r="156">
          <cell r="X156" t="str">
            <v>H3.WS1_PV_CP</v>
          </cell>
          <cell r="Y156">
            <v>5.76</v>
          </cell>
        </row>
        <row r="157">
          <cell r="X157" t="str">
            <v>H3.WS1_PVS</v>
          </cell>
          <cell r="Y157">
            <v>5.76</v>
          </cell>
        </row>
        <row r="158">
          <cell r="X158" t="str">
            <v>H3.YK1_PV</v>
          </cell>
          <cell r="Y158">
            <v>5.76</v>
          </cell>
        </row>
        <row r="159">
          <cell r="X159" t="str">
            <v>H3.YK1_PVS</v>
          </cell>
          <cell r="Y159">
            <v>5.76</v>
          </cell>
        </row>
        <row r="160">
          <cell r="X160" t="str">
            <v>H3.YK2_PV</v>
          </cell>
          <cell r="Y160">
            <v>5.76</v>
          </cell>
        </row>
        <row r="161">
          <cell r="X161" t="str">
            <v>H3.YK2_PVS</v>
          </cell>
          <cell r="Y161">
            <v>5.76</v>
          </cell>
        </row>
        <row r="162">
          <cell r="X162" t="str">
            <v>H3.YK3_PV</v>
          </cell>
          <cell r="Y162">
            <v>5.76</v>
          </cell>
        </row>
        <row r="163">
          <cell r="X163" t="str">
            <v>H3.YK3_PVS</v>
          </cell>
          <cell r="Y163">
            <v>5.76</v>
          </cell>
        </row>
        <row r="164">
          <cell r="X164" t="str">
            <v>H3.YK4_PV</v>
          </cell>
          <cell r="Y164">
            <v>5.76</v>
          </cell>
        </row>
        <row r="165">
          <cell r="X165" t="str">
            <v>H3.YK4_PVS</v>
          </cell>
          <cell r="Y165">
            <v>5.76</v>
          </cell>
        </row>
        <row r="166">
          <cell r="X166" t="str">
            <v>I_DJ_CC_G1</v>
          </cell>
          <cell r="Y166">
            <v>6.79</v>
          </cell>
        </row>
        <row r="167">
          <cell r="X167" t="str">
            <v>I_DJ_CC_G1D</v>
          </cell>
          <cell r="Y167">
            <v>6.79</v>
          </cell>
        </row>
        <row r="168">
          <cell r="X168" t="str">
            <v>I_DJ_CC_G2</v>
          </cell>
          <cell r="Y168">
            <v>6.79</v>
          </cell>
        </row>
        <row r="169">
          <cell r="X169" t="str">
            <v>I_DJ_CC_G2D</v>
          </cell>
          <cell r="Y169">
            <v>6.79</v>
          </cell>
        </row>
        <row r="170">
          <cell r="X170" t="str">
            <v>I_DJ_CC_J1</v>
          </cell>
          <cell r="Y170">
            <v>6.79</v>
          </cell>
        </row>
        <row r="171">
          <cell r="X171" t="str">
            <v>I_DJ_CC_J1D</v>
          </cell>
          <cell r="Y171">
            <v>6.79</v>
          </cell>
        </row>
        <row r="172">
          <cell r="X172" t="str">
            <v>I_DJ_CC_J2</v>
          </cell>
          <cell r="Y172">
            <v>6.79</v>
          </cell>
        </row>
        <row r="173">
          <cell r="X173" t="str">
            <v>I_DJ_CC_J2D</v>
          </cell>
          <cell r="Y173">
            <v>6.79</v>
          </cell>
        </row>
        <row r="174">
          <cell r="X174" t="str">
            <v>I_DJ_SC_AER</v>
          </cell>
          <cell r="Y174">
            <v>7.4109999999999996</v>
          </cell>
        </row>
        <row r="175">
          <cell r="X175" t="str">
            <v>I_DJ_SC_FRM</v>
          </cell>
          <cell r="Y175">
            <v>6.9589999999999996</v>
          </cell>
        </row>
        <row r="176">
          <cell r="X176" t="str">
            <v>I_DJ_SC_ICA</v>
          </cell>
          <cell r="Y176">
            <v>7.4109999999999996</v>
          </cell>
        </row>
        <row r="177">
          <cell r="X177" t="str">
            <v>I_DJ_SC_RE</v>
          </cell>
          <cell r="Y177">
            <v>6.9589999999999996</v>
          </cell>
        </row>
        <row r="178">
          <cell r="X178" t="str">
            <v>I_DJ_WD</v>
          </cell>
          <cell r="Y178">
            <v>6.899</v>
          </cell>
        </row>
        <row r="179">
          <cell r="X179" t="str">
            <v>I_GO_CC_G1</v>
          </cell>
          <cell r="Y179">
            <v>6.79</v>
          </cell>
        </row>
        <row r="180">
          <cell r="X180" t="str">
            <v>I_GO_CC_G1D</v>
          </cell>
          <cell r="Y180">
            <v>6.79</v>
          </cell>
        </row>
        <row r="181">
          <cell r="X181" t="str">
            <v>I_GO_CC_G2</v>
          </cell>
          <cell r="Y181">
            <v>6.79</v>
          </cell>
        </row>
        <row r="182">
          <cell r="X182" t="str">
            <v>I_GO_CC_G2D</v>
          </cell>
          <cell r="Y182">
            <v>6.79</v>
          </cell>
        </row>
        <row r="183">
          <cell r="X183" t="str">
            <v>I_GO_CC_J1</v>
          </cell>
          <cell r="Y183">
            <v>6.79</v>
          </cell>
        </row>
        <row r="184">
          <cell r="X184" t="str">
            <v>I_GO_CC_J1D</v>
          </cell>
          <cell r="Y184">
            <v>6.79</v>
          </cell>
        </row>
        <row r="185">
          <cell r="X185" t="str">
            <v>I_GO_CC_J2</v>
          </cell>
          <cell r="Y185">
            <v>6.79</v>
          </cell>
        </row>
        <row r="186">
          <cell r="X186" t="str">
            <v>I_GO_CC_J2D</v>
          </cell>
          <cell r="Y186">
            <v>6.79</v>
          </cell>
        </row>
        <row r="187">
          <cell r="X187" t="str">
            <v>I_GO_SC_AER</v>
          </cell>
          <cell r="Y187">
            <v>7.4109999999999996</v>
          </cell>
        </row>
        <row r="188">
          <cell r="X188" t="str">
            <v>I_GO_SC_FRM</v>
          </cell>
          <cell r="Y188">
            <v>6.9589999999999996</v>
          </cell>
        </row>
        <row r="189">
          <cell r="X189" t="str">
            <v>I_GO_SC_ICA</v>
          </cell>
          <cell r="Y189">
            <v>7.4109999999999996</v>
          </cell>
        </row>
        <row r="190">
          <cell r="X190" t="str">
            <v>I_GO_SC_RE</v>
          </cell>
          <cell r="Y190">
            <v>6.9589999999999996</v>
          </cell>
        </row>
        <row r="191">
          <cell r="X191" t="str">
            <v>I_GO2_CC_G1</v>
          </cell>
          <cell r="Y191">
            <v>6.79</v>
          </cell>
        </row>
        <row r="192">
          <cell r="X192" t="str">
            <v>I_GO2_CC_G1D</v>
          </cell>
          <cell r="Y192">
            <v>6.79</v>
          </cell>
        </row>
        <row r="193">
          <cell r="X193" t="str">
            <v>I_GO2_CC_G2</v>
          </cell>
          <cell r="Y193">
            <v>6.79</v>
          </cell>
        </row>
        <row r="194">
          <cell r="X194" t="str">
            <v>I_GO2_CC_G2D</v>
          </cell>
          <cell r="Y194">
            <v>6.79</v>
          </cell>
        </row>
        <row r="195">
          <cell r="X195" t="str">
            <v>I_GO2_CC_J1</v>
          </cell>
          <cell r="Y195">
            <v>6.79</v>
          </cell>
        </row>
        <row r="196">
          <cell r="X196" t="str">
            <v>I_GO2_CC_J1D</v>
          </cell>
          <cell r="Y196">
            <v>6.79</v>
          </cell>
        </row>
        <row r="197">
          <cell r="X197" t="str">
            <v>I_GO2_CC_J2</v>
          </cell>
          <cell r="Y197">
            <v>6.79</v>
          </cell>
        </row>
        <row r="198">
          <cell r="X198" t="str">
            <v>I_GO2_CC_J2D</v>
          </cell>
          <cell r="Y198">
            <v>6.79</v>
          </cell>
        </row>
        <row r="199">
          <cell r="X199" t="str">
            <v>I_GO2_SC_FRM</v>
          </cell>
          <cell r="Y199">
            <v>6.9589999999999996</v>
          </cell>
        </row>
        <row r="200">
          <cell r="X200" t="str">
            <v>I_GO2_SC_ICA</v>
          </cell>
          <cell r="Y200">
            <v>7.4109999999999996</v>
          </cell>
        </row>
        <row r="201">
          <cell r="X201" t="str">
            <v>I_HTN_CC_G1</v>
          </cell>
          <cell r="Y201">
            <v>6.79</v>
          </cell>
        </row>
        <row r="202">
          <cell r="X202" t="str">
            <v>I_HTN_CC_G1D</v>
          </cell>
          <cell r="Y202">
            <v>6.79</v>
          </cell>
        </row>
        <row r="203">
          <cell r="X203" t="str">
            <v>I_HTN_CC_G2</v>
          </cell>
          <cell r="Y203">
            <v>6.79</v>
          </cell>
        </row>
        <row r="204">
          <cell r="X204" t="str">
            <v>I_HTN_CC_G2D</v>
          </cell>
          <cell r="Y204">
            <v>6.79</v>
          </cell>
        </row>
        <row r="205">
          <cell r="X205" t="str">
            <v>I_HTN_CC_J1</v>
          </cell>
          <cell r="Y205">
            <v>6.79</v>
          </cell>
        </row>
        <row r="206">
          <cell r="X206" t="str">
            <v>I_HTN_CC_J1D</v>
          </cell>
          <cell r="Y206">
            <v>6.79</v>
          </cell>
        </row>
        <row r="207">
          <cell r="X207" t="str">
            <v>I_HTN_CC_J2</v>
          </cell>
          <cell r="Y207">
            <v>6.79</v>
          </cell>
        </row>
        <row r="208">
          <cell r="X208" t="str">
            <v>I_HTN_CC_J2D</v>
          </cell>
          <cell r="Y208">
            <v>6.79</v>
          </cell>
        </row>
        <row r="209">
          <cell r="X209" t="str">
            <v>I_HTN_SC_AER</v>
          </cell>
          <cell r="Y209">
            <v>7.4109999999999996</v>
          </cell>
        </row>
        <row r="210">
          <cell r="X210" t="str">
            <v>I_HTN_SC_FRM</v>
          </cell>
          <cell r="Y210">
            <v>6.9589999999999996</v>
          </cell>
        </row>
        <row r="211">
          <cell r="X211" t="str">
            <v>I_HTN_SC_ICA</v>
          </cell>
          <cell r="Y211">
            <v>7.4109999999999996</v>
          </cell>
        </row>
        <row r="212">
          <cell r="X212" t="str">
            <v>I_HTN_SC_RE</v>
          </cell>
          <cell r="Y212">
            <v>6.9589999999999996</v>
          </cell>
        </row>
        <row r="213">
          <cell r="X213" t="str">
            <v>I_HTR_CC_G1</v>
          </cell>
          <cell r="Y213">
            <v>6.79</v>
          </cell>
        </row>
        <row r="214">
          <cell r="X214" t="str">
            <v>I_HTR_CC_G1D</v>
          </cell>
          <cell r="Y214">
            <v>6.79</v>
          </cell>
        </row>
        <row r="215">
          <cell r="X215" t="str">
            <v>I_HTR_CC_G2</v>
          </cell>
          <cell r="Y215">
            <v>6.79</v>
          </cell>
        </row>
        <row r="216">
          <cell r="X216" t="str">
            <v>I_HTR_CC_G2D</v>
          </cell>
          <cell r="Y216">
            <v>6.79</v>
          </cell>
        </row>
        <row r="217">
          <cell r="X217" t="str">
            <v>I_HTR_CC_J1</v>
          </cell>
          <cell r="Y217">
            <v>6.79</v>
          </cell>
        </row>
        <row r="218">
          <cell r="X218" t="str">
            <v>I_HTR_CC_J1D</v>
          </cell>
          <cell r="Y218">
            <v>6.79</v>
          </cell>
        </row>
        <row r="219">
          <cell r="X219" t="str">
            <v>I_HTR_CC_J2</v>
          </cell>
          <cell r="Y219">
            <v>6.79</v>
          </cell>
        </row>
        <row r="220">
          <cell r="X220" t="str">
            <v>I_HTR_CC_J2D</v>
          </cell>
          <cell r="Y220">
            <v>6.79</v>
          </cell>
        </row>
        <row r="221">
          <cell r="X221" t="str">
            <v>I_HTR_SC_AER</v>
          </cell>
          <cell r="Y221">
            <v>7.4109999999999996</v>
          </cell>
        </row>
        <row r="222">
          <cell r="X222" t="str">
            <v>I_HTR_SC_FRM</v>
          </cell>
          <cell r="Y222">
            <v>6.9589999999999996</v>
          </cell>
        </row>
        <row r="223">
          <cell r="X223" t="str">
            <v>I_HTR_SC_ICA</v>
          </cell>
          <cell r="Y223">
            <v>7.4109999999999996</v>
          </cell>
        </row>
        <row r="224">
          <cell r="X224" t="str">
            <v>I_HTR_SC_RE</v>
          </cell>
          <cell r="Y224">
            <v>6.9589999999999996</v>
          </cell>
        </row>
        <row r="225">
          <cell r="X225" t="str">
            <v>I_JB_CC_G1</v>
          </cell>
          <cell r="Y225">
            <v>6.79</v>
          </cell>
        </row>
        <row r="226">
          <cell r="X226" t="str">
            <v>I_JB_CC_G1D</v>
          </cell>
          <cell r="Y226">
            <v>6.79</v>
          </cell>
        </row>
        <row r="227">
          <cell r="X227" t="str">
            <v>I_JB_CC_G2</v>
          </cell>
          <cell r="Y227">
            <v>6.79</v>
          </cell>
        </row>
        <row r="228">
          <cell r="X228" t="str">
            <v>I_JB_CC_G2D</v>
          </cell>
          <cell r="Y228">
            <v>6.79</v>
          </cell>
        </row>
        <row r="229">
          <cell r="X229" t="str">
            <v>I_JB_CC_J1</v>
          </cell>
          <cell r="Y229">
            <v>6.79</v>
          </cell>
        </row>
        <row r="230">
          <cell r="X230" t="str">
            <v>I_JB_CC_J1D</v>
          </cell>
          <cell r="Y230">
            <v>6.79</v>
          </cell>
        </row>
        <row r="231">
          <cell r="X231" t="str">
            <v>I_JB_CC_J2</v>
          </cell>
          <cell r="Y231">
            <v>6.79</v>
          </cell>
        </row>
        <row r="232">
          <cell r="X232" t="str">
            <v>I_JB_CC_J2D</v>
          </cell>
          <cell r="Y232">
            <v>6.79</v>
          </cell>
        </row>
        <row r="233">
          <cell r="X233" t="str">
            <v>I_JB_SC_AER</v>
          </cell>
          <cell r="Y233">
            <v>7.4109999999999996</v>
          </cell>
        </row>
        <row r="234">
          <cell r="X234" t="str">
            <v>I_JB_SC_FRM</v>
          </cell>
          <cell r="Y234">
            <v>6.9589999999999996</v>
          </cell>
        </row>
        <row r="235">
          <cell r="X235" t="str">
            <v>I_JB_SC_ICA</v>
          </cell>
          <cell r="Y235">
            <v>7.4109999999999996</v>
          </cell>
        </row>
        <row r="236">
          <cell r="X236" t="str">
            <v>I_JB_SC_RE</v>
          </cell>
          <cell r="Y236">
            <v>6.9589999999999996</v>
          </cell>
        </row>
        <row r="237">
          <cell r="X237" t="str">
            <v>I_NTN_CC_J1</v>
          </cell>
          <cell r="Y237">
            <v>6.79</v>
          </cell>
        </row>
        <row r="238">
          <cell r="X238" t="str">
            <v>I_NTN_CC_J1D</v>
          </cell>
          <cell r="Y238">
            <v>6.79</v>
          </cell>
        </row>
        <row r="239">
          <cell r="X239" t="str">
            <v>I_NTN_CC_J2</v>
          </cell>
          <cell r="Y239">
            <v>6.79</v>
          </cell>
        </row>
        <row r="240">
          <cell r="X240" t="str">
            <v>I_NTN_CC_J2D</v>
          </cell>
          <cell r="Y240">
            <v>6.79</v>
          </cell>
        </row>
        <row r="241">
          <cell r="X241" t="str">
            <v>I_NTN_SC_AER</v>
          </cell>
          <cell r="Y241">
            <v>7.4109999999999996</v>
          </cell>
        </row>
        <row r="242">
          <cell r="X242" t="str">
            <v>I_NTN_SC_FRM</v>
          </cell>
          <cell r="Y242">
            <v>6.9589999999999996</v>
          </cell>
        </row>
        <row r="243">
          <cell r="X243" t="str">
            <v>I_NTN_SC_ICA</v>
          </cell>
          <cell r="Y243">
            <v>7.4109999999999996</v>
          </cell>
        </row>
        <row r="244">
          <cell r="X244" t="str">
            <v>I_NTN_SC_RE</v>
          </cell>
          <cell r="Y244">
            <v>6.9589999999999996</v>
          </cell>
        </row>
        <row r="245">
          <cell r="X245" t="str">
            <v>I_PN2_CC_G1</v>
          </cell>
          <cell r="Y245">
            <v>6.79</v>
          </cell>
        </row>
        <row r="246">
          <cell r="X246" t="str">
            <v>I_PN2_CC_G1D</v>
          </cell>
          <cell r="Y246">
            <v>6.79</v>
          </cell>
        </row>
        <row r="247">
          <cell r="X247" t="str">
            <v>I_PN2_CC_J1</v>
          </cell>
          <cell r="Y247">
            <v>6.79</v>
          </cell>
        </row>
        <row r="248">
          <cell r="X248" t="str">
            <v>I_PN2_CC_J1D</v>
          </cell>
          <cell r="Y248">
            <v>6.79</v>
          </cell>
        </row>
        <row r="249">
          <cell r="X249" t="str">
            <v>I_PN2_SC_FRM</v>
          </cell>
          <cell r="Y249">
            <v>6.9589999999999996</v>
          </cell>
        </row>
        <row r="250">
          <cell r="X250" t="str">
            <v>I_PN2_SC_ICA</v>
          </cell>
          <cell r="Y250">
            <v>7.4109999999999996</v>
          </cell>
        </row>
        <row r="251">
          <cell r="X251" t="str">
            <v>I_PN2_SC_RE</v>
          </cell>
          <cell r="Y251">
            <v>6.9589999999999996</v>
          </cell>
        </row>
        <row r="252">
          <cell r="X252" t="str">
            <v>I_PNC_CC_G1</v>
          </cell>
          <cell r="Y252">
            <v>6.79</v>
          </cell>
        </row>
        <row r="253">
          <cell r="X253" t="str">
            <v>I_PNC_CC_G1D</v>
          </cell>
          <cell r="Y253">
            <v>6.79</v>
          </cell>
        </row>
        <row r="254">
          <cell r="X254" t="str">
            <v>I_PNC_CC_G2</v>
          </cell>
          <cell r="Y254">
            <v>6.79</v>
          </cell>
        </row>
        <row r="255">
          <cell r="X255" t="str">
            <v>I_PNC_CC_G2D</v>
          </cell>
          <cell r="Y255">
            <v>6.79</v>
          </cell>
        </row>
        <row r="256">
          <cell r="X256" t="str">
            <v>I_PNC_CC_J1</v>
          </cell>
          <cell r="Y256">
            <v>6.79</v>
          </cell>
        </row>
        <row r="257">
          <cell r="X257" t="str">
            <v>I_PNC_CC_J1D</v>
          </cell>
          <cell r="Y257">
            <v>6.79</v>
          </cell>
        </row>
        <row r="258">
          <cell r="X258" t="str">
            <v>I_PNC_CC_J2</v>
          </cell>
          <cell r="Y258">
            <v>6.79</v>
          </cell>
        </row>
        <row r="259">
          <cell r="X259" t="str">
            <v>I_PNC_CC_J2D</v>
          </cell>
          <cell r="Y259">
            <v>6.79</v>
          </cell>
        </row>
        <row r="260">
          <cell r="X260" t="str">
            <v>I_PNC_SC_AER</v>
          </cell>
          <cell r="Y260">
            <v>7.4109999999999996</v>
          </cell>
        </row>
        <row r="261">
          <cell r="X261" t="str">
            <v>I_PNC_SC_FRM</v>
          </cell>
          <cell r="Y261">
            <v>6.9589999999999996</v>
          </cell>
        </row>
        <row r="262">
          <cell r="X262" t="str">
            <v>I_PNC_SC_ICA</v>
          </cell>
          <cell r="Y262">
            <v>7.4109999999999996</v>
          </cell>
        </row>
        <row r="263">
          <cell r="X263" t="str">
            <v>I_PNC_SC_RE</v>
          </cell>
          <cell r="Y263">
            <v>6.9589999999999996</v>
          </cell>
        </row>
        <row r="264">
          <cell r="X264" t="str">
            <v>I_SO_CC_G1</v>
          </cell>
          <cell r="Y264">
            <v>6.79</v>
          </cell>
        </row>
        <row r="265">
          <cell r="X265" t="str">
            <v>I_SO_CC_G1D</v>
          </cell>
          <cell r="Y265">
            <v>6.79</v>
          </cell>
        </row>
        <row r="266">
          <cell r="X266" t="str">
            <v>I_SO_CC_G2</v>
          </cell>
          <cell r="Y266">
            <v>6.79</v>
          </cell>
        </row>
        <row r="267">
          <cell r="X267" t="str">
            <v>I_SO_CC_G2D</v>
          </cell>
          <cell r="Y267">
            <v>6.79</v>
          </cell>
        </row>
        <row r="268">
          <cell r="X268" t="str">
            <v>I_SO_CC_J1</v>
          </cell>
          <cell r="Y268">
            <v>6.79</v>
          </cell>
        </row>
        <row r="269">
          <cell r="X269" t="str">
            <v>I_SO_CC_J1D</v>
          </cell>
          <cell r="Y269">
            <v>6.79</v>
          </cell>
        </row>
        <row r="270">
          <cell r="X270" t="str">
            <v>I_SO_CC_J2</v>
          </cell>
          <cell r="Y270">
            <v>6.79</v>
          </cell>
        </row>
        <row r="271">
          <cell r="X271" t="str">
            <v>I_SO_CC_J2D</v>
          </cell>
          <cell r="Y271">
            <v>6.79</v>
          </cell>
        </row>
        <row r="272">
          <cell r="X272" t="str">
            <v>I_SO_GEO_PPA</v>
          </cell>
          <cell r="Y272" t="str">
            <v/>
          </cell>
        </row>
        <row r="273">
          <cell r="X273" t="str">
            <v>I_SO_SC_AER</v>
          </cell>
          <cell r="Y273">
            <v>7.4109999999999996</v>
          </cell>
        </row>
        <row r="274">
          <cell r="X274" t="str">
            <v>I_SO_SC_FRM</v>
          </cell>
          <cell r="Y274">
            <v>6.9589999999999996</v>
          </cell>
        </row>
        <row r="275">
          <cell r="X275" t="str">
            <v>I_SO_SC_ICA</v>
          </cell>
          <cell r="Y275">
            <v>7.4109999999999996</v>
          </cell>
        </row>
        <row r="276">
          <cell r="X276" t="str">
            <v>I_SO_SC_RE</v>
          </cell>
          <cell r="Y276">
            <v>6.9589999999999996</v>
          </cell>
        </row>
        <row r="277">
          <cell r="X277" t="str">
            <v>I_SO2_CC_G1</v>
          </cell>
          <cell r="Y277">
            <v>6.79</v>
          </cell>
        </row>
        <row r="278">
          <cell r="X278" t="str">
            <v>I_SO2_CC_G1D</v>
          </cell>
          <cell r="Y278">
            <v>6.79</v>
          </cell>
        </row>
        <row r="279">
          <cell r="X279" t="str">
            <v>I_SO2_CC_J1</v>
          </cell>
          <cell r="Y279">
            <v>6.79</v>
          </cell>
        </row>
        <row r="280">
          <cell r="X280" t="str">
            <v>I_SO2_CC_J1D</v>
          </cell>
          <cell r="Y280">
            <v>6.79</v>
          </cell>
        </row>
        <row r="281">
          <cell r="X281" t="str">
            <v>I_SO2_CC_J2</v>
          </cell>
          <cell r="Y281">
            <v>6.79</v>
          </cell>
        </row>
        <row r="282">
          <cell r="X282" t="str">
            <v>I_SO2_CC_J2D</v>
          </cell>
          <cell r="Y282">
            <v>6.79</v>
          </cell>
        </row>
        <row r="283">
          <cell r="X283" t="str">
            <v>I_SO2_GEO_PA</v>
          </cell>
          <cell r="Y283">
            <v>6.1849999999999996</v>
          </cell>
        </row>
        <row r="284">
          <cell r="X284" t="str">
            <v>I_SO2_SC_AER</v>
          </cell>
          <cell r="Y284">
            <v>7.4109999999999996</v>
          </cell>
        </row>
        <row r="285">
          <cell r="X285" t="str">
            <v>I_SO2_SC_FRM</v>
          </cell>
          <cell r="Y285">
            <v>6.9589999999999996</v>
          </cell>
        </row>
        <row r="286">
          <cell r="X286" t="str">
            <v>I_SO2_SC_ICA</v>
          </cell>
          <cell r="Y286">
            <v>7.4109999999999996</v>
          </cell>
        </row>
        <row r="287">
          <cell r="X287" t="str">
            <v>I_SO3_CC_G1</v>
          </cell>
          <cell r="Y287">
            <v>6.79</v>
          </cell>
        </row>
        <row r="288">
          <cell r="X288" t="str">
            <v>I_SO3_CC_G1D</v>
          </cell>
          <cell r="Y288">
            <v>6.79</v>
          </cell>
        </row>
        <row r="289">
          <cell r="X289" t="str">
            <v>I_SO3_CC_J1</v>
          </cell>
          <cell r="Y289">
            <v>6.79</v>
          </cell>
        </row>
        <row r="290">
          <cell r="X290" t="str">
            <v>I_SO3_CC_J1D</v>
          </cell>
          <cell r="Y290">
            <v>6.79</v>
          </cell>
        </row>
        <row r="291">
          <cell r="X291" t="str">
            <v>I_SO3_CC_J2</v>
          </cell>
          <cell r="Y291">
            <v>6.79</v>
          </cell>
        </row>
        <row r="292">
          <cell r="X292" t="str">
            <v>I_SO3_CC_J2D</v>
          </cell>
          <cell r="Y292">
            <v>6.79</v>
          </cell>
        </row>
        <row r="293">
          <cell r="X293" t="str">
            <v>I_SO3_GEO_PA</v>
          </cell>
          <cell r="Y293">
            <v>6.1849999999999996</v>
          </cell>
        </row>
        <row r="294">
          <cell r="X294" t="str">
            <v>I_SO3_SC_AER</v>
          </cell>
          <cell r="Y294">
            <v>7.4109999999999996</v>
          </cell>
        </row>
        <row r="295">
          <cell r="X295" t="str">
            <v>I_SO3_SC_FRM</v>
          </cell>
          <cell r="Y295">
            <v>6.9589999999999996</v>
          </cell>
        </row>
        <row r="296">
          <cell r="X296" t="str">
            <v>I_SO3_SC_ICA</v>
          </cell>
          <cell r="Y296">
            <v>7.4109999999999996</v>
          </cell>
        </row>
        <row r="297">
          <cell r="X297" t="str">
            <v>I_UN_CC_G1</v>
          </cell>
          <cell r="Y297">
            <v>6.79</v>
          </cell>
        </row>
        <row r="298">
          <cell r="X298" t="str">
            <v>I_UN_CC_G1D</v>
          </cell>
          <cell r="Y298">
            <v>6.79</v>
          </cell>
        </row>
        <row r="299">
          <cell r="X299" t="str">
            <v>I_UN_CC_G2</v>
          </cell>
          <cell r="Y299">
            <v>6.79</v>
          </cell>
        </row>
        <row r="300">
          <cell r="X300" t="str">
            <v>I_UN_CC_G2D</v>
          </cell>
          <cell r="Y300">
            <v>6.79</v>
          </cell>
        </row>
        <row r="301">
          <cell r="X301" t="str">
            <v>I_UN_CC_J1</v>
          </cell>
          <cell r="Y301">
            <v>6.79</v>
          </cell>
        </row>
        <row r="302">
          <cell r="X302" t="str">
            <v>I_UN_CC_J1D</v>
          </cell>
          <cell r="Y302">
            <v>6.79</v>
          </cell>
        </row>
        <row r="303">
          <cell r="X303" t="str">
            <v>I_UN_CC_J2</v>
          </cell>
          <cell r="Y303">
            <v>6.79</v>
          </cell>
        </row>
        <row r="304">
          <cell r="X304" t="str">
            <v>I_UN_CC_J2D</v>
          </cell>
          <cell r="Y304">
            <v>6.79</v>
          </cell>
        </row>
        <row r="305">
          <cell r="X305" t="str">
            <v>I_UN_SC_AER</v>
          </cell>
          <cell r="Y305">
            <v>7.4109999999999996</v>
          </cell>
        </row>
        <row r="306">
          <cell r="X306" t="str">
            <v>I_UN_SC_FRM</v>
          </cell>
          <cell r="Y306">
            <v>6.9589999999999996</v>
          </cell>
        </row>
        <row r="307">
          <cell r="X307" t="str">
            <v>I_UN_SC_ICA</v>
          </cell>
          <cell r="Y307">
            <v>7.4109999999999996</v>
          </cell>
        </row>
        <row r="308">
          <cell r="X308" t="str">
            <v>I_UN_SC_RE</v>
          </cell>
          <cell r="Y308">
            <v>6.9589999999999996</v>
          </cell>
        </row>
        <row r="309">
          <cell r="X309" t="str">
            <v>I_US_CC_G1</v>
          </cell>
          <cell r="Y309">
            <v>6.79</v>
          </cell>
        </row>
        <row r="310">
          <cell r="X310" t="str">
            <v>I_US_CC_G1D</v>
          </cell>
          <cell r="Y310">
            <v>6.79</v>
          </cell>
        </row>
        <row r="311">
          <cell r="X311" t="str">
            <v>I_US_CC_G2</v>
          </cell>
          <cell r="Y311">
            <v>6.79</v>
          </cell>
        </row>
        <row r="312">
          <cell r="X312" t="str">
            <v>I_US_CC_G2D</v>
          </cell>
          <cell r="Y312">
            <v>6.79</v>
          </cell>
        </row>
        <row r="313">
          <cell r="X313" t="str">
            <v>I_US_CC_J1</v>
          </cell>
          <cell r="Y313">
            <v>6.79</v>
          </cell>
        </row>
        <row r="314">
          <cell r="X314" t="str">
            <v>I_US_CC_J1D</v>
          </cell>
          <cell r="Y314">
            <v>6.79</v>
          </cell>
        </row>
        <row r="315">
          <cell r="X315" t="str">
            <v>I_US_CC_J2</v>
          </cell>
          <cell r="Y315">
            <v>6.79</v>
          </cell>
        </row>
        <row r="316">
          <cell r="X316" t="str">
            <v>I_US_CC_J2D</v>
          </cell>
          <cell r="Y316">
            <v>6.79</v>
          </cell>
        </row>
        <row r="317">
          <cell r="X317" t="str">
            <v>I_US_GEO_B35</v>
          </cell>
          <cell r="Y317">
            <v>6.1849999999999996</v>
          </cell>
        </row>
        <row r="318">
          <cell r="X318" t="str">
            <v>I_US_GEO_PPA</v>
          </cell>
          <cell r="Y318" t="str">
            <v/>
          </cell>
        </row>
        <row r="319">
          <cell r="X319" t="str">
            <v>I_US_SC_AER</v>
          </cell>
          <cell r="Y319">
            <v>7.4109999999999996</v>
          </cell>
        </row>
        <row r="320">
          <cell r="X320" t="str">
            <v>I_US_SC_FRM</v>
          </cell>
          <cell r="Y320">
            <v>6.9589999999999996</v>
          </cell>
        </row>
        <row r="321">
          <cell r="X321" t="str">
            <v>I_US_SC_ICA</v>
          </cell>
          <cell r="Y321">
            <v>7.4109999999999996</v>
          </cell>
        </row>
        <row r="322">
          <cell r="X322" t="str">
            <v>I_US_SC_RE</v>
          </cell>
          <cell r="Y322">
            <v>6.9589999999999996</v>
          </cell>
        </row>
        <row r="323">
          <cell r="X323" t="str">
            <v>I_US2_CC_G1</v>
          </cell>
          <cell r="Y323">
            <v>6.79</v>
          </cell>
        </row>
        <row r="324">
          <cell r="X324" t="str">
            <v>I_US2_CC_G1D</v>
          </cell>
          <cell r="Y324">
            <v>6.79</v>
          </cell>
        </row>
        <row r="325">
          <cell r="X325" t="str">
            <v>I_US2_CC_J1</v>
          </cell>
          <cell r="Y325">
            <v>6.79</v>
          </cell>
        </row>
        <row r="326">
          <cell r="X326" t="str">
            <v>I_US2_CC_J1D</v>
          </cell>
          <cell r="Y326">
            <v>6.79</v>
          </cell>
        </row>
        <row r="327">
          <cell r="X327" t="str">
            <v>I_US2_GEOB35</v>
          </cell>
          <cell r="Y327">
            <v>6.1849999999999996</v>
          </cell>
        </row>
        <row r="328">
          <cell r="X328" t="str">
            <v>I_US2_GEOPPA</v>
          </cell>
          <cell r="Y328" t="str">
            <v/>
          </cell>
        </row>
        <row r="329">
          <cell r="X329" t="str">
            <v>I_US2_SC_AER</v>
          </cell>
          <cell r="Y329">
            <v>7.4109999999999996</v>
          </cell>
        </row>
        <row r="330">
          <cell r="X330" t="str">
            <v>I_US2_SC_FRM</v>
          </cell>
          <cell r="Y330">
            <v>6.9589999999999996</v>
          </cell>
        </row>
        <row r="331">
          <cell r="X331" t="str">
            <v>I_US2_SC_ICA</v>
          </cell>
          <cell r="Y331">
            <v>7.4109999999999996</v>
          </cell>
        </row>
        <row r="332">
          <cell r="X332" t="str">
            <v>I_US3_CC_G1</v>
          </cell>
          <cell r="Y332">
            <v>6.79</v>
          </cell>
        </row>
        <row r="333">
          <cell r="X333" t="str">
            <v>I_US3_CC_G1D</v>
          </cell>
          <cell r="Y333">
            <v>6.79</v>
          </cell>
        </row>
        <row r="334">
          <cell r="X334" t="str">
            <v>I_US3_CC_J1</v>
          </cell>
          <cell r="Y334">
            <v>6.79</v>
          </cell>
        </row>
        <row r="335">
          <cell r="X335" t="str">
            <v>I_US3_CC_J1D</v>
          </cell>
          <cell r="Y335">
            <v>6.79</v>
          </cell>
        </row>
        <row r="336">
          <cell r="X336" t="str">
            <v>I_US3_GEOB35</v>
          </cell>
          <cell r="Y336">
            <v>6.1849999999999996</v>
          </cell>
        </row>
        <row r="337">
          <cell r="X337" t="str">
            <v>I_US3_GEOPPA</v>
          </cell>
          <cell r="Y337" t="str">
            <v/>
          </cell>
        </row>
        <row r="338">
          <cell r="X338" t="str">
            <v>I_US3_SC_AER</v>
          </cell>
          <cell r="Y338">
            <v>7.4109999999999996</v>
          </cell>
        </row>
        <row r="339">
          <cell r="X339" t="str">
            <v>I_US3_SC_FRM</v>
          </cell>
          <cell r="Y339">
            <v>6.9589999999999996</v>
          </cell>
        </row>
        <row r="340">
          <cell r="X340" t="str">
            <v>I_US3_SC_ICA</v>
          </cell>
          <cell r="Y340">
            <v>7.4109999999999996</v>
          </cell>
        </row>
        <row r="341">
          <cell r="X341" t="str">
            <v>I_US4_CC_G1</v>
          </cell>
          <cell r="Y341">
            <v>6.79</v>
          </cell>
        </row>
        <row r="342">
          <cell r="X342" t="str">
            <v>I_US4_CC_G1D</v>
          </cell>
          <cell r="Y342">
            <v>6.79</v>
          </cell>
        </row>
        <row r="343">
          <cell r="X343" t="str">
            <v>I_US4_CC_J1</v>
          </cell>
          <cell r="Y343">
            <v>6.79</v>
          </cell>
        </row>
        <row r="344">
          <cell r="X344" t="str">
            <v>I_US4_CC_J1D</v>
          </cell>
          <cell r="Y344">
            <v>6.79</v>
          </cell>
        </row>
        <row r="345">
          <cell r="X345" t="str">
            <v>I_US4_GEOB35</v>
          </cell>
          <cell r="Y345">
            <v>6.1849999999999996</v>
          </cell>
        </row>
        <row r="346">
          <cell r="X346" t="str">
            <v>I_US4_GEOPPA</v>
          </cell>
          <cell r="Y346" t="str">
            <v/>
          </cell>
        </row>
        <row r="347">
          <cell r="X347" t="str">
            <v>I_US4_SC_AER</v>
          </cell>
          <cell r="Y347">
            <v>7.4109999999999996</v>
          </cell>
        </row>
        <row r="348">
          <cell r="X348" t="str">
            <v>I_US4_SC_FRM</v>
          </cell>
          <cell r="Y348">
            <v>6.9589999999999996</v>
          </cell>
        </row>
        <row r="349">
          <cell r="X349" t="str">
            <v>I_US4_SC_ICA</v>
          </cell>
          <cell r="Y349">
            <v>7.4109999999999996</v>
          </cell>
        </row>
        <row r="350">
          <cell r="X350" t="str">
            <v>I_WN2_CC_G1</v>
          </cell>
          <cell r="Y350">
            <v>6.79</v>
          </cell>
        </row>
        <row r="351">
          <cell r="X351" t="str">
            <v>I_WN2_CC_G1D</v>
          </cell>
          <cell r="Y351">
            <v>6.79</v>
          </cell>
        </row>
        <row r="352">
          <cell r="X352" t="str">
            <v>I_WN2_CC_J1</v>
          </cell>
          <cell r="Y352">
            <v>6.79</v>
          </cell>
        </row>
        <row r="353">
          <cell r="X353" t="str">
            <v>I_WN2_CC_J1D</v>
          </cell>
          <cell r="Y353">
            <v>6.79</v>
          </cell>
        </row>
        <row r="354">
          <cell r="X354" t="str">
            <v>I_WN2_SC_FRM</v>
          </cell>
          <cell r="Y354">
            <v>6.9589999999999996</v>
          </cell>
        </row>
        <row r="355">
          <cell r="X355" t="str">
            <v>I_WN2_SC_ICA</v>
          </cell>
          <cell r="Y355">
            <v>7.4109999999999996</v>
          </cell>
        </row>
        <row r="356">
          <cell r="X356" t="str">
            <v>I_WN2_SC_RE</v>
          </cell>
          <cell r="Y356">
            <v>6.9589999999999996</v>
          </cell>
        </row>
        <row r="357">
          <cell r="X357" t="str">
            <v>I_WN3_CC_G1</v>
          </cell>
          <cell r="Y357">
            <v>6.79</v>
          </cell>
        </row>
        <row r="358">
          <cell r="X358" t="str">
            <v>I_WN3_CC_G1D</v>
          </cell>
          <cell r="Y358">
            <v>6.79</v>
          </cell>
        </row>
        <row r="359">
          <cell r="X359" t="str">
            <v>I_WN3_CC_J1</v>
          </cell>
          <cell r="Y359">
            <v>6.79</v>
          </cell>
        </row>
        <row r="360">
          <cell r="X360" t="str">
            <v>I_WN3_CC_J1D</v>
          </cell>
          <cell r="Y360">
            <v>6.79</v>
          </cell>
        </row>
        <row r="361">
          <cell r="X361" t="str">
            <v>I_WN3_SC_FRM</v>
          </cell>
          <cell r="Y361">
            <v>6.9589999999999996</v>
          </cell>
        </row>
        <row r="362">
          <cell r="X362" t="str">
            <v>I_WN3_SC_ICA</v>
          </cell>
          <cell r="Y362">
            <v>7.4109999999999996</v>
          </cell>
        </row>
        <row r="363">
          <cell r="X363" t="str">
            <v>I_WN3_SC_RE</v>
          </cell>
          <cell r="Y363">
            <v>6.9589999999999996</v>
          </cell>
        </row>
        <row r="364">
          <cell r="X364" t="str">
            <v>I_WNE_CC_G1</v>
          </cell>
          <cell r="Y364">
            <v>6.79</v>
          </cell>
        </row>
        <row r="365">
          <cell r="X365" t="str">
            <v>I_WNE_CC_G1D</v>
          </cell>
          <cell r="Y365">
            <v>6.79</v>
          </cell>
        </row>
        <row r="366">
          <cell r="X366" t="str">
            <v>I_WNE_CC_G2</v>
          </cell>
          <cell r="Y366">
            <v>6.79</v>
          </cell>
        </row>
        <row r="367">
          <cell r="X367" t="str">
            <v>I_WNE_CC_G2D</v>
          </cell>
          <cell r="Y367">
            <v>6.79</v>
          </cell>
        </row>
        <row r="368">
          <cell r="X368" t="str">
            <v>I_WNE_CC_J1</v>
          </cell>
          <cell r="Y368">
            <v>6.79</v>
          </cell>
        </row>
        <row r="369">
          <cell r="X369" t="str">
            <v>I_WNE_CC_J1D</v>
          </cell>
          <cell r="Y369">
            <v>6.79</v>
          </cell>
        </row>
        <row r="370">
          <cell r="X370" t="str">
            <v>I_WNE_CC_J2</v>
          </cell>
          <cell r="Y370">
            <v>6.79</v>
          </cell>
        </row>
        <row r="371">
          <cell r="X371" t="str">
            <v>I_WNE_CC_J2D</v>
          </cell>
          <cell r="Y371">
            <v>6.79</v>
          </cell>
        </row>
        <row r="372">
          <cell r="X372" t="str">
            <v>I_WNE_SC_AER</v>
          </cell>
          <cell r="Y372">
            <v>7.4109999999999996</v>
          </cell>
        </row>
        <row r="373">
          <cell r="X373" t="str">
            <v>I_WNE_SC_FRM</v>
          </cell>
          <cell r="Y373">
            <v>6.9589999999999996</v>
          </cell>
        </row>
        <row r="374">
          <cell r="X374" t="str">
            <v>I_WNE_SC_ICA</v>
          </cell>
          <cell r="Y374">
            <v>7.4109999999999996</v>
          </cell>
        </row>
        <row r="375">
          <cell r="X375" t="str">
            <v>I_WNE_SC_RE</v>
          </cell>
          <cell r="Y375">
            <v>6.9589999999999996</v>
          </cell>
        </row>
        <row r="376">
          <cell r="X376" t="str">
            <v>I_WS2_CC_G1</v>
          </cell>
          <cell r="Y376">
            <v>6.79</v>
          </cell>
        </row>
        <row r="377">
          <cell r="X377" t="str">
            <v>I_WS2_CC_G1D</v>
          </cell>
          <cell r="Y377">
            <v>6.79</v>
          </cell>
        </row>
        <row r="378">
          <cell r="X378" t="str">
            <v>I_WS2_CC_J1</v>
          </cell>
          <cell r="Y378">
            <v>6.79</v>
          </cell>
        </row>
        <row r="379">
          <cell r="X379" t="str">
            <v>I_WS2_CC_J1D</v>
          </cell>
          <cell r="Y379">
            <v>6.79</v>
          </cell>
        </row>
        <row r="380">
          <cell r="X380" t="str">
            <v>I_WS2_SC_FRM</v>
          </cell>
          <cell r="Y380">
            <v>6.9589999999999996</v>
          </cell>
        </row>
        <row r="381">
          <cell r="X381" t="str">
            <v>I_WS2_SC_ICA</v>
          </cell>
          <cell r="Y381">
            <v>7.4109999999999996</v>
          </cell>
        </row>
        <row r="382">
          <cell r="X382" t="str">
            <v>I_WSW_CC_G1</v>
          </cell>
          <cell r="Y382">
            <v>6.79</v>
          </cell>
        </row>
        <row r="383">
          <cell r="X383" t="str">
            <v>I_WSW_CC_G1D</v>
          </cell>
          <cell r="Y383">
            <v>6.79</v>
          </cell>
        </row>
        <row r="384">
          <cell r="X384" t="str">
            <v>I_WSW_CC_G2</v>
          </cell>
          <cell r="Y384">
            <v>6.79</v>
          </cell>
        </row>
        <row r="385">
          <cell r="X385" t="str">
            <v>I_WSW_CC_G2D</v>
          </cell>
          <cell r="Y385">
            <v>6.79</v>
          </cell>
        </row>
        <row r="386">
          <cell r="X386" t="str">
            <v>I_WSW_CC_J1</v>
          </cell>
          <cell r="Y386">
            <v>6.79</v>
          </cell>
        </row>
        <row r="387">
          <cell r="X387" t="str">
            <v>I_WSW_CC_J1D</v>
          </cell>
          <cell r="Y387">
            <v>6.79</v>
          </cell>
        </row>
        <row r="388">
          <cell r="X388" t="str">
            <v>I_WSW_CC_J2</v>
          </cell>
          <cell r="Y388">
            <v>6.79</v>
          </cell>
        </row>
        <row r="389">
          <cell r="X389" t="str">
            <v>I_WSW_CC_J2D</v>
          </cell>
          <cell r="Y389">
            <v>6.79</v>
          </cell>
        </row>
        <row r="390">
          <cell r="X390" t="str">
            <v>I_WSW_SC_AER</v>
          </cell>
          <cell r="Y390">
            <v>7.4109999999999996</v>
          </cell>
        </row>
        <row r="391">
          <cell r="X391" t="str">
            <v>I_WSW_SC_FRM</v>
          </cell>
          <cell r="Y391">
            <v>6.9589999999999996</v>
          </cell>
        </row>
        <row r="392">
          <cell r="X392" t="str">
            <v>I_WSW_SC_ICA</v>
          </cell>
          <cell r="Y392">
            <v>7.4109999999999996</v>
          </cell>
        </row>
        <row r="393">
          <cell r="X393" t="str">
            <v>I_WSW_SC_RE</v>
          </cell>
          <cell r="Y393">
            <v>6.9589999999999996</v>
          </cell>
        </row>
        <row r="394">
          <cell r="X394" t="str">
            <v>I_WV_CC_G1</v>
          </cell>
          <cell r="Y394">
            <v>6.79</v>
          </cell>
        </row>
        <row r="395">
          <cell r="X395" t="str">
            <v>I_WV_CC_G1D</v>
          </cell>
          <cell r="Y395">
            <v>6.79</v>
          </cell>
        </row>
        <row r="396">
          <cell r="X396" t="str">
            <v>I_WV_CC_G2</v>
          </cell>
          <cell r="Y396">
            <v>6.79</v>
          </cell>
        </row>
        <row r="397">
          <cell r="X397" t="str">
            <v>I_WV_CC_G2D</v>
          </cell>
          <cell r="Y397">
            <v>6.79</v>
          </cell>
        </row>
        <row r="398">
          <cell r="X398" t="str">
            <v>I_WV_CC_J1</v>
          </cell>
          <cell r="Y398">
            <v>6.79</v>
          </cell>
        </row>
        <row r="399">
          <cell r="X399" t="str">
            <v>I_WV_CC_J1D</v>
          </cell>
          <cell r="Y399">
            <v>6.79</v>
          </cell>
        </row>
        <row r="400">
          <cell r="X400" t="str">
            <v>I_WV_CC_J2</v>
          </cell>
          <cell r="Y400">
            <v>6.79</v>
          </cell>
        </row>
        <row r="401">
          <cell r="X401" t="str">
            <v>I_WV_CC_J2D</v>
          </cell>
          <cell r="Y401">
            <v>6.79</v>
          </cell>
        </row>
        <row r="402">
          <cell r="X402" t="str">
            <v>I_WV_SC_AER</v>
          </cell>
          <cell r="Y402">
            <v>7.4109999999999996</v>
          </cell>
        </row>
        <row r="403">
          <cell r="X403" t="str">
            <v>I_WV_SC_FRM</v>
          </cell>
          <cell r="Y403">
            <v>6.9589999999999996</v>
          </cell>
        </row>
        <row r="404">
          <cell r="X404" t="str">
            <v>I_WV_SC_ICA</v>
          </cell>
          <cell r="Y404">
            <v>7.4109999999999996</v>
          </cell>
        </row>
        <row r="405">
          <cell r="X405" t="str">
            <v>I_WV_SC_RE</v>
          </cell>
          <cell r="Y405">
            <v>6.9589999999999996</v>
          </cell>
        </row>
        <row r="406">
          <cell r="X406" t="str">
            <v>I_WV2_CC_G1</v>
          </cell>
          <cell r="Y406">
            <v>6.79</v>
          </cell>
        </row>
        <row r="407">
          <cell r="X407" t="str">
            <v>I_WV2_CC_G1D</v>
          </cell>
          <cell r="Y407">
            <v>6.79</v>
          </cell>
        </row>
        <row r="408">
          <cell r="X408" t="str">
            <v>I_WV2_CC_J1</v>
          </cell>
          <cell r="Y408">
            <v>6.79</v>
          </cell>
        </row>
        <row r="409">
          <cell r="X409" t="str">
            <v>I_WV2_CC_J1D</v>
          </cell>
          <cell r="Y409">
            <v>6.79</v>
          </cell>
        </row>
        <row r="410">
          <cell r="X410" t="str">
            <v>I_WV2_SC_FRM</v>
          </cell>
          <cell r="Y410">
            <v>6.9589999999999996</v>
          </cell>
        </row>
        <row r="411">
          <cell r="X411" t="str">
            <v>I_WV2_SC_ICA</v>
          </cell>
          <cell r="Y411">
            <v>7.4109999999999996</v>
          </cell>
        </row>
        <row r="412">
          <cell r="X412" t="str">
            <v>I_WW_CC_G1</v>
          </cell>
          <cell r="Y412">
            <v>6.79</v>
          </cell>
        </row>
        <row r="413">
          <cell r="X413" t="str">
            <v>I_WW_CC_G1D</v>
          </cell>
          <cell r="Y413">
            <v>6.79</v>
          </cell>
        </row>
        <row r="414">
          <cell r="X414" t="str">
            <v>I_WW_CC_G2</v>
          </cell>
          <cell r="Y414">
            <v>6.79</v>
          </cell>
        </row>
        <row r="415">
          <cell r="X415" t="str">
            <v>I_WW_CC_G2D</v>
          </cell>
          <cell r="Y415">
            <v>6.79</v>
          </cell>
        </row>
        <row r="416">
          <cell r="X416" t="str">
            <v>I_WW_CC_J1</v>
          </cell>
          <cell r="Y416">
            <v>6.79</v>
          </cell>
        </row>
        <row r="417">
          <cell r="X417" t="str">
            <v>I_WW_CC_J1D</v>
          </cell>
          <cell r="Y417">
            <v>6.79</v>
          </cell>
        </row>
        <row r="418">
          <cell r="X418" t="str">
            <v>I_WW_CC_J2</v>
          </cell>
          <cell r="Y418">
            <v>6.79</v>
          </cell>
        </row>
        <row r="419">
          <cell r="X419" t="str">
            <v>I_WW_CC_J2D</v>
          </cell>
          <cell r="Y419">
            <v>6.79</v>
          </cell>
        </row>
        <row r="420">
          <cell r="X420" t="str">
            <v>I_WW_SC_AER</v>
          </cell>
          <cell r="Y420">
            <v>7.4109999999999996</v>
          </cell>
        </row>
        <row r="421">
          <cell r="X421" t="str">
            <v>I_WW_SC_FRM</v>
          </cell>
          <cell r="Y421">
            <v>6.9589999999999996</v>
          </cell>
        </row>
        <row r="422">
          <cell r="X422" t="str">
            <v>I_WW_SC_ICA</v>
          </cell>
          <cell r="Y422">
            <v>7.4109999999999996</v>
          </cell>
        </row>
        <row r="423">
          <cell r="X423" t="str">
            <v>I_WW_SC_RE</v>
          </cell>
          <cell r="Y423">
            <v>6.9589999999999996</v>
          </cell>
        </row>
        <row r="424">
          <cell r="X424" t="str">
            <v>I_WYD_SC_AER</v>
          </cell>
          <cell r="Y424">
            <v>7.4109999999999996</v>
          </cell>
        </row>
        <row r="425">
          <cell r="X425" t="str">
            <v>I_WYD_SC_FRM</v>
          </cell>
          <cell r="Y425">
            <v>6.9589999999999996</v>
          </cell>
        </row>
        <row r="426">
          <cell r="X426" t="str">
            <v>I_WYD_SC_ICA</v>
          </cell>
          <cell r="Y426">
            <v>7.4109999999999996</v>
          </cell>
        </row>
        <row r="427">
          <cell r="X427" t="str">
            <v>I_WYD_SC_RE</v>
          </cell>
          <cell r="Y427">
            <v>6.9589999999999996</v>
          </cell>
        </row>
        <row r="428">
          <cell r="X428" t="str">
            <v>I_YK_CC_G1</v>
          </cell>
          <cell r="Y428">
            <v>6.79</v>
          </cell>
        </row>
        <row r="429">
          <cell r="X429" t="str">
            <v>I_YK_CC_G1D</v>
          </cell>
          <cell r="Y429">
            <v>6.79</v>
          </cell>
        </row>
        <row r="430">
          <cell r="X430" t="str">
            <v>I_YK_SC_FRM</v>
          </cell>
          <cell r="Y430">
            <v>6.9589999999999996</v>
          </cell>
        </row>
        <row r="431">
          <cell r="X431" t="str">
            <v>I_YK_SC_ICA</v>
          </cell>
          <cell r="Y431">
            <v>7.4109999999999996</v>
          </cell>
        </row>
        <row r="432">
          <cell r="X432" t="str">
            <v>I_YK2_CC_G1</v>
          </cell>
          <cell r="Y432">
            <v>6.79</v>
          </cell>
        </row>
        <row r="433">
          <cell r="X433" t="str">
            <v>I_YK2_CC_G1D</v>
          </cell>
          <cell r="Y433">
            <v>6.79</v>
          </cell>
        </row>
        <row r="434">
          <cell r="X434" t="str">
            <v>I_YK2_SC_FRM</v>
          </cell>
          <cell r="Y434">
            <v>6.9589999999999996</v>
          </cell>
        </row>
        <row r="435">
          <cell r="X435" t="str">
            <v>I_YK2_SC_ICA</v>
          </cell>
          <cell r="Y435">
            <v>7.4109999999999996</v>
          </cell>
        </row>
        <row r="436">
          <cell r="X436" t="str">
            <v>I_YK3_CC_G1</v>
          </cell>
          <cell r="Y436">
            <v>6.79</v>
          </cell>
        </row>
        <row r="437">
          <cell r="X437" t="str">
            <v>I_YK3_CC_G1D</v>
          </cell>
          <cell r="Y437">
            <v>6.79</v>
          </cell>
        </row>
        <row r="438">
          <cell r="X438" t="str">
            <v>I_YK3_SC_FRM</v>
          </cell>
          <cell r="Y438">
            <v>6.9589999999999996</v>
          </cell>
        </row>
        <row r="439">
          <cell r="X439" t="str">
            <v>I_YK3_SC_ICA</v>
          </cell>
          <cell r="Y439">
            <v>7.4109999999999996</v>
          </cell>
        </row>
        <row r="440">
          <cell r="X440" t="str">
            <v>I_YK4_CC_G1</v>
          </cell>
          <cell r="Y440">
            <v>6.79</v>
          </cell>
        </row>
        <row r="441">
          <cell r="X441" t="str">
            <v>I_YK4_CC_G1D</v>
          </cell>
          <cell r="Y441">
            <v>6.79</v>
          </cell>
        </row>
        <row r="442">
          <cell r="X442" t="str">
            <v>I_YK4_SC_FRM</v>
          </cell>
          <cell r="Y442">
            <v>6.9589999999999996</v>
          </cell>
        </row>
        <row r="443">
          <cell r="X443" t="str">
            <v>I_YK4_SC_ICA</v>
          </cell>
          <cell r="Y443">
            <v>7.4109999999999996</v>
          </cell>
        </row>
        <row r="444">
          <cell r="X444" t="str">
            <v>L_.AE1_WD</v>
          </cell>
          <cell r="Y444">
            <v>6.899</v>
          </cell>
        </row>
        <row r="445">
          <cell r="X445" t="str">
            <v>L_.GO1_PV</v>
          </cell>
          <cell r="Y445">
            <v>6.75</v>
          </cell>
        </row>
        <row r="446">
          <cell r="X446" t="str">
            <v>L_.GO1_WD</v>
          </cell>
          <cell r="Y446">
            <v>6.899</v>
          </cell>
        </row>
        <row r="447">
          <cell r="X447" t="str">
            <v>L_.GO2_PV</v>
          </cell>
          <cell r="Y447">
            <v>6.75</v>
          </cell>
        </row>
        <row r="448">
          <cell r="X448" t="str">
            <v>L_.GO2_WD</v>
          </cell>
          <cell r="Y448">
            <v>6.899</v>
          </cell>
        </row>
        <row r="449">
          <cell r="X449" t="str">
            <v>L_.SO1_PV</v>
          </cell>
          <cell r="Y449">
            <v>6.75</v>
          </cell>
        </row>
        <row r="450">
          <cell r="X450" t="str">
            <v>L_.SO1_WD</v>
          </cell>
          <cell r="Y450">
            <v>6.899</v>
          </cell>
        </row>
        <row r="451">
          <cell r="X451" t="str">
            <v>L_.SO2_PV</v>
          </cell>
          <cell r="Y451">
            <v>6.75</v>
          </cell>
        </row>
        <row r="452">
          <cell r="X452" t="str">
            <v>L_.SO2_WD</v>
          </cell>
          <cell r="Y452">
            <v>6.899</v>
          </cell>
        </row>
        <row r="453">
          <cell r="X453" t="str">
            <v>L_.SO3_PV</v>
          </cell>
          <cell r="Y453">
            <v>6.75</v>
          </cell>
        </row>
        <row r="454">
          <cell r="X454" t="str">
            <v>L_.SO3_WD</v>
          </cell>
          <cell r="Y454">
            <v>6.899</v>
          </cell>
        </row>
        <row r="455">
          <cell r="X455" t="str">
            <v>L_.US1_PV</v>
          </cell>
          <cell r="Y455">
            <v>6.75</v>
          </cell>
        </row>
        <row r="456">
          <cell r="X456" t="str">
            <v>L_.US1_PV_CP</v>
          </cell>
          <cell r="Y456">
            <v>6.75</v>
          </cell>
        </row>
        <row r="457">
          <cell r="X457" t="str">
            <v>L_.US1_WD</v>
          </cell>
          <cell r="Y457">
            <v>6.899</v>
          </cell>
        </row>
        <row r="458">
          <cell r="X458" t="str">
            <v>L_.US1_WD_CP</v>
          </cell>
          <cell r="Y458">
            <v>6.899</v>
          </cell>
        </row>
        <row r="459">
          <cell r="X459" t="str">
            <v>L_.US2_PV</v>
          </cell>
          <cell r="Y459">
            <v>6.75</v>
          </cell>
        </row>
        <row r="460">
          <cell r="X460" t="str">
            <v>L_.US2_PV_CP</v>
          </cell>
          <cell r="Y460">
            <v>6.75</v>
          </cell>
        </row>
        <row r="461">
          <cell r="X461" t="str">
            <v>L_.US2_WD</v>
          </cell>
          <cell r="Y461">
            <v>6.899</v>
          </cell>
        </row>
        <row r="462">
          <cell r="X462" t="str">
            <v>L_.US2_WD_CP</v>
          </cell>
          <cell r="Y462">
            <v>6.899</v>
          </cell>
        </row>
        <row r="463">
          <cell r="X463" t="str">
            <v>L_.US3_PV</v>
          </cell>
          <cell r="Y463">
            <v>6.75</v>
          </cell>
        </row>
        <row r="464">
          <cell r="X464" t="str">
            <v>L_.US3_PV_CP</v>
          </cell>
          <cell r="Y464">
            <v>6.75</v>
          </cell>
        </row>
        <row r="465">
          <cell r="X465" t="str">
            <v>L_.US3_WD</v>
          </cell>
          <cell r="Y465">
            <v>6.899</v>
          </cell>
        </row>
        <row r="466">
          <cell r="X466" t="str">
            <v>L_.US3_WD_CP</v>
          </cell>
          <cell r="Y466">
            <v>6.899</v>
          </cell>
        </row>
        <row r="467">
          <cell r="X467" t="str">
            <v>L_.US4_PV</v>
          </cell>
          <cell r="Y467">
            <v>6.75</v>
          </cell>
        </row>
        <row r="468">
          <cell r="X468" t="str">
            <v>L_.US4_PV_CP</v>
          </cell>
          <cell r="Y468">
            <v>6.75</v>
          </cell>
        </row>
        <row r="469">
          <cell r="X469" t="str">
            <v>L_.US4_WD</v>
          </cell>
          <cell r="Y469">
            <v>6.899</v>
          </cell>
        </row>
        <row r="470">
          <cell r="X470" t="str">
            <v>L_.US4_WD_CP</v>
          </cell>
          <cell r="Y470">
            <v>6.899</v>
          </cell>
        </row>
        <row r="471">
          <cell r="X471" t="str">
            <v>L_.WS1_PV</v>
          </cell>
          <cell r="Y471">
            <v>6.75</v>
          </cell>
        </row>
        <row r="472">
          <cell r="X472" t="str">
            <v>L_.WS1_PV_CP</v>
          </cell>
          <cell r="Y472">
            <v>6.75</v>
          </cell>
        </row>
        <row r="473">
          <cell r="X473" t="str">
            <v>L_.YK1_PV</v>
          </cell>
          <cell r="Y473">
            <v>6.75</v>
          </cell>
        </row>
        <row r="474">
          <cell r="X474" t="str">
            <v>L_.YK1_WD</v>
          </cell>
          <cell r="Y474">
            <v>6.899</v>
          </cell>
        </row>
        <row r="475">
          <cell r="X475" t="str">
            <v>L_.YK2_PV</v>
          </cell>
          <cell r="Y475">
            <v>6.75</v>
          </cell>
        </row>
        <row r="476">
          <cell r="X476" t="str">
            <v>L_.YK2_WD</v>
          </cell>
          <cell r="Y476">
            <v>6.899</v>
          </cell>
        </row>
        <row r="477">
          <cell r="X477" t="str">
            <v>L_.YK3_PV</v>
          </cell>
          <cell r="Y477">
            <v>6.75</v>
          </cell>
        </row>
        <row r="478">
          <cell r="X478" t="str">
            <v>L_.YK3_WD</v>
          </cell>
          <cell r="Y478">
            <v>6.899</v>
          </cell>
        </row>
        <row r="479">
          <cell r="X479" t="str">
            <v>L_.YK4_PV</v>
          </cell>
          <cell r="Y479">
            <v>6.75</v>
          </cell>
        </row>
        <row r="480">
          <cell r="X480" t="str">
            <v>L_.YK4_WD</v>
          </cell>
          <cell r="Y480">
            <v>6.899</v>
          </cell>
        </row>
        <row r="481">
          <cell r="X481" t="str">
            <v>L1.AE1_WD</v>
          </cell>
          <cell r="Y481">
            <v>6.899</v>
          </cell>
        </row>
        <row r="482">
          <cell r="U482" t="str">
            <v>Photovoltaic (Utility) 30% ITC</v>
          </cell>
          <cell r="X482" t="str">
            <v>L1.US1_PV</v>
          </cell>
          <cell r="Y482">
            <v>5.085</v>
          </cell>
        </row>
        <row r="483">
          <cell r="X483" t="str">
            <v>L1.US1_PV_CP</v>
          </cell>
          <cell r="Y483">
            <v>5.085</v>
          </cell>
        </row>
        <row r="484">
          <cell r="X484" t="str">
            <v>L1.US1_WD</v>
          </cell>
          <cell r="Y484">
            <v>6.899</v>
          </cell>
        </row>
        <row r="485">
          <cell r="X485" t="str">
            <v>L1.US1_WD_CP</v>
          </cell>
          <cell r="Y485">
            <v>6.899</v>
          </cell>
        </row>
        <row r="486">
          <cell r="X486" t="str">
            <v>L1.US2_PV</v>
          </cell>
          <cell r="Y486">
            <v>5.085</v>
          </cell>
        </row>
        <row r="487">
          <cell r="X487" t="str">
            <v>L1.US2_PV_CP</v>
          </cell>
          <cell r="Y487">
            <v>5.085</v>
          </cell>
        </row>
        <row r="488">
          <cell r="X488" t="str">
            <v>L1.US2_WD</v>
          </cell>
          <cell r="Y488">
            <v>6.899</v>
          </cell>
        </row>
        <row r="489">
          <cell r="X489" t="str">
            <v>L1.US2_WD_CP</v>
          </cell>
          <cell r="Y489">
            <v>6.899</v>
          </cell>
        </row>
        <row r="490">
          <cell r="X490" t="str">
            <v>L1.US3_PV</v>
          </cell>
          <cell r="Y490">
            <v>5.085</v>
          </cell>
        </row>
        <row r="491">
          <cell r="X491" t="str">
            <v>L1.US3_PV_CP</v>
          </cell>
          <cell r="Y491">
            <v>5.085</v>
          </cell>
        </row>
        <row r="492">
          <cell r="X492" t="str">
            <v>L1.US3_WD</v>
          </cell>
          <cell r="Y492">
            <v>6.899</v>
          </cell>
        </row>
        <row r="493">
          <cell r="X493" t="str">
            <v>L1.US3_WD_CP</v>
          </cell>
          <cell r="Y493">
            <v>6.899</v>
          </cell>
        </row>
        <row r="494">
          <cell r="X494" t="str">
            <v>L1.US4_PV</v>
          </cell>
          <cell r="Y494">
            <v>5.085</v>
          </cell>
        </row>
        <row r="495">
          <cell r="X495" t="str">
            <v>L1.US4_PV_CP</v>
          </cell>
          <cell r="Y495">
            <v>5.085</v>
          </cell>
        </row>
        <row r="496">
          <cell r="X496" t="str">
            <v>L1.US4_WD</v>
          </cell>
          <cell r="Y496">
            <v>6.899</v>
          </cell>
        </row>
        <row r="497">
          <cell r="X497" t="str">
            <v>L1.US4_WD_CP</v>
          </cell>
          <cell r="Y497">
            <v>6.899</v>
          </cell>
        </row>
        <row r="498">
          <cell r="X498" t="str">
            <v>L2.SO1_PV</v>
          </cell>
          <cell r="Y498">
            <v>5.3949999999999996</v>
          </cell>
        </row>
        <row r="499">
          <cell r="X499" t="str">
            <v>L2.SO2_PV</v>
          </cell>
          <cell r="Y499">
            <v>5.3949999999999996</v>
          </cell>
        </row>
        <row r="500">
          <cell r="X500" t="str">
            <v>L2.SO3_PV</v>
          </cell>
          <cell r="Y500">
            <v>5.3949999999999996</v>
          </cell>
        </row>
        <row r="501">
          <cell r="X501" t="str">
            <v>L2.US1_PV</v>
          </cell>
          <cell r="Y501">
            <v>5.3949999999999996</v>
          </cell>
        </row>
        <row r="502">
          <cell r="X502" t="str">
            <v>L2.US1_PV_CP</v>
          </cell>
          <cell r="Y502">
            <v>5.3949999999999996</v>
          </cell>
        </row>
        <row r="503">
          <cell r="X503" t="str">
            <v>L2.US1_WD</v>
          </cell>
          <cell r="Y503">
            <v>6.899</v>
          </cell>
        </row>
        <row r="504">
          <cell r="X504" t="str">
            <v>L2.US1_WD_CP</v>
          </cell>
          <cell r="Y504">
            <v>6.899</v>
          </cell>
        </row>
        <row r="505">
          <cell r="X505" t="str">
            <v>L2.US2_PV</v>
          </cell>
          <cell r="Y505">
            <v>5.3949999999999996</v>
          </cell>
        </row>
        <row r="506">
          <cell r="X506" t="str">
            <v>L2.US2_PV_CP</v>
          </cell>
          <cell r="Y506">
            <v>5.3949999999999996</v>
          </cell>
        </row>
        <row r="507">
          <cell r="X507" t="str">
            <v>L2.US2_WD</v>
          </cell>
          <cell r="Y507">
            <v>6.899</v>
          </cell>
        </row>
        <row r="508">
          <cell r="X508" t="str">
            <v>L2.US2_WD_CP</v>
          </cell>
          <cell r="Y508">
            <v>6.899</v>
          </cell>
        </row>
        <row r="509">
          <cell r="X509" t="str">
            <v>L2.US3_PV</v>
          </cell>
          <cell r="Y509">
            <v>5.3949999999999996</v>
          </cell>
        </row>
        <row r="510">
          <cell r="X510" t="str">
            <v>L2.US3_PV_CP</v>
          </cell>
          <cell r="Y510">
            <v>5.3949999999999996</v>
          </cell>
        </row>
        <row r="511">
          <cell r="X511" t="str">
            <v>L2.US3_WD</v>
          </cell>
          <cell r="Y511">
            <v>6.899</v>
          </cell>
        </row>
        <row r="512">
          <cell r="X512" t="str">
            <v>L2.US3_WD_CP</v>
          </cell>
          <cell r="Y512">
            <v>6.899</v>
          </cell>
        </row>
        <row r="513">
          <cell r="X513" t="str">
            <v>L2.US4_PV</v>
          </cell>
          <cell r="Y513">
            <v>5.3949999999999996</v>
          </cell>
        </row>
        <row r="514">
          <cell r="X514" t="str">
            <v>L2.US4_PV_CP</v>
          </cell>
          <cell r="Y514">
            <v>5.3949999999999996</v>
          </cell>
        </row>
        <row r="515">
          <cell r="X515" t="str">
            <v>L2.US4_WD</v>
          </cell>
          <cell r="Y515">
            <v>6.899</v>
          </cell>
        </row>
        <row r="516">
          <cell r="X516" t="str">
            <v>L2.US4_WD_CP</v>
          </cell>
          <cell r="Y516">
            <v>6.899</v>
          </cell>
        </row>
        <row r="517">
          <cell r="X517" t="str">
            <v>L2.WS1_PV</v>
          </cell>
          <cell r="Y517">
            <v>5.3949999999999996</v>
          </cell>
        </row>
        <row r="518">
          <cell r="X518" t="str">
            <v>L2.WS1_PV_CP</v>
          </cell>
          <cell r="Y518">
            <v>5.3949999999999996</v>
          </cell>
        </row>
        <row r="519">
          <cell r="X519" t="str">
            <v>L2.YK1_PV</v>
          </cell>
          <cell r="Y519">
            <v>5.3949999999999996</v>
          </cell>
        </row>
        <row r="520">
          <cell r="X520" t="str">
            <v>L2.YK2_PV</v>
          </cell>
          <cell r="Y520">
            <v>5.3949999999999996</v>
          </cell>
        </row>
        <row r="521">
          <cell r="X521" t="str">
            <v>L2.YK3_PV</v>
          </cell>
          <cell r="Y521">
            <v>5.3949999999999996</v>
          </cell>
        </row>
        <row r="522">
          <cell r="X522" t="str">
            <v>L2.YK4_PV</v>
          </cell>
          <cell r="Y522">
            <v>5.3949999999999996</v>
          </cell>
        </row>
        <row r="523">
          <cell r="X523" t="str">
            <v>L3.SO1_PV</v>
          </cell>
          <cell r="Y523">
            <v>5.76</v>
          </cell>
        </row>
        <row r="524">
          <cell r="X524" t="str">
            <v>L3.SO2_PV</v>
          </cell>
          <cell r="Y524">
            <v>5.76</v>
          </cell>
        </row>
        <row r="525">
          <cell r="X525" t="str">
            <v>L3.SO3_PV</v>
          </cell>
          <cell r="Y525">
            <v>5.76</v>
          </cell>
        </row>
        <row r="526">
          <cell r="X526" t="str">
            <v>L3.US1_PV</v>
          </cell>
          <cell r="Y526">
            <v>5.76</v>
          </cell>
        </row>
        <row r="527">
          <cell r="X527" t="str">
            <v>L3.US1_PV_CP</v>
          </cell>
          <cell r="Y527">
            <v>5.76</v>
          </cell>
        </row>
        <row r="528">
          <cell r="X528" t="str">
            <v>L3.US1_WD</v>
          </cell>
          <cell r="Y528">
            <v>6.899</v>
          </cell>
        </row>
        <row r="529">
          <cell r="X529" t="str">
            <v>L3.US1_WD_CP</v>
          </cell>
          <cell r="Y529">
            <v>6.899</v>
          </cell>
        </row>
        <row r="530">
          <cell r="X530" t="str">
            <v>L3.US2_PV</v>
          </cell>
          <cell r="Y530">
            <v>5.76</v>
          </cell>
        </row>
        <row r="531">
          <cell r="X531" t="str">
            <v>L3.US2_PV_CP</v>
          </cell>
          <cell r="Y531">
            <v>5.76</v>
          </cell>
        </row>
        <row r="532">
          <cell r="X532" t="str">
            <v>L3.US2_WD</v>
          </cell>
          <cell r="Y532">
            <v>6.899</v>
          </cell>
        </row>
        <row r="533">
          <cell r="X533" t="str">
            <v>L3.US2_WD_CP</v>
          </cell>
          <cell r="Y533">
            <v>6.899</v>
          </cell>
        </row>
        <row r="534">
          <cell r="X534" t="str">
            <v>L3.US3_PV</v>
          </cell>
          <cell r="Y534">
            <v>5.76</v>
          </cell>
        </row>
        <row r="535">
          <cell r="X535" t="str">
            <v>L3.US3_PV_CP</v>
          </cell>
          <cell r="Y535">
            <v>5.76</v>
          </cell>
        </row>
        <row r="536">
          <cell r="X536" t="str">
            <v>L3.US3_WD</v>
          </cell>
          <cell r="Y536">
            <v>6.899</v>
          </cell>
        </row>
        <row r="537">
          <cell r="X537" t="str">
            <v>L3.US3_WD_CP</v>
          </cell>
          <cell r="Y537">
            <v>6.899</v>
          </cell>
        </row>
        <row r="538">
          <cell r="X538" t="str">
            <v>L3.US4_PV</v>
          </cell>
          <cell r="Y538">
            <v>5.76</v>
          </cell>
        </row>
        <row r="539">
          <cell r="X539" t="str">
            <v>L3.US4_PV_CP</v>
          </cell>
          <cell r="Y539">
            <v>5.76</v>
          </cell>
        </row>
        <row r="540">
          <cell r="X540" t="str">
            <v>L3.US4_WD</v>
          </cell>
          <cell r="Y540">
            <v>6.899</v>
          </cell>
        </row>
        <row r="541">
          <cell r="X541" t="str">
            <v>L3.US4_WD_CP</v>
          </cell>
          <cell r="Y541">
            <v>6.899</v>
          </cell>
        </row>
        <row r="542">
          <cell r="X542" t="str">
            <v>L3.WS1_PV</v>
          </cell>
          <cell r="Y542">
            <v>5.76</v>
          </cell>
        </row>
        <row r="543">
          <cell r="X543" t="str">
            <v>L3.WS1_PV_CP</v>
          </cell>
          <cell r="Y543">
            <v>5.76</v>
          </cell>
        </row>
        <row r="544">
          <cell r="X544" t="str">
            <v>L3.YK1_PV</v>
          </cell>
          <cell r="Y544">
            <v>5.76</v>
          </cell>
        </row>
        <row r="545">
          <cell r="X545" t="str">
            <v>L3.YK2_PV</v>
          </cell>
          <cell r="Y545">
            <v>5.76</v>
          </cell>
        </row>
        <row r="546">
          <cell r="X546" t="str">
            <v>L3.YK3_PV</v>
          </cell>
          <cell r="Y546">
            <v>5.76</v>
          </cell>
        </row>
        <row r="547">
          <cell r="X547" t="str">
            <v>L3.YK4_PV</v>
          </cell>
          <cell r="Y547">
            <v>5.76</v>
          </cell>
        </row>
        <row r="548">
          <cell r="X548" t="str">
            <v>I_JB_BR_CCG1</v>
          </cell>
          <cell r="Y548">
            <v>6.79</v>
          </cell>
        </row>
        <row r="549">
          <cell r="X549" t="str">
            <v>I_JB_BR_CCG2</v>
          </cell>
          <cell r="Y549">
            <v>6.79</v>
          </cell>
        </row>
        <row r="550">
          <cell r="X550" t="str">
            <v>I_JB_BR_CCJ1</v>
          </cell>
          <cell r="Y550">
            <v>6.79</v>
          </cell>
        </row>
        <row r="551">
          <cell r="X551" t="str">
            <v>I_JB_BRCCG1D</v>
          </cell>
          <cell r="Y551">
            <v>6.79</v>
          </cell>
        </row>
        <row r="552">
          <cell r="X552" t="str">
            <v>I_JB_BRCCG2D</v>
          </cell>
          <cell r="Y552">
            <v>6.79</v>
          </cell>
        </row>
        <row r="553">
          <cell r="X553" t="str">
            <v>I_JB_BRCCJ1D</v>
          </cell>
          <cell r="Y553">
            <v>6.79</v>
          </cell>
        </row>
        <row r="554">
          <cell r="X554" t="str">
            <v>I_JB_BRSCFRM</v>
          </cell>
          <cell r="Y554">
            <v>6.9589999999999996</v>
          </cell>
        </row>
        <row r="555">
          <cell r="X555" t="str">
            <v>I_JB_BRSCICA</v>
          </cell>
          <cell r="Y555">
            <v>7.4109999999999996</v>
          </cell>
        </row>
        <row r="556">
          <cell r="X556" t="str">
            <v>H4.US1_WD</v>
          </cell>
          <cell r="Y556">
            <v>6.899</v>
          </cell>
        </row>
        <row r="557">
          <cell r="X557" t="str">
            <v>H4.US2_WD</v>
          </cell>
          <cell r="Y557">
            <v>6.899</v>
          </cell>
        </row>
        <row r="558">
          <cell r="X558" t="str">
            <v>H4.US3_WD</v>
          </cell>
          <cell r="Y558">
            <v>6.899</v>
          </cell>
        </row>
        <row r="559">
          <cell r="X559" t="str">
            <v>H4.US4_WD</v>
          </cell>
          <cell r="Y559">
            <v>6.899</v>
          </cell>
        </row>
        <row r="560">
          <cell r="X560" t="str">
            <v>H4.US1_WD_CP</v>
          </cell>
          <cell r="Y560">
            <v>6.899</v>
          </cell>
        </row>
        <row r="561">
          <cell r="X561" t="str">
            <v>H4.US2_WD_CP</v>
          </cell>
          <cell r="Y561">
            <v>6.899</v>
          </cell>
        </row>
        <row r="562">
          <cell r="X562" t="str">
            <v>H4.US3_WD_CP</v>
          </cell>
          <cell r="Y562">
            <v>6.899</v>
          </cell>
        </row>
        <row r="563">
          <cell r="X563" t="str">
            <v>H4.US4_WD_CP</v>
          </cell>
          <cell r="Y563">
            <v>6.899</v>
          </cell>
        </row>
        <row r="564">
          <cell r="X564" t="str">
            <v>L4.US1_WD</v>
          </cell>
          <cell r="Y564">
            <v>6.899</v>
          </cell>
        </row>
        <row r="565">
          <cell r="X565" t="str">
            <v>L4.US2_WD</v>
          </cell>
          <cell r="Y565">
            <v>6.899</v>
          </cell>
        </row>
        <row r="566">
          <cell r="X566" t="str">
            <v>L4.US3_WD</v>
          </cell>
          <cell r="Y566">
            <v>6.899</v>
          </cell>
        </row>
        <row r="567">
          <cell r="X567" t="str">
            <v>L4.US4_WD</v>
          </cell>
          <cell r="Y567">
            <v>6.899</v>
          </cell>
        </row>
        <row r="568">
          <cell r="X568" t="str">
            <v>L4.US1_WD_CP</v>
          </cell>
          <cell r="Y568">
            <v>6.899</v>
          </cell>
        </row>
        <row r="569">
          <cell r="X569" t="str">
            <v>L4.US2_WD_CP</v>
          </cell>
          <cell r="Y569">
            <v>6.899</v>
          </cell>
        </row>
        <row r="570">
          <cell r="X570" t="str">
            <v>L4.US3_WD_CP</v>
          </cell>
          <cell r="Y570">
            <v>6.899</v>
          </cell>
        </row>
        <row r="571">
          <cell r="X571" t="str">
            <v>L4.US4_WD_CP</v>
          </cell>
          <cell r="Y571">
            <v>6.899</v>
          </cell>
        </row>
        <row r="572">
          <cell r="X572" t="str">
            <v>I_WSW_WD_T</v>
          </cell>
          <cell r="Y572">
            <v>6.899</v>
          </cell>
        </row>
        <row r="573">
          <cell r="X573" t="str">
            <v>I_WNE_WD_T</v>
          </cell>
          <cell r="Y573">
            <v>6.899</v>
          </cell>
        </row>
        <row r="574">
          <cell r="X574" t="str">
            <v>N_UN_NUC_AD</v>
          </cell>
          <cell r="Y574">
            <v>6.6390000000000002</v>
          </cell>
        </row>
        <row r="575">
          <cell r="X575" t="str">
            <v>N_UN_NUC_MD</v>
          </cell>
          <cell r="Y575">
            <v>6.6390000000000002</v>
          </cell>
        </row>
        <row r="576">
          <cell r="X576" t="str">
            <v>H2.UN1_PV</v>
          </cell>
          <cell r="Y576">
            <v>5.3949999999999996</v>
          </cell>
        </row>
        <row r="577">
          <cell r="X577" t="str">
            <v>H4.AE1_WD</v>
          </cell>
          <cell r="Y577">
            <v>6.899</v>
          </cell>
        </row>
        <row r="578">
          <cell r="X578" t="str">
            <v>I_WNE_WD_TCP</v>
          </cell>
          <cell r="Y578">
            <v>6.899</v>
          </cell>
        </row>
        <row r="579">
          <cell r="X579" t="str">
            <v>L_.HTG_PV</v>
          </cell>
          <cell r="Y579">
            <v>6.75</v>
          </cell>
        </row>
        <row r="580">
          <cell r="X580" t="str">
            <v>L_.HTG_PV_CP</v>
          </cell>
          <cell r="Y580">
            <v>6.75</v>
          </cell>
        </row>
        <row r="581">
          <cell r="X581" t="str">
            <v>L_.HTG_PVS</v>
          </cell>
          <cell r="Y581">
            <v>6.75</v>
          </cell>
        </row>
        <row r="582">
          <cell r="X582" t="str">
            <v>L_.HTR_PV</v>
          </cell>
          <cell r="Y582">
            <v>6.75</v>
          </cell>
        </row>
        <row r="583">
          <cell r="X583" t="str">
            <v>L_.HTR_PV_CP</v>
          </cell>
          <cell r="Y583">
            <v>6.75</v>
          </cell>
        </row>
        <row r="584">
          <cell r="X584" t="str">
            <v>L_.HTR_PVS</v>
          </cell>
          <cell r="Y584">
            <v>6.75</v>
          </cell>
        </row>
        <row r="585">
          <cell r="X585" t="str">
            <v>L_.JB1_PV</v>
          </cell>
          <cell r="Y585">
            <v>6.75</v>
          </cell>
        </row>
        <row r="586">
          <cell r="X586" t="str">
            <v>L_.JB1_PV_CP</v>
          </cell>
          <cell r="Y586">
            <v>6.75</v>
          </cell>
        </row>
        <row r="587">
          <cell r="X587" t="str">
            <v>L_.JB1_PVS</v>
          </cell>
          <cell r="Y587">
            <v>6.75</v>
          </cell>
        </row>
        <row r="588">
          <cell r="X588" t="str">
            <v>L_.JBB_PV</v>
          </cell>
          <cell r="Y588">
            <v>6.75</v>
          </cell>
        </row>
        <row r="589">
          <cell r="X589" t="str">
            <v>L_.JBB_PV_CP</v>
          </cell>
          <cell r="Y589">
            <v>6.75</v>
          </cell>
        </row>
        <row r="590">
          <cell r="X590" t="str">
            <v>L_.JBB_PVS</v>
          </cell>
          <cell r="Y590">
            <v>6.75</v>
          </cell>
        </row>
        <row r="591">
          <cell r="X591" t="str">
            <v>L_.NTN_PV</v>
          </cell>
          <cell r="Y591">
            <v>6.75</v>
          </cell>
        </row>
        <row r="592">
          <cell r="X592" t="str">
            <v>L_.UN1_PV</v>
          </cell>
          <cell r="Y592">
            <v>6.75</v>
          </cell>
        </row>
        <row r="593">
          <cell r="X593" t="str">
            <v>L_.US_PV</v>
          </cell>
          <cell r="Y593">
            <v>6.75</v>
          </cell>
        </row>
        <row r="594">
          <cell r="X594" t="str">
            <v>L_.WN1_PV</v>
          </cell>
          <cell r="Y594">
            <v>6.75</v>
          </cell>
        </row>
        <row r="595">
          <cell r="X595" t="str">
            <v>L_.WW1_PV</v>
          </cell>
          <cell r="Y595">
            <v>6.75</v>
          </cell>
        </row>
        <row r="596">
          <cell r="X596" t="str">
            <v>L4.AE1_WD</v>
          </cell>
          <cell r="Y596">
            <v>6.899</v>
          </cell>
        </row>
        <row r="597">
          <cell r="X597" t="str">
            <v>H_.HTG_PV_CP</v>
          </cell>
          <cell r="Y597">
            <v>6.75</v>
          </cell>
        </row>
        <row r="598">
          <cell r="X598" t="str">
            <v>H_.HTR_PV_CP</v>
          </cell>
          <cell r="Y598">
            <v>6.75</v>
          </cell>
        </row>
        <row r="599">
          <cell r="X599" t="str">
            <v>H_.JB1_PV_CP</v>
          </cell>
          <cell r="Y599">
            <v>6.75</v>
          </cell>
        </row>
        <row r="600">
          <cell r="X600" t="str">
            <v>H_.JBB_PV_CP</v>
          </cell>
          <cell r="Y600">
            <v>6.75</v>
          </cell>
        </row>
        <row r="601">
          <cell r="X601" t="str">
            <v>H_.NTN_PV</v>
          </cell>
          <cell r="Y601">
            <v>6.75</v>
          </cell>
        </row>
        <row r="602">
          <cell r="X602" t="str">
            <v/>
          </cell>
          <cell r="Y602" t="str">
            <v/>
          </cell>
        </row>
        <row r="603">
          <cell r="X603" t="str">
            <v/>
          </cell>
          <cell r="Y603" t="str">
            <v/>
          </cell>
        </row>
        <row r="604">
          <cell r="X604" t="str">
            <v/>
          </cell>
          <cell r="Y604" t="str">
            <v/>
          </cell>
        </row>
        <row r="605">
          <cell r="X605" t="str">
            <v/>
          </cell>
          <cell r="Y605" t="str">
            <v/>
          </cell>
        </row>
        <row r="606">
          <cell r="X606" t="str">
            <v/>
          </cell>
          <cell r="Y606" t="str">
            <v/>
          </cell>
        </row>
        <row r="607">
          <cell r="X607" t="str">
            <v/>
          </cell>
          <cell r="Y607" t="str">
            <v/>
          </cell>
        </row>
        <row r="608">
          <cell r="X608" t="str">
            <v/>
          </cell>
          <cell r="Y608" t="str">
            <v/>
          </cell>
        </row>
        <row r="609">
          <cell r="X609" t="str">
            <v/>
          </cell>
          <cell r="Y609" t="str">
            <v/>
          </cell>
        </row>
        <row r="610">
          <cell r="X610" t="str">
            <v/>
          </cell>
          <cell r="Y610" t="str">
            <v/>
          </cell>
        </row>
        <row r="611">
          <cell r="X611" t="str">
            <v/>
          </cell>
          <cell r="Y611" t="str">
            <v/>
          </cell>
        </row>
        <row r="612">
          <cell r="X612" t="str">
            <v/>
          </cell>
          <cell r="Y612" t="str">
            <v/>
          </cell>
        </row>
        <row r="613">
          <cell r="X613" t="str">
            <v/>
          </cell>
          <cell r="Y613" t="str">
            <v/>
          </cell>
        </row>
        <row r="614">
          <cell r="X614" t="str">
            <v/>
          </cell>
          <cell r="Y614" t="str">
            <v/>
          </cell>
        </row>
        <row r="615">
          <cell r="X615" t="str">
            <v/>
          </cell>
          <cell r="Y615" t="str">
            <v/>
          </cell>
        </row>
        <row r="616">
          <cell r="X616" t="str">
            <v/>
          </cell>
          <cell r="Y616" t="str">
            <v/>
          </cell>
        </row>
        <row r="617">
          <cell r="X617" t="str">
            <v/>
          </cell>
          <cell r="Y617" t="str">
            <v/>
          </cell>
        </row>
        <row r="618">
          <cell r="X618" t="str">
            <v/>
          </cell>
          <cell r="Y618" t="str">
            <v/>
          </cell>
        </row>
        <row r="619">
          <cell r="X619" t="str">
            <v/>
          </cell>
          <cell r="Y619" t="str">
            <v/>
          </cell>
        </row>
        <row r="620">
          <cell r="X620" t="str">
            <v/>
          </cell>
          <cell r="Y620" t="str">
            <v/>
          </cell>
        </row>
        <row r="621">
          <cell r="X621" t="str">
            <v/>
          </cell>
          <cell r="Y621" t="str">
            <v/>
          </cell>
        </row>
        <row r="622">
          <cell r="X622" t="str">
            <v/>
          </cell>
          <cell r="Y622" t="str">
            <v/>
          </cell>
        </row>
        <row r="623">
          <cell r="X623" t="str">
            <v/>
          </cell>
          <cell r="Y623" t="str">
            <v/>
          </cell>
        </row>
        <row r="624">
          <cell r="X624" t="str">
            <v/>
          </cell>
          <cell r="Y624" t="str">
            <v/>
          </cell>
        </row>
        <row r="625">
          <cell r="X625" t="str">
            <v/>
          </cell>
          <cell r="Y625" t="str">
            <v/>
          </cell>
        </row>
        <row r="626">
          <cell r="X626" t="str">
            <v/>
          </cell>
          <cell r="Y626" t="str">
            <v/>
          </cell>
        </row>
        <row r="627">
          <cell r="X627" t="str">
            <v/>
          </cell>
          <cell r="Y627" t="str">
            <v/>
          </cell>
        </row>
        <row r="628">
          <cell r="X628" t="str">
            <v/>
          </cell>
          <cell r="Y628" t="str">
            <v/>
          </cell>
        </row>
        <row r="629">
          <cell r="X629" t="str">
            <v/>
          </cell>
          <cell r="Y629" t="str">
            <v/>
          </cell>
        </row>
        <row r="630">
          <cell r="X630" t="str">
            <v/>
          </cell>
          <cell r="Y630" t="str">
            <v/>
          </cell>
        </row>
        <row r="631">
          <cell r="X631" t="str">
            <v/>
          </cell>
          <cell r="Y631" t="str">
            <v/>
          </cell>
        </row>
        <row r="632">
          <cell r="X632" t="str">
            <v/>
          </cell>
          <cell r="Y632" t="str">
            <v/>
          </cell>
        </row>
        <row r="633">
          <cell r="X633" t="str">
            <v/>
          </cell>
          <cell r="Y633" t="str">
            <v/>
          </cell>
        </row>
        <row r="634">
          <cell r="X634" t="str">
            <v/>
          </cell>
          <cell r="Y634" t="str">
            <v/>
          </cell>
        </row>
        <row r="635">
          <cell r="X635" t="str">
            <v/>
          </cell>
          <cell r="Y635" t="str">
            <v/>
          </cell>
        </row>
        <row r="636">
          <cell r="X636" t="str">
            <v/>
          </cell>
          <cell r="Y636" t="str">
            <v/>
          </cell>
        </row>
        <row r="637">
          <cell r="X637" t="str">
            <v/>
          </cell>
          <cell r="Y637" t="str">
            <v/>
          </cell>
        </row>
        <row r="638">
          <cell r="X638" t="str">
            <v/>
          </cell>
          <cell r="Y638" t="str">
            <v/>
          </cell>
        </row>
        <row r="639">
          <cell r="X639" t="str">
            <v/>
          </cell>
          <cell r="Y639" t="str">
            <v/>
          </cell>
        </row>
        <row r="640">
          <cell r="X640" t="str">
            <v/>
          </cell>
          <cell r="Y640" t="str">
            <v/>
          </cell>
        </row>
        <row r="641">
          <cell r="X641" t="str">
            <v/>
          </cell>
          <cell r="Y641" t="str">
            <v/>
          </cell>
        </row>
        <row r="642">
          <cell r="X642" t="str">
            <v/>
          </cell>
          <cell r="Y642" t="str">
            <v/>
          </cell>
        </row>
        <row r="643">
          <cell r="X643" t="str">
            <v/>
          </cell>
          <cell r="Y643" t="str">
            <v/>
          </cell>
        </row>
        <row r="644">
          <cell r="X644" t="str">
            <v/>
          </cell>
          <cell r="Y644" t="str">
            <v/>
          </cell>
        </row>
        <row r="645">
          <cell r="X645" t="str">
            <v/>
          </cell>
          <cell r="Y645" t="str">
            <v/>
          </cell>
        </row>
        <row r="646">
          <cell r="X646" t="str">
            <v/>
          </cell>
          <cell r="Y646" t="str">
            <v/>
          </cell>
        </row>
        <row r="647">
          <cell r="X647" t="str">
            <v/>
          </cell>
          <cell r="Y647" t="str">
            <v/>
          </cell>
        </row>
        <row r="648">
          <cell r="X648" t="str">
            <v/>
          </cell>
          <cell r="Y648" t="str">
            <v/>
          </cell>
        </row>
        <row r="649">
          <cell r="X649" t="str">
            <v/>
          </cell>
          <cell r="Y649" t="str">
            <v/>
          </cell>
        </row>
        <row r="650">
          <cell r="X650" t="str">
            <v/>
          </cell>
          <cell r="Y650" t="str">
            <v/>
          </cell>
        </row>
        <row r="651">
          <cell r="X651" t="str">
            <v/>
          </cell>
          <cell r="Y651" t="str">
            <v/>
          </cell>
        </row>
        <row r="652">
          <cell r="X652" t="str">
            <v/>
          </cell>
          <cell r="Y652" t="str">
            <v/>
          </cell>
        </row>
        <row r="653">
          <cell r="X653" t="str">
            <v/>
          </cell>
          <cell r="Y653" t="str">
            <v/>
          </cell>
        </row>
        <row r="654">
          <cell r="X654" t="str">
            <v/>
          </cell>
          <cell r="Y654" t="str">
            <v/>
          </cell>
        </row>
        <row r="655">
          <cell r="X655" t="str">
            <v/>
          </cell>
          <cell r="Y655" t="str">
            <v/>
          </cell>
        </row>
        <row r="656">
          <cell r="X656" t="str">
            <v/>
          </cell>
          <cell r="Y656" t="str">
            <v/>
          </cell>
        </row>
        <row r="657">
          <cell r="X657" t="str">
            <v/>
          </cell>
          <cell r="Y657" t="str">
            <v/>
          </cell>
        </row>
        <row r="658">
          <cell r="X658" t="str">
            <v/>
          </cell>
          <cell r="Y658" t="str">
            <v/>
          </cell>
        </row>
        <row r="659">
          <cell r="X659" t="str">
            <v/>
          </cell>
          <cell r="Y659" t="str">
            <v/>
          </cell>
        </row>
        <row r="660">
          <cell r="X660" t="str">
            <v/>
          </cell>
          <cell r="Y660" t="str">
            <v/>
          </cell>
        </row>
        <row r="661">
          <cell r="X661" t="str">
            <v/>
          </cell>
          <cell r="Y661" t="str">
            <v/>
          </cell>
        </row>
        <row r="662">
          <cell r="X662" t="str">
            <v/>
          </cell>
          <cell r="Y662" t="str">
            <v/>
          </cell>
        </row>
        <row r="663">
          <cell r="X663" t="str">
            <v/>
          </cell>
          <cell r="Y663" t="str">
            <v/>
          </cell>
        </row>
        <row r="664">
          <cell r="X664" t="str">
            <v/>
          </cell>
          <cell r="Y664" t="str">
            <v/>
          </cell>
        </row>
        <row r="665">
          <cell r="X665" t="str">
            <v/>
          </cell>
          <cell r="Y665" t="str">
            <v/>
          </cell>
        </row>
        <row r="666">
          <cell r="X666" t="str">
            <v/>
          </cell>
          <cell r="Y666" t="str">
            <v/>
          </cell>
        </row>
        <row r="667">
          <cell r="X667" t="str">
            <v/>
          </cell>
          <cell r="Y667" t="str">
            <v/>
          </cell>
        </row>
        <row r="668">
          <cell r="X668" t="str">
            <v/>
          </cell>
          <cell r="Y668" t="str">
            <v/>
          </cell>
        </row>
        <row r="669">
          <cell r="X669" t="str">
            <v/>
          </cell>
          <cell r="Y669" t="str">
            <v/>
          </cell>
        </row>
        <row r="670">
          <cell r="X670" t="str">
            <v/>
          </cell>
          <cell r="Y670" t="str">
            <v/>
          </cell>
        </row>
        <row r="671">
          <cell r="X671" t="str">
            <v/>
          </cell>
          <cell r="Y671" t="str">
            <v/>
          </cell>
        </row>
        <row r="672">
          <cell r="X672" t="str">
            <v/>
          </cell>
          <cell r="Y672" t="str">
            <v/>
          </cell>
        </row>
        <row r="673">
          <cell r="X673" t="str">
            <v/>
          </cell>
          <cell r="Y673" t="str">
            <v/>
          </cell>
        </row>
        <row r="674">
          <cell r="X674" t="str">
            <v/>
          </cell>
          <cell r="Y674" t="str">
            <v/>
          </cell>
        </row>
        <row r="675">
          <cell r="X675" t="str">
            <v/>
          </cell>
          <cell r="Y675" t="str">
            <v/>
          </cell>
        </row>
        <row r="676">
          <cell r="X676" t="str">
            <v/>
          </cell>
          <cell r="Y676" t="str">
            <v/>
          </cell>
        </row>
        <row r="677">
          <cell r="X677" t="str">
            <v/>
          </cell>
          <cell r="Y677" t="str">
            <v/>
          </cell>
        </row>
        <row r="678">
          <cell r="X678" t="str">
            <v/>
          </cell>
          <cell r="Y678" t="str">
            <v/>
          </cell>
        </row>
        <row r="679">
          <cell r="X679" t="str">
            <v/>
          </cell>
          <cell r="Y679" t="str">
            <v/>
          </cell>
        </row>
        <row r="680">
          <cell r="X680" t="str">
            <v/>
          </cell>
          <cell r="Y680" t="str">
            <v/>
          </cell>
        </row>
        <row r="681">
          <cell r="X681" t="str">
            <v/>
          </cell>
          <cell r="Y681" t="str">
            <v/>
          </cell>
        </row>
        <row r="682">
          <cell r="X682" t="str">
            <v/>
          </cell>
          <cell r="Y682" t="str">
            <v/>
          </cell>
        </row>
        <row r="683">
          <cell r="X683" t="str">
            <v/>
          </cell>
          <cell r="Y683" t="str">
            <v/>
          </cell>
        </row>
        <row r="684">
          <cell r="X684" t="str">
            <v/>
          </cell>
          <cell r="Y684" t="str">
            <v/>
          </cell>
        </row>
        <row r="685">
          <cell r="X685" t="str">
            <v/>
          </cell>
          <cell r="Y685" t="str">
            <v/>
          </cell>
        </row>
        <row r="686">
          <cell r="X686" t="str">
            <v/>
          </cell>
          <cell r="Y686" t="str">
            <v/>
          </cell>
        </row>
        <row r="687">
          <cell r="X687" t="str">
            <v/>
          </cell>
          <cell r="Y687" t="str">
            <v/>
          </cell>
        </row>
        <row r="688">
          <cell r="X688" t="str">
            <v/>
          </cell>
          <cell r="Y688" t="str">
            <v/>
          </cell>
        </row>
        <row r="689">
          <cell r="X689" t="str">
            <v/>
          </cell>
          <cell r="Y689" t="str">
            <v/>
          </cell>
        </row>
        <row r="690">
          <cell r="X690" t="str">
            <v/>
          </cell>
          <cell r="Y690" t="str">
            <v/>
          </cell>
        </row>
        <row r="691">
          <cell r="X691" t="str">
            <v/>
          </cell>
          <cell r="Y691" t="str">
            <v/>
          </cell>
        </row>
        <row r="692">
          <cell r="X692" t="str">
            <v/>
          </cell>
          <cell r="Y692" t="str">
            <v/>
          </cell>
        </row>
        <row r="693">
          <cell r="X693" t="str">
            <v/>
          </cell>
          <cell r="Y693" t="str">
            <v/>
          </cell>
        </row>
        <row r="694">
          <cell r="X694" t="str">
            <v/>
          </cell>
          <cell r="Y694" t="str">
            <v/>
          </cell>
        </row>
        <row r="695">
          <cell r="X695" t="str">
            <v/>
          </cell>
          <cell r="Y695" t="str">
            <v/>
          </cell>
        </row>
        <row r="696">
          <cell r="X696" t="str">
            <v/>
          </cell>
          <cell r="Y696" t="str">
            <v/>
          </cell>
        </row>
        <row r="697">
          <cell r="X697" t="str">
            <v/>
          </cell>
          <cell r="Y697" t="str">
            <v/>
          </cell>
        </row>
        <row r="698">
          <cell r="X698" t="str">
            <v/>
          </cell>
          <cell r="Y698" t="str">
            <v/>
          </cell>
        </row>
        <row r="699">
          <cell r="X699" t="str">
            <v/>
          </cell>
          <cell r="Y699" t="str">
            <v/>
          </cell>
        </row>
        <row r="700">
          <cell r="X700" t="str">
            <v/>
          </cell>
          <cell r="Y700" t="str">
            <v/>
          </cell>
        </row>
        <row r="701">
          <cell r="X701" t="str">
            <v/>
          </cell>
          <cell r="Y701" t="str">
            <v/>
          </cell>
        </row>
        <row r="702">
          <cell r="X702" t="str">
            <v/>
          </cell>
          <cell r="Y702" t="str">
            <v/>
          </cell>
        </row>
        <row r="703">
          <cell r="X703" t="str">
            <v/>
          </cell>
          <cell r="Y703" t="str">
            <v/>
          </cell>
        </row>
        <row r="704">
          <cell r="X704" t="str">
            <v/>
          </cell>
          <cell r="Y704" t="str">
            <v/>
          </cell>
        </row>
        <row r="705">
          <cell r="X705" t="str">
            <v/>
          </cell>
          <cell r="Y705" t="str">
            <v/>
          </cell>
        </row>
        <row r="706">
          <cell r="X706" t="str">
            <v/>
          </cell>
          <cell r="Y706" t="str">
            <v/>
          </cell>
        </row>
        <row r="707">
          <cell r="X707" t="str">
            <v/>
          </cell>
          <cell r="Y707" t="str">
            <v/>
          </cell>
        </row>
        <row r="708">
          <cell r="X708" t="str">
            <v/>
          </cell>
          <cell r="Y708" t="str">
            <v/>
          </cell>
        </row>
        <row r="709">
          <cell r="X709" t="str">
            <v/>
          </cell>
          <cell r="Y709" t="str">
            <v/>
          </cell>
        </row>
        <row r="710">
          <cell r="X710" t="str">
            <v/>
          </cell>
          <cell r="Y710" t="str">
            <v/>
          </cell>
        </row>
        <row r="711">
          <cell r="X711" t="str">
            <v/>
          </cell>
          <cell r="Y711" t="str">
            <v/>
          </cell>
        </row>
        <row r="712">
          <cell r="X712" t="str">
            <v/>
          </cell>
          <cell r="Y712" t="str">
            <v/>
          </cell>
        </row>
        <row r="713">
          <cell r="X713" t="str">
            <v/>
          </cell>
          <cell r="Y713" t="str">
            <v/>
          </cell>
        </row>
        <row r="714">
          <cell r="X714" t="str">
            <v/>
          </cell>
          <cell r="Y714" t="str">
            <v/>
          </cell>
        </row>
        <row r="715">
          <cell r="X715" t="str">
            <v/>
          </cell>
          <cell r="Y715" t="str">
            <v/>
          </cell>
        </row>
        <row r="716">
          <cell r="X716" t="str">
            <v/>
          </cell>
          <cell r="Y716" t="str">
            <v/>
          </cell>
        </row>
        <row r="717">
          <cell r="X717" t="str">
            <v/>
          </cell>
          <cell r="Y717" t="str">
            <v/>
          </cell>
        </row>
        <row r="718">
          <cell r="X718" t="str">
            <v/>
          </cell>
          <cell r="Y718" t="str">
            <v/>
          </cell>
        </row>
        <row r="719">
          <cell r="X719" t="str">
            <v/>
          </cell>
          <cell r="Y719" t="str">
            <v/>
          </cell>
        </row>
        <row r="720">
          <cell r="X720" t="str">
            <v/>
          </cell>
          <cell r="Y720" t="str">
            <v/>
          </cell>
        </row>
        <row r="721">
          <cell r="X721" t="str">
            <v/>
          </cell>
          <cell r="Y721" t="str">
            <v/>
          </cell>
        </row>
        <row r="722">
          <cell r="X722" t="str">
            <v/>
          </cell>
          <cell r="Y722" t="str">
            <v/>
          </cell>
        </row>
        <row r="723">
          <cell r="X723" t="str">
            <v/>
          </cell>
          <cell r="Y723" t="str">
            <v/>
          </cell>
        </row>
        <row r="724">
          <cell r="X724" t="str">
            <v/>
          </cell>
          <cell r="Y724" t="str">
            <v/>
          </cell>
        </row>
        <row r="725">
          <cell r="X725" t="str">
            <v/>
          </cell>
          <cell r="Y725" t="str">
            <v/>
          </cell>
        </row>
        <row r="726">
          <cell r="X726" t="str">
            <v/>
          </cell>
          <cell r="Y726" t="str">
            <v/>
          </cell>
        </row>
        <row r="727">
          <cell r="X727" t="str">
            <v/>
          </cell>
          <cell r="Y727" t="str">
            <v/>
          </cell>
        </row>
        <row r="728">
          <cell r="X728" t="str">
            <v/>
          </cell>
          <cell r="Y728" t="str">
            <v/>
          </cell>
        </row>
        <row r="729">
          <cell r="X729" t="str">
            <v/>
          </cell>
          <cell r="Y729" t="str">
            <v/>
          </cell>
        </row>
        <row r="730">
          <cell r="X730" t="str">
            <v/>
          </cell>
          <cell r="Y730" t="str">
            <v/>
          </cell>
        </row>
        <row r="731">
          <cell r="X731" t="str">
            <v/>
          </cell>
          <cell r="Y731" t="str">
            <v/>
          </cell>
        </row>
        <row r="732">
          <cell r="X732" t="str">
            <v/>
          </cell>
          <cell r="Y732" t="str">
            <v/>
          </cell>
        </row>
        <row r="733">
          <cell r="X733" t="str">
            <v/>
          </cell>
          <cell r="Y733" t="str">
            <v/>
          </cell>
        </row>
        <row r="734">
          <cell r="X734" t="str">
            <v/>
          </cell>
          <cell r="Y734" t="str">
            <v/>
          </cell>
        </row>
        <row r="735">
          <cell r="X735" t="str">
            <v/>
          </cell>
          <cell r="Y735" t="str">
            <v/>
          </cell>
        </row>
        <row r="736">
          <cell r="X736" t="str">
            <v/>
          </cell>
          <cell r="Y736" t="str">
            <v/>
          </cell>
        </row>
        <row r="737">
          <cell r="X737" t="str">
            <v/>
          </cell>
          <cell r="Y737" t="str">
            <v/>
          </cell>
        </row>
        <row r="738">
          <cell r="X738" t="str">
            <v/>
          </cell>
          <cell r="Y738" t="str">
            <v/>
          </cell>
        </row>
        <row r="739">
          <cell r="X739" t="str">
            <v/>
          </cell>
          <cell r="Y739" t="str">
            <v/>
          </cell>
        </row>
        <row r="740">
          <cell r="X740" t="str">
            <v/>
          </cell>
          <cell r="Y740" t="str">
            <v/>
          </cell>
        </row>
        <row r="741">
          <cell r="X741" t="str">
            <v/>
          </cell>
          <cell r="Y741" t="str">
            <v/>
          </cell>
        </row>
        <row r="742">
          <cell r="X742" t="str">
            <v/>
          </cell>
          <cell r="Y742" t="str">
            <v/>
          </cell>
        </row>
        <row r="743">
          <cell r="X743" t="str">
            <v/>
          </cell>
          <cell r="Y743" t="str">
            <v/>
          </cell>
        </row>
        <row r="744">
          <cell r="X744" t="str">
            <v/>
          </cell>
          <cell r="Y744" t="str">
            <v/>
          </cell>
        </row>
        <row r="745">
          <cell r="X745" t="str">
            <v/>
          </cell>
          <cell r="Y745" t="str">
            <v/>
          </cell>
        </row>
        <row r="746">
          <cell r="X746" t="str">
            <v/>
          </cell>
          <cell r="Y746" t="str">
            <v/>
          </cell>
        </row>
        <row r="747">
          <cell r="X747" t="str">
            <v/>
          </cell>
          <cell r="Y747" t="str">
            <v/>
          </cell>
        </row>
        <row r="748">
          <cell r="X748" t="str">
            <v/>
          </cell>
          <cell r="Y748" t="str">
            <v/>
          </cell>
        </row>
        <row r="749">
          <cell r="X749" t="str">
            <v/>
          </cell>
          <cell r="Y749" t="str">
            <v/>
          </cell>
        </row>
        <row r="750">
          <cell r="X750" t="str">
            <v/>
          </cell>
          <cell r="Y750" t="str">
            <v/>
          </cell>
        </row>
        <row r="751">
          <cell r="X751" t="str">
            <v/>
          </cell>
          <cell r="Y751" t="str">
            <v/>
          </cell>
        </row>
        <row r="752">
          <cell r="X752" t="str">
            <v/>
          </cell>
          <cell r="Y752" t="str">
            <v/>
          </cell>
        </row>
        <row r="753">
          <cell r="X753" t="str">
            <v/>
          </cell>
          <cell r="Y753" t="str">
            <v/>
          </cell>
        </row>
        <row r="754">
          <cell r="X754" t="str">
            <v/>
          </cell>
          <cell r="Y754" t="str">
            <v/>
          </cell>
        </row>
        <row r="755">
          <cell r="X755" t="str">
            <v/>
          </cell>
          <cell r="Y755" t="str">
            <v/>
          </cell>
        </row>
        <row r="756">
          <cell r="X756" t="str">
            <v/>
          </cell>
          <cell r="Y756" t="str">
            <v/>
          </cell>
        </row>
        <row r="757">
          <cell r="X757" t="str">
            <v/>
          </cell>
          <cell r="Y757" t="str">
            <v/>
          </cell>
        </row>
        <row r="758">
          <cell r="X758" t="str">
            <v/>
          </cell>
          <cell r="Y758" t="str">
            <v/>
          </cell>
        </row>
        <row r="759">
          <cell r="X759" t="str">
            <v/>
          </cell>
          <cell r="Y759" t="str">
            <v/>
          </cell>
        </row>
        <row r="760">
          <cell r="X760" t="str">
            <v/>
          </cell>
          <cell r="Y760" t="str">
            <v/>
          </cell>
        </row>
        <row r="761">
          <cell r="X761" t="str">
            <v/>
          </cell>
          <cell r="Y761" t="str">
            <v/>
          </cell>
        </row>
        <row r="762">
          <cell r="X762" t="str">
            <v/>
          </cell>
          <cell r="Y762" t="str">
            <v/>
          </cell>
        </row>
        <row r="763">
          <cell r="X763" t="str">
            <v/>
          </cell>
          <cell r="Y763" t="str">
            <v/>
          </cell>
        </row>
        <row r="764">
          <cell r="X764" t="str">
            <v/>
          </cell>
          <cell r="Y764" t="str">
            <v/>
          </cell>
        </row>
        <row r="765">
          <cell r="X765" t="str">
            <v/>
          </cell>
          <cell r="Y765" t="str">
            <v/>
          </cell>
        </row>
        <row r="766">
          <cell r="X766" t="str">
            <v/>
          </cell>
          <cell r="Y766" t="str">
            <v/>
          </cell>
        </row>
        <row r="767">
          <cell r="X767" t="str">
            <v/>
          </cell>
          <cell r="Y767" t="str">
            <v/>
          </cell>
        </row>
        <row r="768">
          <cell r="X768" t="str">
            <v/>
          </cell>
          <cell r="Y768" t="str">
            <v/>
          </cell>
        </row>
        <row r="769">
          <cell r="X769" t="str">
            <v/>
          </cell>
          <cell r="Y769" t="str">
            <v/>
          </cell>
        </row>
        <row r="770">
          <cell r="X770" t="str">
            <v/>
          </cell>
          <cell r="Y770" t="str">
            <v/>
          </cell>
        </row>
        <row r="771">
          <cell r="X771" t="str">
            <v/>
          </cell>
          <cell r="Y771" t="str">
            <v/>
          </cell>
        </row>
        <row r="772">
          <cell r="X772" t="str">
            <v/>
          </cell>
          <cell r="Y772" t="str">
            <v/>
          </cell>
        </row>
        <row r="773">
          <cell r="X773" t="str">
            <v/>
          </cell>
          <cell r="Y773" t="str">
            <v/>
          </cell>
        </row>
        <row r="774">
          <cell r="X774" t="str">
            <v/>
          </cell>
          <cell r="Y774" t="str">
            <v/>
          </cell>
        </row>
        <row r="775">
          <cell r="X775" t="str">
            <v/>
          </cell>
          <cell r="Y775" t="str">
            <v/>
          </cell>
        </row>
        <row r="776">
          <cell r="X776" t="str">
            <v/>
          </cell>
          <cell r="Y776" t="str">
            <v/>
          </cell>
        </row>
        <row r="777">
          <cell r="X777" t="str">
            <v/>
          </cell>
          <cell r="Y777" t="str">
            <v/>
          </cell>
        </row>
        <row r="778">
          <cell r="X778" t="str">
            <v/>
          </cell>
          <cell r="Y778" t="str">
            <v/>
          </cell>
        </row>
        <row r="779">
          <cell r="X779" t="str">
            <v/>
          </cell>
          <cell r="Y779" t="str">
            <v/>
          </cell>
        </row>
        <row r="780">
          <cell r="X780" t="str">
            <v/>
          </cell>
          <cell r="Y780" t="str">
            <v/>
          </cell>
        </row>
        <row r="781">
          <cell r="X781" t="str">
            <v/>
          </cell>
          <cell r="Y781" t="str">
            <v/>
          </cell>
        </row>
        <row r="782">
          <cell r="X782" t="str">
            <v/>
          </cell>
          <cell r="Y782" t="str">
            <v/>
          </cell>
        </row>
        <row r="783">
          <cell r="X783" t="str">
            <v/>
          </cell>
          <cell r="Y783" t="str">
            <v/>
          </cell>
        </row>
        <row r="784">
          <cell r="X784" t="str">
            <v/>
          </cell>
          <cell r="Y784" t="str">
            <v/>
          </cell>
        </row>
        <row r="785">
          <cell r="X785" t="str">
            <v/>
          </cell>
          <cell r="Y785" t="str">
            <v/>
          </cell>
        </row>
        <row r="786">
          <cell r="X786" t="str">
            <v/>
          </cell>
          <cell r="Y786" t="str">
            <v/>
          </cell>
        </row>
        <row r="787">
          <cell r="X787" t="str">
            <v/>
          </cell>
          <cell r="Y787" t="str">
            <v/>
          </cell>
        </row>
        <row r="788">
          <cell r="X788" t="str">
            <v/>
          </cell>
          <cell r="Y788" t="str">
            <v/>
          </cell>
        </row>
        <row r="789">
          <cell r="X789" t="str">
            <v/>
          </cell>
          <cell r="Y789" t="str">
            <v/>
          </cell>
        </row>
        <row r="790">
          <cell r="X790" t="str">
            <v/>
          </cell>
          <cell r="Y790" t="str">
            <v/>
          </cell>
        </row>
        <row r="791">
          <cell r="X791" t="str">
            <v/>
          </cell>
          <cell r="Y791" t="str">
            <v/>
          </cell>
        </row>
        <row r="792">
          <cell r="X792" t="str">
            <v/>
          </cell>
          <cell r="Y792" t="str">
            <v/>
          </cell>
        </row>
        <row r="793">
          <cell r="X793" t="str">
            <v/>
          </cell>
          <cell r="Y793" t="str">
            <v/>
          </cell>
        </row>
        <row r="794">
          <cell r="X794" t="str">
            <v/>
          </cell>
          <cell r="Y794" t="str">
            <v/>
          </cell>
        </row>
        <row r="795">
          <cell r="X795" t="str">
            <v/>
          </cell>
          <cell r="Y795" t="str">
            <v/>
          </cell>
        </row>
        <row r="796">
          <cell r="X796" t="str">
            <v/>
          </cell>
          <cell r="Y796" t="str">
            <v/>
          </cell>
        </row>
        <row r="797">
          <cell r="X797" t="str">
            <v/>
          </cell>
          <cell r="Y797" t="str">
            <v/>
          </cell>
        </row>
        <row r="798">
          <cell r="X798" t="str">
            <v/>
          </cell>
          <cell r="Y798" t="str">
            <v/>
          </cell>
        </row>
        <row r="799">
          <cell r="X799" t="str">
            <v/>
          </cell>
          <cell r="Y799" t="str">
            <v/>
          </cell>
        </row>
        <row r="800">
          <cell r="X800" t="str">
            <v/>
          </cell>
          <cell r="Y800" t="str">
            <v/>
          </cell>
        </row>
        <row r="801">
          <cell r="X801" t="str">
            <v/>
          </cell>
          <cell r="Y801" t="str">
            <v/>
          </cell>
        </row>
        <row r="802">
          <cell r="X802" t="str">
            <v/>
          </cell>
          <cell r="Y802" t="str">
            <v/>
          </cell>
        </row>
        <row r="803">
          <cell r="X803" t="str">
            <v/>
          </cell>
          <cell r="Y803" t="str">
            <v/>
          </cell>
        </row>
        <row r="804">
          <cell r="X804" t="str">
            <v/>
          </cell>
          <cell r="Y804" t="str">
            <v/>
          </cell>
        </row>
        <row r="805">
          <cell r="X805" t="str">
            <v/>
          </cell>
          <cell r="Y805" t="str">
            <v/>
          </cell>
        </row>
        <row r="806">
          <cell r="X806" t="str">
            <v/>
          </cell>
          <cell r="Y806" t="str">
            <v/>
          </cell>
        </row>
        <row r="807">
          <cell r="X807" t="str">
            <v/>
          </cell>
          <cell r="Y807" t="str">
            <v/>
          </cell>
        </row>
        <row r="808">
          <cell r="X808" t="str">
            <v/>
          </cell>
          <cell r="Y808" t="str">
            <v/>
          </cell>
        </row>
        <row r="809">
          <cell r="X809" t="str">
            <v/>
          </cell>
          <cell r="Y809" t="str">
            <v/>
          </cell>
        </row>
        <row r="810">
          <cell r="X810" t="str">
            <v/>
          </cell>
          <cell r="Y810" t="str">
            <v/>
          </cell>
        </row>
        <row r="811">
          <cell r="X811" t="str">
            <v/>
          </cell>
          <cell r="Y811" t="str">
            <v/>
          </cell>
        </row>
        <row r="812">
          <cell r="X812" t="str">
            <v/>
          </cell>
          <cell r="Y812" t="str">
            <v/>
          </cell>
        </row>
        <row r="813">
          <cell r="X813" t="str">
            <v/>
          </cell>
          <cell r="Y813" t="str">
            <v/>
          </cell>
        </row>
        <row r="814">
          <cell r="X814" t="str">
            <v/>
          </cell>
          <cell r="Y814" t="str">
            <v/>
          </cell>
        </row>
        <row r="815">
          <cell r="X815" t="str">
            <v/>
          </cell>
          <cell r="Y815" t="str">
            <v/>
          </cell>
        </row>
        <row r="816">
          <cell r="X816" t="str">
            <v/>
          </cell>
          <cell r="Y816" t="str">
            <v/>
          </cell>
        </row>
        <row r="817">
          <cell r="X817" t="str">
            <v/>
          </cell>
          <cell r="Y817" t="str">
            <v/>
          </cell>
        </row>
        <row r="818">
          <cell r="X818" t="str">
            <v/>
          </cell>
          <cell r="Y818" t="str">
            <v/>
          </cell>
        </row>
        <row r="819">
          <cell r="X819" t="str">
            <v/>
          </cell>
          <cell r="Y819" t="str">
            <v/>
          </cell>
        </row>
        <row r="820">
          <cell r="X820" t="str">
            <v/>
          </cell>
          <cell r="Y820" t="str">
            <v/>
          </cell>
        </row>
        <row r="821">
          <cell r="X821" t="str">
            <v/>
          </cell>
          <cell r="Y821" t="str">
            <v/>
          </cell>
        </row>
        <row r="822">
          <cell r="X822" t="str">
            <v/>
          </cell>
          <cell r="Y822" t="str">
            <v/>
          </cell>
        </row>
        <row r="823">
          <cell r="X823" t="str">
            <v/>
          </cell>
          <cell r="Y823" t="str">
            <v/>
          </cell>
        </row>
        <row r="824">
          <cell r="X824" t="str">
            <v/>
          </cell>
          <cell r="Y824" t="str">
            <v/>
          </cell>
        </row>
        <row r="825">
          <cell r="X825" t="str">
            <v/>
          </cell>
          <cell r="Y825" t="str">
            <v/>
          </cell>
        </row>
        <row r="826">
          <cell r="X826" t="str">
            <v/>
          </cell>
          <cell r="Y826" t="str">
            <v/>
          </cell>
        </row>
        <row r="827">
          <cell r="X827" t="str">
            <v/>
          </cell>
          <cell r="Y827" t="str">
            <v/>
          </cell>
        </row>
        <row r="828">
          <cell r="X828" t="str">
            <v/>
          </cell>
          <cell r="Y828" t="str">
            <v/>
          </cell>
        </row>
        <row r="829">
          <cell r="X829" t="str">
            <v/>
          </cell>
          <cell r="Y829" t="str">
            <v/>
          </cell>
        </row>
        <row r="830">
          <cell r="X830" t="str">
            <v/>
          </cell>
          <cell r="Y830" t="str">
            <v/>
          </cell>
        </row>
        <row r="831">
          <cell r="X831" t="str">
            <v/>
          </cell>
          <cell r="Y831" t="str">
            <v/>
          </cell>
        </row>
        <row r="832">
          <cell r="X832" t="str">
            <v/>
          </cell>
          <cell r="Y832" t="str">
            <v/>
          </cell>
        </row>
        <row r="833">
          <cell r="X833" t="str">
            <v/>
          </cell>
          <cell r="Y833" t="str">
            <v/>
          </cell>
        </row>
        <row r="834">
          <cell r="X834" t="str">
            <v/>
          </cell>
          <cell r="Y834" t="str">
            <v/>
          </cell>
        </row>
        <row r="835">
          <cell r="X835" t="str">
            <v/>
          </cell>
          <cell r="Y835" t="str">
            <v/>
          </cell>
        </row>
        <row r="836">
          <cell r="X836" t="str">
            <v/>
          </cell>
          <cell r="Y836" t="str">
            <v/>
          </cell>
        </row>
        <row r="837">
          <cell r="X837" t="str">
            <v/>
          </cell>
          <cell r="Y837" t="str">
            <v/>
          </cell>
        </row>
        <row r="838">
          <cell r="X838" t="str">
            <v/>
          </cell>
          <cell r="Y838" t="str">
            <v/>
          </cell>
        </row>
        <row r="839">
          <cell r="X839" t="str">
            <v/>
          </cell>
          <cell r="Y839" t="str">
            <v/>
          </cell>
        </row>
        <row r="840">
          <cell r="X840" t="str">
            <v/>
          </cell>
          <cell r="Y840" t="str">
            <v/>
          </cell>
        </row>
        <row r="841">
          <cell r="X841" t="str">
            <v/>
          </cell>
          <cell r="Y841" t="str">
            <v/>
          </cell>
        </row>
        <row r="842">
          <cell r="X842" t="str">
            <v/>
          </cell>
          <cell r="Y842" t="str">
            <v/>
          </cell>
        </row>
        <row r="843">
          <cell r="X843" t="str">
            <v/>
          </cell>
          <cell r="Y843" t="str">
            <v/>
          </cell>
        </row>
        <row r="844">
          <cell r="X844" t="str">
            <v/>
          </cell>
          <cell r="Y844" t="str">
            <v/>
          </cell>
        </row>
        <row r="845">
          <cell r="X845" t="str">
            <v/>
          </cell>
          <cell r="Y845" t="str">
            <v/>
          </cell>
        </row>
        <row r="846">
          <cell r="X846" t="str">
            <v/>
          </cell>
          <cell r="Y846" t="str">
            <v/>
          </cell>
        </row>
        <row r="847">
          <cell r="X847" t="str">
            <v/>
          </cell>
          <cell r="Y847" t="str">
            <v/>
          </cell>
        </row>
        <row r="848">
          <cell r="X848" t="str">
            <v/>
          </cell>
          <cell r="Y848" t="str">
            <v/>
          </cell>
        </row>
        <row r="849">
          <cell r="X849" t="str">
            <v/>
          </cell>
          <cell r="Y849" t="str">
            <v/>
          </cell>
        </row>
        <row r="850">
          <cell r="X850" t="str">
            <v/>
          </cell>
          <cell r="Y850" t="str">
            <v/>
          </cell>
        </row>
        <row r="851">
          <cell r="X851" t="str">
            <v/>
          </cell>
          <cell r="Y851" t="str">
            <v/>
          </cell>
        </row>
        <row r="852">
          <cell r="X852" t="str">
            <v/>
          </cell>
          <cell r="Y852" t="str">
            <v/>
          </cell>
        </row>
        <row r="853">
          <cell r="X853" t="str">
            <v/>
          </cell>
          <cell r="Y853" t="str">
            <v/>
          </cell>
        </row>
        <row r="854">
          <cell r="X854" t="str">
            <v/>
          </cell>
          <cell r="Y854" t="str">
            <v/>
          </cell>
        </row>
        <row r="855">
          <cell r="X855" t="str">
            <v/>
          </cell>
          <cell r="Y855" t="str">
            <v/>
          </cell>
        </row>
        <row r="856">
          <cell r="X856" t="str">
            <v/>
          </cell>
          <cell r="Y856" t="str">
            <v/>
          </cell>
        </row>
        <row r="857">
          <cell r="X857" t="str">
            <v/>
          </cell>
          <cell r="Y857" t="str">
            <v/>
          </cell>
        </row>
        <row r="858">
          <cell r="X858" t="str">
            <v/>
          </cell>
          <cell r="Y858" t="str">
            <v/>
          </cell>
        </row>
        <row r="859">
          <cell r="X859" t="str">
            <v/>
          </cell>
          <cell r="Y859" t="str">
            <v/>
          </cell>
        </row>
        <row r="860">
          <cell r="X860" t="str">
            <v/>
          </cell>
          <cell r="Y860" t="str">
            <v/>
          </cell>
        </row>
        <row r="861">
          <cell r="X861" t="str">
            <v/>
          </cell>
          <cell r="Y861" t="str">
            <v/>
          </cell>
        </row>
        <row r="862">
          <cell r="X862" t="str">
            <v/>
          </cell>
          <cell r="Y862" t="str">
            <v/>
          </cell>
        </row>
        <row r="863">
          <cell r="X863" t="str">
            <v/>
          </cell>
          <cell r="Y863" t="str">
            <v/>
          </cell>
        </row>
        <row r="864">
          <cell r="X864" t="str">
            <v/>
          </cell>
          <cell r="Y864" t="str">
            <v/>
          </cell>
        </row>
        <row r="865">
          <cell r="X865" t="str">
            <v/>
          </cell>
          <cell r="Y865" t="str">
            <v/>
          </cell>
        </row>
        <row r="866">
          <cell r="X866" t="str">
            <v/>
          </cell>
          <cell r="Y866" t="str">
            <v/>
          </cell>
        </row>
        <row r="867">
          <cell r="X867" t="str">
            <v/>
          </cell>
          <cell r="Y867" t="str">
            <v/>
          </cell>
        </row>
        <row r="868">
          <cell r="X868" t="str">
            <v/>
          </cell>
          <cell r="Y868" t="str">
            <v/>
          </cell>
        </row>
        <row r="869">
          <cell r="X869" t="str">
            <v/>
          </cell>
          <cell r="Y869" t="str">
            <v/>
          </cell>
        </row>
        <row r="870">
          <cell r="X870" t="str">
            <v/>
          </cell>
          <cell r="Y870" t="str">
            <v/>
          </cell>
        </row>
        <row r="871">
          <cell r="X871" t="str">
            <v/>
          </cell>
          <cell r="Y871" t="str">
            <v/>
          </cell>
        </row>
        <row r="872">
          <cell r="X872" t="str">
            <v/>
          </cell>
          <cell r="Y872" t="str">
            <v/>
          </cell>
        </row>
        <row r="873">
          <cell r="X873" t="str">
            <v/>
          </cell>
          <cell r="Y873" t="str">
            <v/>
          </cell>
        </row>
        <row r="874">
          <cell r="X874" t="str">
            <v/>
          </cell>
          <cell r="Y874" t="str">
            <v/>
          </cell>
        </row>
        <row r="875">
          <cell r="X875" t="str">
            <v/>
          </cell>
          <cell r="Y875" t="str">
            <v/>
          </cell>
        </row>
        <row r="876">
          <cell r="X876" t="str">
            <v/>
          </cell>
          <cell r="Y876" t="str">
            <v/>
          </cell>
        </row>
        <row r="877">
          <cell r="X877" t="str">
            <v/>
          </cell>
          <cell r="Y877" t="str">
            <v/>
          </cell>
        </row>
        <row r="878">
          <cell r="X878" t="str">
            <v/>
          </cell>
          <cell r="Y878" t="str">
            <v/>
          </cell>
        </row>
        <row r="879">
          <cell r="X879" t="str">
            <v/>
          </cell>
          <cell r="Y879" t="str">
            <v/>
          </cell>
        </row>
        <row r="880">
          <cell r="X880" t="str">
            <v/>
          </cell>
          <cell r="Y880" t="str">
            <v/>
          </cell>
        </row>
        <row r="881">
          <cell r="X881" t="str">
            <v/>
          </cell>
          <cell r="Y881" t="str">
            <v/>
          </cell>
        </row>
        <row r="882">
          <cell r="X882" t="str">
            <v/>
          </cell>
          <cell r="Y882" t="str">
            <v/>
          </cell>
        </row>
        <row r="883">
          <cell r="X883" t="str">
            <v/>
          </cell>
          <cell r="Y883" t="str">
            <v/>
          </cell>
        </row>
        <row r="884">
          <cell r="X884" t="str">
            <v/>
          </cell>
          <cell r="Y884" t="str">
            <v/>
          </cell>
        </row>
        <row r="885">
          <cell r="X885" t="str">
            <v/>
          </cell>
          <cell r="Y885" t="str">
            <v/>
          </cell>
        </row>
        <row r="886">
          <cell r="X886" t="str">
            <v/>
          </cell>
          <cell r="Y886" t="str">
            <v/>
          </cell>
        </row>
        <row r="887">
          <cell r="X887" t="str">
            <v/>
          </cell>
          <cell r="Y887" t="str">
            <v/>
          </cell>
        </row>
        <row r="888">
          <cell r="X888" t="str">
            <v/>
          </cell>
          <cell r="Y888" t="str">
            <v/>
          </cell>
        </row>
        <row r="889">
          <cell r="X889" t="str">
            <v/>
          </cell>
          <cell r="Y889" t="str">
            <v/>
          </cell>
        </row>
        <row r="890">
          <cell r="X890" t="str">
            <v/>
          </cell>
          <cell r="Y890" t="str">
            <v/>
          </cell>
        </row>
        <row r="891">
          <cell r="X891" t="str">
            <v/>
          </cell>
          <cell r="Y891" t="str">
            <v/>
          </cell>
        </row>
        <row r="892">
          <cell r="X892" t="str">
            <v/>
          </cell>
          <cell r="Y892" t="str">
            <v/>
          </cell>
        </row>
        <row r="893">
          <cell r="X893" t="str">
            <v/>
          </cell>
          <cell r="Y893" t="str">
            <v/>
          </cell>
        </row>
        <row r="894">
          <cell r="X894" t="str">
            <v/>
          </cell>
          <cell r="Y894" t="str">
            <v/>
          </cell>
        </row>
        <row r="895">
          <cell r="X895" t="str">
            <v/>
          </cell>
          <cell r="Y895" t="str">
            <v/>
          </cell>
        </row>
        <row r="896">
          <cell r="X896" t="str">
            <v/>
          </cell>
          <cell r="Y896" t="str">
            <v/>
          </cell>
        </row>
        <row r="897">
          <cell r="X897" t="str">
            <v/>
          </cell>
          <cell r="Y897" t="str">
            <v/>
          </cell>
        </row>
        <row r="898">
          <cell r="X898" t="str">
            <v/>
          </cell>
          <cell r="Y898" t="str">
            <v/>
          </cell>
        </row>
        <row r="899">
          <cell r="X899" t="str">
            <v/>
          </cell>
          <cell r="Y899" t="str">
            <v/>
          </cell>
        </row>
        <row r="900">
          <cell r="X900" t="str">
            <v/>
          </cell>
          <cell r="Y900" t="str">
            <v/>
          </cell>
        </row>
        <row r="901">
          <cell r="X901" t="str">
            <v/>
          </cell>
          <cell r="Y901" t="str">
            <v/>
          </cell>
        </row>
        <row r="902">
          <cell r="X902" t="str">
            <v/>
          </cell>
          <cell r="Y902" t="str">
            <v/>
          </cell>
        </row>
        <row r="903">
          <cell r="X903" t="str">
            <v/>
          </cell>
          <cell r="Y903" t="str">
            <v/>
          </cell>
        </row>
        <row r="904">
          <cell r="X904" t="str">
            <v/>
          </cell>
          <cell r="Y904" t="str">
            <v/>
          </cell>
        </row>
        <row r="905">
          <cell r="X905" t="str">
            <v/>
          </cell>
          <cell r="Y905" t="str">
            <v/>
          </cell>
        </row>
        <row r="906">
          <cell r="X906" t="str">
            <v/>
          </cell>
          <cell r="Y906" t="str">
            <v/>
          </cell>
        </row>
        <row r="907">
          <cell r="X907" t="str">
            <v/>
          </cell>
          <cell r="Y907" t="str">
            <v/>
          </cell>
        </row>
        <row r="908">
          <cell r="X908" t="str">
            <v/>
          </cell>
          <cell r="Y908" t="str">
            <v/>
          </cell>
        </row>
        <row r="909">
          <cell r="X909" t="str">
            <v/>
          </cell>
          <cell r="Y909" t="str">
            <v/>
          </cell>
        </row>
        <row r="910">
          <cell r="X910" t="str">
            <v/>
          </cell>
          <cell r="Y910" t="str">
            <v/>
          </cell>
        </row>
        <row r="911">
          <cell r="X911" t="str">
            <v/>
          </cell>
          <cell r="Y911" t="str">
            <v/>
          </cell>
        </row>
        <row r="912">
          <cell r="X912" t="str">
            <v/>
          </cell>
          <cell r="Y912" t="str">
            <v/>
          </cell>
        </row>
        <row r="913">
          <cell r="X913" t="str">
            <v/>
          </cell>
          <cell r="Y913" t="str">
            <v/>
          </cell>
        </row>
        <row r="914">
          <cell r="X914" t="str">
            <v/>
          </cell>
          <cell r="Y914" t="str">
            <v/>
          </cell>
        </row>
        <row r="915">
          <cell r="X915" t="str">
            <v/>
          </cell>
          <cell r="Y915" t="str">
            <v/>
          </cell>
        </row>
        <row r="916">
          <cell r="X916" t="str">
            <v/>
          </cell>
          <cell r="Y916" t="str">
            <v/>
          </cell>
        </row>
        <row r="917">
          <cell r="X917" t="str">
            <v/>
          </cell>
          <cell r="Y917" t="str">
            <v/>
          </cell>
        </row>
        <row r="918">
          <cell r="X918" t="str">
            <v/>
          </cell>
          <cell r="Y918" t="str">
            <v/>
          </cell>
        </row>
        <row r="919">
          <cell r="X919" t="str">
            <v/>
          </cell>
          <cell r="Y919" t="str">
            <v/>
          </cell>
        </row>
        <row r="920">
          <cell r="X920" t="str">
            <v/>
          </cell>
          <cell r="Y920" t="str">
            <v/>
          </cell>
        </row>
        <row r="921">
          <cell r="X921" t="str">
            <v/>
          </cell>
          <cell r="Y921" t="str">
            <v/>
          </cell>
        </row>
        <row r="922">
          <cell r="X922" t="str">
            <v/>
          </cell>
          <cell r="Y922" t="str">
            <v/>
          </cell>
        </row>
        <row r="923">
          <cell r="X923" t="str">
            <v/>
          </cell>
          <cell r="Y923" t="str">
            <v/>
          </cell>
        </row>
        <row r="924">
          <cell r="X924" t="str">
            <v/>
          </cell>
          <cell r="Y924" t="str">
            <v/>
          </cell>
        </row>
        <row r="925">
          <cell r="X925" t="str">
            <v/>
          </cell>
          <cell r="Y925" t="str">
            <v/>
          </cell>
        </row>
        <row r="926">
          <cell r="X926" t="str">
            <v/>
          </cell>
          <cell r="Y926" t="str">
            <v/>
          </cell>
        </row>
        <row r="927">
          <cell r="X927" t="str">
            <v/>
          </cell>
          <cell r="Y927" t="str">
            <v/>
          </cell>
        </row>
        <row r="928">
          <cell r="X928" t="str">
            <v/>
          </cell>
          <cell r="Y928" t="str">
            <v/>
          </cell>
        </row>
        <row r="929">
          <cell r="X929" t="str">
            <v/>
          </cell>
          <cell r="Y929" t="str">
            <v/>
          </cell>
        </row>
        <row r="930">
          <cell r="X930" t="str">
            <v/>
          </cell>
          <cell r="Y930" t="str">
            <v/>
          </cell>
        </row>
        <row r="931">
          <cell r="X931" t="str">
            <v/>
          </cell>
          <cell r="Y931" t="str">
            <v/>
          </cell>
        </row>
        <row r="932">
          <cell r="X932" t="str">
            <v/>
          </cell>
          <cell r="Y932" t="str">
            <v/>
          </cell>
        </row>
        <row r="933">
          <cell r="X933" t="str">
            <v/>
          </cell>
          <cell r="Y933" t="str">
            <v/>
          </cell>
        </row>
        <row r="934">
          <cell r="X934" t="str">
            <v/>
          </cell>
          <cell r="Y934" t="str">
            <v/>
          </cell>
        </row>
        <row r="935">
          <cell r="X935" t="str">
            <v/>
          </cell>
          <cell r="Y935" t="str">
            <v/>
          </cell>
        </row>
        <row r="936">
          <cell r="X936" t="str">
            <v/>
          </cell>
          <cell r="Y936" t="str">
            <v/>
          </cell>
        </row>
        <row r="937">
          <cell r="X937" t="str">
            <v/>
          </cell>
          <cell r="Y937" t="str">
            <v/>
          </cell>
        </row>
        <row r="938">
          <cell r="X938" t="str">
            <v/>
          </cell>
          <cell r="Y938" t="str">
            <v/>
          </cell>
        </row>
        <row r="939">
          <cell r="X939" t="str">
            <v/>
          </cell>
          <cell r="Y939" t="str">
            <v/>
          </cell>
        </row>
        <row r="940">
          <cell r="X940" t="str">
            <v/>
          </cell>
          <cell r="Y940" t="str">
            <v/>
          </cell>
        </row>
        <row r="941">
          <cell r="X941" t="str">
            <v/>
          </cell>
          <cell r="Y941" t="str">
            <v/>
          </cell>
        </row>
        <row r="942">
          <cell r="X942" t="str">
            <v/>
          </cell>
          <cell r="Y942" t="str">
            <v/>
          </cell>
        </row>
        <row r="943">
          <cell r="X943" t="str">
            <v/>
          </cell>
          <cell r="Y943" t="str">
            <v/>
          </cell>
        </row>
        <row r="944">
          <cell r="X944" t="str">
            <v/>
          </cell>
          <cell r="Y944" t="str">
            <v/>
          </cell>
        </row>
        <row r="945">
          <cell r="X945" t="str">
            <v/>
          </cell>
          <cell r="Y945" t="str">
            <v/>
          </cell>
        </row>
        <row r="946">
          <cell r="X946" t="str">
            <v/>
          </cell>
          <cell r="Y946" t="str">
            <v/>
          </cell>
        </row>
        <row r="947">
          <cell r="X947" t="str">
            <v/>
          </cell>
          <cell r="Y947" t="str">
            <v/>
          </cell>
        </row>
        <row r="948">
          <cell r="X948" t="str">
            <v/>
          </cell>
          <cell r="Y948" t="str">
            <v/>
          </cell>
        </row>
        <row r="949">
          <cell r="X949" t="str">
            <v/>
          </cell>
          <cell r="Y949" t="str">
            <v/>
          </cell>
        </row>
        <row r="950">
          <cell r="X950" t="str">
            <v/>
          </cell>
          <cell r="Y950" t="str">
            <v/>
          </cell>
        </row>
        <row r="951">
          <cell r="X951" t="str">
            <v/>
          </cell>
          <cell r="Y951" t="str">
            <v/>
          </cell>
        </row>
        <row r="952">
          <cell r="X952" t="str">
            <v/>
          </cell>
          <cell r="Y952" t="str">
            <v/>
          </cell>
        </row>
        <row r="953">
          <cell r="X953" t="str">
            <v/>
          </cell>
          <cell r="Y953" t="str">
            <v/>
          </cell>
        </row>
        <row r="954">
          <cell r="X954" t="str">
            <v/>
          </cell>
          <cell r="Y954" t="str">
            <v/>
          </cell>
        </row>
        <row r="955">
          <cell r="X955" t="str">
            <v/>
          </cell>
          <cell r="Y955" t="str">
            <v/>
          </cell>
        </row>
        <row r="956">
          <cell r="X956" t="str">
            <v/>
          </cell>
          <cell r="Y956" t="str">
            <v/>
          </cell>
        </row>
        <row r="957">
          <cell r="X957" t="str">
            <v/>
          </cell>
          <cell r="Y957" t="str">
            <v/>
          </cell>
        </row>
        <row r="958">
          <cell r="X958" t="str">
            <v/>
          </cell>
          <cell r="Y958" t="str">
            <v/>
          </cell>
        </row>
        <row r="959">
          <cell r="X959" t="str">
            <v/>
          </cell>
          <cell r="Y959" t="str">
            <v/>
          </cell>
        </row>
        <row r="960">
          <cell r="X960" t="str">
            <v/>
          </cell>
          <cell r="Y960" t="str">
            <v/>
          </cell>
        </row>
        <row r="961">
          <cell r="X961" t="str">
            <v/>
          </cell>
          <cell r="Y961" t="str">
            <v/>
          </cell>
        </row>
        <row r="962">
          <cell r="X962" t="str">
            <v/>
          </cell>
          <cell r="Y962" t="str">
            <v/>
          </cell>
        </row>
        <row r="963">
          <cell r="X963" t="str">
            <v/>
          </cell>
          <cell r="Y963" t="str">
            <v/>
          </cell>
        </row>
        <row r="964">
          <cell r="X964" t="str">
            <v/>
          </cell>
          <cell r="Y964" t="str">
            <v/>
          </cell>
        </row>
        <row r="965">
          <cell r="X965" t="str">
            <v/>
          </cell>
          <cell r="Y965" t="str">
            <v/>
          </cell>
        </row>
        <row r="966">
          <cell r="X966" t="str">
            <v/>
          </cell>
          <cell r="Y966" t="str">
            <v/>
          </cell>
        </row>
        <row r="967">
          <cell r="X967" t="str">
            <v/>
          </cell>
          <cell r="Y967" t="str">
            <v/>
          </cell>
        </row>
        <row r="968">
          <cell r="X968" t="str">
            <v/>
          </cell>
          <cell r="Y968" t="str">
            <v/>
          </cell>
        </row>
        <row r="969">
          <cell r="X969" t="str">
            <v/>
          </cell>
          <cell r="Y969" t="str">
            <v/>
          </cell>
        </row>
        <row r="970">
          <cell r="X970" t="str">
            <v/>
          </cell>
          <cell r="Y970" t="str">
            <v/>
          </cell>
        </row>
        <row r="971">
          <cell r="X971" t="str">
            <v/>
          </cell>
          <cell r="Y971" t="str">
            <v/>
          </cell>
        </row>
        <row r="972">
          <cell r="X972" t="str">
            <v/>
          </cell>
          <cell r="Y972" t="str">
            <v/>
          </cell>
        </row>
        <row r="973">
          <cell r="X973" t="str">
            <v/>
          </cell>
          <cell r="Y973" t="str">
            <v/>
          </cell>
        </row>
        <row r="974">
          <cell r="X974" t="str">
            <v/>
          </cell>
          <cell r="Y974" t="str">
            <v/>
          </cell>
        </row>
        <row r="975">
          <cell r="X975" t="str">
            <v/>
          </cell>
          <cell r="Y975" t="str">
            <v/>
          </cell>
        </row>
        <row r="976">
          <cell r="X976" t="str">
            <v/>
          </cell>
          <cell r="Y976" t="str">
            <v/>
          </cell>
        </row>
        <row r="977">
          <cell r="X977" t="str">
            <v/>
          </cell>
          <cell r="Y977" t="str">
            <v/>
          </cell>
        </row>
        <row r="978">
          <cell r="X978" t="str">
            <v/>
          </cell>
          <cell r="Y978" t="str">
            <v/>
          </cell>
        </row>
        <row r="979">
          <cell r="X979" t="str">
            <v/>
          </cell>
          <cell r="Y979" t="str">
            <v/>
          </cell>
        </row>
        <row r="980">
          <cell r="X980" t="str">
            <v/>
          </cell>
          <cell r="Y980" t="str">
            <v/>
          </cell>
        </row>
        <row r="981">
          <cell r="X981" t="str">
            <v/>
          </cell>
          <cell r="Y981" t="str">
            <v/>
          </cell>
        </row>
        <row r="982">
          <cell r="X982" t="str">
            <v/>
          </cell>
          <cell r="Y982" t="str">
            <v/>
          </cell>
        </row>
        <row r="983">
          <cell r="X983" t="str">
            <v/>
          </cell>
          <cell r="Y983" t="str">
            <v/>
          </cell>
        </row>
        <row r="984">
          <cell r="X984" t="str">
            <v/>
          </cell>
          <cell r="Y984" t="str">
            <v/>
          </cell>
        </row>
        <row r="985">
          <cell r="X985" t="str">
            <v/>
          </cell>
          <cell r="Y985" t="str">
            <v/>
          </cell>
        </row>
        <row r="986">
          <cell r="X986" t="str">
            <v/>
          </cell>
          <cell r="Y986" t="str">
            <v/>
          </cell>
        </row>
        <row r="987">
          <cell r="X987" t="str">
            <v/>
          </cell>
          <cell r="Y987" t="str">
            <v/>
          </cell>
        </row>
        <row r="988">
          <cell r="X988" t="str">
            <v/>
          </cell>
          <cell r="Y988" t="str">
            <v/>
          </cell>
        </row>
        <row r="989">
          <cell r="X989" t="str">
            <v/>
          </cell>
          <cell r="Y989" t="str">
            <v/>
          </cell>
        </row>
        <row r="990">
          <cell r="X990" t="str">
            <v/>
          </cell>
          <cell r="Y990" t="str">
            <v/>
          </cell>
        </row>
        <row r="991">
          <cell r="X991" t="str">
            <v/>
          </cell>
          <cell r="Y991" t="str">
            <v/>
          </cell>
        </row>
        <row r="992">
          <cell r="X992" t="str">
            <v/>
          </cell>
          <cell r="Y992" t="str">
            <v/>
          </cell>
        </row>
        <row r="993">
          <cell r="X993" t="str">
            <v/>
          </cell>
          <cell r="Y993" t="str">
            <v/>
          </cell>
        </row>
        <row r="994">
          <cell r="X994" t="str">
            <v/>
          </cell>
          <cell r="Y994" t="str">
            <v/>
          </cell>
        </row>
        <row r="995">
          <cell r="X995" t="str">
            <v/>
          </cell>
          <cell r="Y995" t="str">
            <v/>
          </cell>
        </row>
        <row r="996">
          <cell r="X996" t="str">
            <v/>
          </cell>
          <cell r="Y996" t="str">
            <v/>
          </cell>
        </row>
        <row r="997">
          <cell r="X997" t="str">
            <v/>
          </cell>
          <cell r="Y997" t="str">
            <v/>
          </cell>
        </row>
        <row r="998">
          <cell r="X998" t="str">
            <v/>
          </cell>
          <cell r="Y998" t="str">
            <v/>
          </cell>
        </row>
        <row r="999">
          <cell r="X999" t="str">
            <v/>
          </cell>
          <cell r="Y999" t="str">
            <v/>
          </cell>
        </row>
        <row r="1000">
          <cell r="X1000" t="str">
            <v/>
          </cell>
          <cell r="Y1000" t="str">
            <v/>
          </cell>
        </row>
        <row r="1001">
          <cell r="X1001" t="str">
            <v/>
          </cell>
          <cell r="Y1001" t="str">
            <v/>
          </cell>
        </row>
        <row r="1002">
          <cell r="X1002" t="str">
            <v/>
          </cell>
          <cell r="Y1002" t="str">
            <v/>
          </cell>
        </row>
        <row r="1003">
          <cell r="X1003" t="str">
            <v/>
          </cell>
          <cell r="Y1003" t="str">
            <v/>
          </cell>
        </row>
        <row r="1004">
          <cell r="X1004" t="str">
            <v/>
          </cell>
          <cell r="Y1004" t="str">
            <v/>
          </cell>
        </row>
        <row r="1005">
          <cell r="X1005" t="str">
            <v/>
          </cell>
          <cell r="Y1005" t="str">
            <v/>
          </cell>
        </row>
        <row r="1006">
          <cell r="X1006" t="str">
            <v/>
          </cell>
          <cell r="Y1006" t="str">
            <v/>
          </cell>
        </row>
        <row r="1007">
          <cell r="X1007" t="str">
            <v/>
          </cell>
          <cell r="Y1007" t="str">
            <v/>
          </cell>
        </row>
        <row r="1008">
          <cell r="X1008" t="str">
            <v/>
          </cell>
          <cell r="Y1008" t="str">
            <v/>
          </cell>
        </row>
        <row r="1009">
          <cell r="X1009" t="str">
            <v/>
          </cell>
          <cell r="Y1009" t="str">
            <v/>
          </cell>
        </row>
        <row r="1010">
          <cell r="X1010" t="str">
            <v/>
          </cell>
          <cell r="Y1010" t="str">
            <v/>
          </cell>
        </row>
        <row r="1011">
          <cell r="X1011" t="str">
            <v/>
          </cell>
          <cell r="Y1011" t="str">
            <v/>
          </cell>
        </row>
        <row r="1012">
          <cell r="X1012" t="str">
            <v/>
          </cell>
          <cell r="Y1012" t="str">
            <v/>
          </cell>
        </row>
        <row r="1013">
          <cell r="X1013" t="str">
            <v/>
          </cell>
          <cell r="Y1013" t="str">
            <v/>
          </cell>
        </row>
        <row r="1014">
          <cell r="X1014" t="str">
            <v/>
          </cell>
          <cell r="Y1014" t="str">
            <v/>
          </cell>
        </row>
        <row r="1015">
          <cell r="X1015" t="str">
            <v/>
          </cell>
          <cell r="Y1015" t="str">
            <v/>
          </cell>
        </row>
        <row r="1016">
          <cell r="X1016" t="str">
            <v/>
          </cell>
          <cell r="Y1016" t="str">
            <v/>
          </cell>
        </row>
        <row r="1017">
          <cell r="X1017" t="str">
            <v/>
          </cell>
          <cell r="Y1017" t="str">
            <v/>
          </cell>
        </row>
        <row r="1018">
          <cell r="X1018" t="str">
            <v/>
          </cell>
          <cell r="Y1018" t="str">
            <v/>
          </cell>
        </row>
        <row r="1019">
          <cell r="X1019" t="str">
            <v/>
          </cell>
          <cell r="Y1019" t="str">
            <v/>
          </cell>
        </row>
        <row r="1020">
          <cell r="X1020" t="str">
            <v/>
          </cell>
          <cell r="Y1020" t="str">
            <v/>
          </cell>
        </row>
        <row r="1021">
          <cell r="X1021" t="str">
            <v/>
          </cell>
          <cell r="Y1021" t="str">
            <v/>
          </cell>
        </row>
        <row r="1022">
          <cell r="X1022" t="str">
            <v/>
          </cell>
          <cell r="Y1022" t="str">
            <v/>
          </cell>
        </row>
        <row r="1023">
          <cell r="X1023" t="str">
            <v/>
          </cell>
          <cell r="Y1023" t="str">
            <v/>
          </cell>
        </row>
        <row r="1024">
          <cell r="X1024" t="str">
            <v/>
          </cell>
          <cell r="Y1024" t="str">
            <v/>
          </cell>
        </row>
        <row r="1025">
          <cell r="X1025" t="str">
            <v/>
          </cell>
          <cell r="Y1025" t="str">
            <v/>
          </cell>
        </row>
        <row r="1026">
          <cell r="X1026" t="str">
            <v/>
          </cell>
          <cell r="Y1026" t="str">
            <v/>
          </cell>
        </row>
        <row r="1027">
          <cell r="X1027" t="str">
            <v/>
          </cell>
          <cell r="Y1027" t="str">
            <v/>
          </cell>
        </row>
        <row r="1028">
          <cell r="X1028" t="str">
            <v/>
          </cell>
          <cell r="Y1028" t="str">
            <v/>
          </cell>
        </row>
        <row r="1029">
          <cell r="X1029" t="str">
            <v/>
          </cell>
          <cell r="Y1029" t="str">
            <v/>
          </cell>
        </row>
        <row r="1030">
          <cell r="X1030" t="str">
            <v/>
          </cell>
          <cell r="Y1030" t="str">
            <v/>
          </cell>
        </row>
        <row r="1031">
          <cell r="X1031" t="str">
            <v/>
          </cell>
          <cell r="Y1031" t="str">
            <v/>
          </cell>
        </row>
        <row r="1032">
          <cell r="X1032" t="str">
            <v/>
          </cell>
          <cell r="Y1032" t="str">
            <v/>
          </cell>
        </row>
        <row r="1033">
          <cell r="X1033" t="str">
            <v/>
          </cell>
          <cell r="Y1033" t="str">
            <v/>
          </cell>
        </row>
        <row r="1034">
          <cell r="X1034" t="str">
            <v/>
          </cell>
          <cell r="Y1034" t="str">
            <v/>
          </cell>
        </row>
        <row r="1035">
          <cell r="X1035" t="str">
            <v/>
          </cell>
          <cell r="Y1035" t="str">
            <v/>
          </cell>
        </row>
        <row r="1036">
          <cell r="X1036" t="str">
            <v/>
          </cell>
          <cell r="Y1036" t="str">
            <v/>
          </cell>
        </row>
        <row r="1037">
          <cell r="X1037" t="str">
            <v/>
          </cell>
          <cell r="Y1037" t="str">
            <v/>
          </cell>
        </row>
        <row r="1038">
          <cell r="X1038" t="str">
            <v/>
          </cell>
          <cell r="Y1038" t="str">
            <v/>
          </cell>
        </row>
        <row r="1039">
          <cell r="X1039" t="str">
            <v/>
          </cell>
          <cell r="Y1039" t="str">
            <v/>
          </cell>
        </row>
        <row r="1040">
          <cell r="X1040" t="str">
            <v/>
          </cell>
          <cell r="Y1040" t="str">
            <v/>
          </cell>
        </row>
        <row r="1041">
          <cell r="X1041" t="str">
            <v/>
          </cell>
          <cell r="Y1041" t="str">
            <v/>
          </cell>
        </row>
        <row r="1042">
          <cell r="X1042" t="str">
            <v/>
          </cell>
          <cell r="Y1042" t="str">
            <v/>
          </cell>
        </row>
        <row r="1043">
          <cell r="X1043" t="str">
            <v/>
          </cell>
          <cell r="Y1043" t="str">
            <v/>
          </cell>
        </row>
        <row r="1044">
          <cell r="X1044" t="str">
            <v/>
          </cell>
          <cell r="Y1044" t="str">
            <v/>
          </cell>
        </row>
        <row r="1045">
          <cell r="X1045" t="str">
            <v/>
          </cell>
          <cell r="Y1045" t="str">
            <v/>
          </cell>
        </row>
        <row r="1046">
          <cell r="X1046" t="str">
            <v/>
          </cell>
          <cell r="Y1046" t="str">
            <v/>
          </cell>
        </row>
        <row r="1047">
          <cell r="X1047" t="str">
            <v/>
          </cell>
          <cell r="Y1047" t="str">
            <v/>
          </cell>
        </row>
        <row r="1048">
          <cell r="X1048" t="str">
            <v/>
          </cell>
          <cell r="Y1048" t="str">
            <v/>
          </cell>
        </row>
        <row r="1049">
          <cell r="X1049" t="str">
            <v/>
          </cell>
          <cell r="Y1049" t="str">
            <v/>
          </cell>
        </row>
        <row r="1050">
          <cell r="X1050" t="str">
            <v/>
          </cell>
          <cell r="Y1050" t="str">
            <v/>
          </cell>
        </row>
        <row r="1051">
          <cell r="X1051" t="str">
            <v/>
          </cell>
          <cell r="Y1051" t="str">
            <v/>
          </cell>
        </row>
        <row r="1052">
          <cell r="X1052" t="str">
            <v/>
          </cell>
          <cell r="Y1052" t="str">
            <v/>
          </cell>
        </row>
        <row r="1053">
          <cell r="X1053" t="str">
            <v/>
          </cell>
          <cell r="Y1053" t="str">
            <v/>
          </cell>
        </row>
        <row r="1054">
          <cell r="X1054" t="str">
            <v/>
          </cell>
          <cell r="Y1054" t="str">
            <v/>
          </cell>
        </row>
        <row r="1055">
          <cell r="X1055" t="str">
            <v/>
          </cell>
          <cell r="Y1055" t="str">
            <v/>
          </cell>
        </row>
        <row r="1056">
          <cell r="X1056" t="str">
            <v/>
          </cell>
          <cell r="Y1056" t="str">
            <v/>
          </cell>
        </row>
        <row r="1057">
          <cell r="X1057" t="str">
            <v/>
          </cell>
          <cell r="Y1057" t="str">
            <v/>
          </cell>
        </row>
        <row r="1058">
          <cell r="X1058" t="str">
            <v/>
          </cell>
          <cell r="Y1058" t="str">
            <v/>
          </cell>
        </row>
        <row r="1059">
          <cell r="X1059" t="str">
            <v/>
          </cell>
          <cell r="Y1059" t="str">
            <v/>
          </cell>
        </row>
        <row r="1060">
          <cell r="X1060" t="str">
            <v/>
          </cell>
          <cell r="Y1060" t="str">
            <v/>
          </cell>
        </row>
        <row r="1061">
          <cell r="X1061" t="str">
            <v/>
          </cell>
          <cell r="Y1061" t="str">
            <v/>
          </cell>
        </row>
        <row r="1062">
          <cell r="X1062" t="str">
            <v/>
          </cell>
          <cell r="Y1062" t="str">
            <v/>
          </cell>
        </row>
        <row r="1063">
          <cell r="X1063" t="str">
            <v/>
          </cell>
          <cell r="Y1063" t="str">
            <v/>
          </cell>
        </row>
        <row r="1064">
          <cell r="X1064" t="str">
            <v/>
          </cell>
          <cell r="Y1064" t="str">
            <v/>
          </cell>
        </row>
        <row r="1065">
          <cell r="X1065" t="str">
            <v/>
          </cell>
          <cell r="Y1065" t="str">
            <v/>
          </cell>
        </row>
        <row r="1066">
          <cell r="X1066" t="str">
            <v/>
          </cell>
          <cell r="Y1066" t="str">
            <v/>
          </cell>
        </row>
        <row r="1067">
          <cell r="X1067" t="str">
            <v/>
          </cell>
          <cell r="Y1067" t="str">
            <v/>
          </cell>
        </row>
        <row r="1068">
          <cell r="X1068" t="str">
            <v/>
          </cell>
          <cell r="Y1068" t="str">
            <v/>
          </cell>
        </row>
        <row r="1069">
          <cell r="X1069" t="str">
            <v/>
          </cell>
          <cell r="Y1069" t="str">
            <v/>
          </cell>
        </row>
        <row r="1070">
          <cell r="X1070" t="str">
            <v/>
          </cell>
          <cell r="Y1070" t="str">
            <v/>
          </cell>
        </row>
        <row r="1071">
          <cell r="X1071" t="str">
            <v/>
          </cell>
          <cell r="Y1071" t="str">
            <v/>
          </cell>
        </row>
        <row r="1072">
          <cell r="X1072" t="str">
            <v/>
          </cell>
          <cell r="Y1072" t="str">
            <v/>
          </cell>
        </row>
        <row r="1073">
          <cell r="X1073" t="str">
            <v/>
          </cell>
          <cell r="Y1073" t="str">
            <v/>
          </cell>
        </row>
        <row r="1074">
          <cell r="X1074" t="str">
            <v/>
          </cell>
          <cell r="Y1074" t="str">
            <v/>
          </cell>
        </row>
        <row r="1075">
          <cell r="X1075" t="str">
            <v/>
          </cell>
          <cell r="Y1075" t="str">
            <v/>
          </cell>
        </row>
        <row r="1076">
          <cell r="X1076" t="str">
            <v/>
          </cell>
          <cell r="Y1076" t="str">
            <v/>
          </cell>
        </row>
        <row r="1077">
          <cell r="X1077" t="str">
            <v/>
          </cell>
          <cell r="Y1077" t="str">
            <v/>
          </cell>
        </row>
        <row r="1078">
          <cell r="X1078" t="str">
            <v/>
          </cell>
          <cell r="Y1078" t="str">
            <v/>
          </cell>
        </row>
        <row r="1079">
          <cell r="X1079" t="str">
            <v/>
          </cell>
          <cell r="Y1079" t="str">
            <v/>
          </cell>
        </row>
        <row r="1080">
          <cell r="X1080" t="str">
            <v/>
          </cell>
          <cell r="Y1080" t="str">
            <v/>
          </cell>
        </row>
        <row r="1081">
          <cell r="X1081" t="str">
            <v/>
          </cell>
          <cell r="Y1081" t="str">
            <v/>
          </cell>
        </row>
        <row r="1082">
          <cell r="X1082" t="str">
            <v/>
          </cell>
          <cell r="Y1082" t="str">
            <v/>
          </cell>
        </row>
        <row r="1083">
          <cell r="X1083" t="str">
            <v/>
          </cell>
          <cell r="Y1083" t="str">
            <v/>
          </cell>
        </row>
        <row r="1084">
          <cell r="X1084" t="str">
            <v/>
          </cell>
          <cell r="Y1084" t="str">
            <v/>
          </cell>
        </row>
        <row r="1085">
          <cell r="X1085" t="str">
            <v/>
          </cell>
          <cell r="Y1085" t="str">
            <v/>
          </cell>
        </row>
        <row r="1086">
          <cell r="X1086" t="str">
            <v/>
          </cell>
          <cell r="Y1086" t="str">
            <v/>
          </cell>
        </row>
        <row r="1087">
          <cell r="X1087" t="str">
            <v/>
          </cell>
          <cell r="Y1087" t="str">
            <v/>
          </cell>
        </row>
        <row r="1088">
          <cell r="X1088" t="str">
            <v/>
          </cell>
          <cell r="Y1088" t="str">
            <v/>
          </cell>
        </row>
        <row r="1089">
          <cell r="X1089" t="str">
            <v/>
          </cell>
          <cell r="Y1089" t="str">
            <v/>
          </cell>
        </row>
        <row r="1090">
          <cell r="X1090" t="str">
            <v/>
          </cell>
          <cell r="Y1090" t="str">
            <v/>
          </cell>
        </row>
        <row r="1091">
          <cell r="X1091" t="str">
            <v/>
          </cell>
          <cell r="Y1091" t="str">
            <v/>
          </cell>
        </row>
        <row r="1092">
          <cell r="X1092" t="str">
            <v/>
          </cell>
          <cell r="Y1092" t="str">
            <v/>
          </cell>
        </row>
        <row r="1093">
          <cell r="X1093" t="str">
            <v/>
          </cell>
          <cell r="Y1093" t="str">
            <v/>
          </cell>
        </row>
        <row r="1094">
          <cell r="X1094" t="str">
            <v/>
          </cell>
          <cell r="Y1094" t="str">
            <v/>
          </cell>
        </row>
        <row r="1095">
          <cell r="X1095" t="str">
            <v/>
          </cell>
          <cell r="Y1095" t="str">
            <v/>
          </cell>
        </row>
        <row r="1096">
          <cell r="X1096" t="str">
            <v/>
          </cell>
          <cell r="Y1096" t="str">
            <v/>
          </cell>
        </row>
        <row r="1097">
          <cell r="X1097" t="str">
            <v/>
          </cell>
          <cell r="Y1097" t="str">
            <v/>
          </cell>
        </row>
        <row r="1098">
          <cell r="X1098" t="str">
            <v/>
          </cell>
          <cell r="Y1098" t="str">
            <v/>
          </cell>
        </row>
        <row r="1099">
          <cell r="X1099" t="str">
            <v/>
          </cell>
          <cell r="Y1099" t="str">
            <v/>
          </cell>
        </row>
        <row r="1100">
          <cell r="X1100" t="str">
            <v/>
          </cell>
          <cell r="Y1100" t="str">
            <v/>
          </cell>
        </row>
        <row r="1101">
          <cell r="X1101" t="str">
            <v/>
          </cell>
          <cell r="Y1101" t="str">
            <v/>
          </cell>
        </row>
        <row r="1102">
          <cell r="X1102" t="str">
            <v/>
          </cell>
          <cell r="Y1102" t="str">
            <v/>
          </cell>
        </row>
        <row r="1103">
          <cell r="X1103" t="str">
            <v/>
          </cell>
          <cell r="Y1103" t="str">
            <v/>
          </cell>
        </row>
        <row r="1104">
          <cell r="X1104" t="str">
            <v/>
          </cell>
          <cell r="Y1104" t="str">
            <v/>
          </cell>
        </row>
        <row r="1105">
          <cell r="X1105" t="str">
            <v/>
          </cell>
          <cell r="Y1105" t="str">
            <v/>
          </cell>
        </row>
        <row r="1106">
          <cell r="X1106" t="str">
            <v/>
          </cell>
          <cell r="Y1106" t="str">
            <v/>
          </cell>
        </row>
        <row r="1107">
          <cell r="X1107" t="str">
            <v/>
          </cell>
          <cell r="Y1107" t="str">
            <v/>
          </cell>
        </row>
        <row r="1108">
          <cell r="X1108" t="str">
            <v/>
          </cell>
          <cell r="Y1108" t="str">
            <v/>
          </cell>
        </row>
        <row r="1109">
          <cell r="X1109" t="str">
            <v/>
          </cell>
          <cell r="Y1109" t="str">
            <v/>
          </cell>
        </row>
        <row r="1110">
          <cell r="X1110" t="str">
            <v/>
          </cell>
          <cell r="Y1110" t="str">
            <v/>
          </cell>
        </row>
        <row r="1111">
          <cell r="X1111" t="str">
            <v/>
          </cell>
          <cell r="Y1111" t="str">
            <v/>
          </cell>
        </row>
        <row r="1112">
          <cell r="X1112" t="str">
            <v/>
          </cell>
          <cell r="Y1112" t="str">
            <v/>
          </cell>
        </row>
        <row r="1113">
          <cell r="X1113" t="str">
            <v/>
          </cell>
          <cell r="Y1113" t="str">
            <v/>
          </cell>
        </row>
        <row r="1114">
          <cell r="X1114" t="str">
            <v/>
          </cell>
          <cell r="Y1114" t="str">
            <v/>
          </cell>
        </row>
        <row r="1115">
          <cell r="X1115" t="str">
            <v/>
          </cell>
          <cell r="Y1115" t="str">
            <v/>
          </cell>
        </row>
        <row r="1116">
          <cell r="X1116" t="str">
            <v/>
          </cell>
          <cell r="Y1116" t="str">
            <v/>
          </cell>
        </row>
        <row r="1117">
          <cell r="X1117" t="str">
            <v/>
          </cell>
          <cell r="Y1117" t="str">
            <v/>
          </cell>
        </row>
        <row r="1118">
          <cell r="X1118" t="str">
            <v/>
          </cell>
          <cell r="Y1118" t="str">
            <v/>
          </cell>
        </row>
        <row r="1119">
          <cell r="X1119" t="str">
            <v/>
          </cell>
          <cell r="Y1119" t="str">
            <v/>
          </cell>
        </row>
        <row r="1120">
          <cell r="X1120" t="str">
            <v/>
          </cell>
          <cell r="Y1120" t="str">
            <v/>
          </cell>
        </row>
        <row r="1121">
          <cell r="X1121" t="str">
            <v/>
          </cell>
          <cell r="Y1121" t="str">
            <v/>
          </cell>
        </row>
        <row r="1122">
          <cell r="X1122" t="str">
            <v/>
          </cell>
          <cell r="Y1122" t="str">
            <v/>
          </cell>
        </row>
        <row r="1123">
          <cell r="X1123" t="str">
            <v/>
          </cell>
          <cell r="Y1123" t="str">
            <v/>
          </cell>
        </row>
        <row r="1124">
          <cell r="X1124" t="str">
            <v/>
          </cell>
          <cell r="Y1124" t="str">
            <v/>
          </cell>
        </row>
        <row r="1125">
          <cell r="X1125" t="str">
            <v/>
          </cell>
          <cell r="Y1125" t="str">
            <v/>
          </cell>
        </row>
        <row r="1126">
          <cell r="X1126" t="str">
            <v/>
          </cell>
          <cell r="Y1126" t="str">
            <v/>
          </cell>
        </row>
        <row r="1127">
          <cell r="X1127" t="str">
            <v/>
          </cell>
          <cell r="Y1127" t="str">
            <v/>
          </cell>
        </row>
        <row r="1128">
          <cell r="X1128" t="str">
            <v/>
          </cell>
          <cell r="Y1128" t="str">
            <v/>
          </cell>
        </row>
        <row r="1129">
          <cell r="X1129" t="str">
            <v/>
          </cell>
          <cell r="Y1129" t="str">
            <v/>
          </cell>
        </row>
        <row r="1130">
          <cell r="X1130" t="str">
            <v/>
          </cell>
          <cell r="Y1130" t="str">
            <v/>
          </cell>
        </row>
        <row r="1131">
          <cell r="X1131" t="str">
            <v/>
          </cell>
          <cell r="Y1131" t="str">
            <v/>
          </cell>
        </row>
        <row r="1132">
          <cell r="X1132" t="str">
            <v/>
          </cell>
          <cell r="Y1132" t="str">
            <v/>
          </cell>
        </row>
        <row r="1133">
          <cell r="X1133" t="str">
            <v/>
          </cell>
          <cell r="Y1133" t="str">
            <v/>
          </cell>
        </row>
        <row r="1134">
          <cell r="X1134" t="str">
            <v/>
          </cell>
          <cell r="Y1134" t="str">
            <v/>
          </cell>
        </row>
        <row r="1135">
          <cell r="X1135" t="str">
            <v/>
          </cell>
          <cell r="Y1135" t="str">
            <v/>
          </cell>
        </row>
        <row r="1136">
          <cell r="X1136" t="str">
            <v/>
          </cell>
          <cell r="Y1136" t="str">
            <v/>
          </cell>
        </row>
        <row r="1137">
          <cell r="X1137" t="str">
            <v/>
          </cell>
          <cell r="Y1137" t="str">
            <v/>
          </cell>
        </row>
        <row r="1138">
          <cell r="X1138" t="str">
            <v/>
          </cell>
          <cell r="Y1138" t="str">
            <v/>
          </cell>
        </row>
        <row r="1139">
          <cell r="X1139" t="str">
            <v/>
          </cell>
          <cell r="Y1139" t="str">
            <v/>
          </cell>
        </row>
        <row r="1140">
          <cell r="X1140" t="str">
            <v/>
          </cell>
          <cell r="Y1140" t="str">
            <v/>
          </cell>
        </row>
        <row r="1141">
          <cell r="X1141" t="str">
            <v/>
          </cell>
          <cell r="Y1141" t="str">
            <v/>
          </cell>
        </row>
        <row r="1142">
          <cell r="X1142" t="str">
            <v/>
          </cell>
          <cell r="Y1142" t="str">
            <v/>
          </cell>
        </row>
        <row r="1143">
          <cell r="X1143" t="str">
            <v/>
          </cell>
          <cell r="Y1143" t="str">
            <v/>
          </cell>
        </row>
        <row r="1144">
          <cell r="X1144" t="str">
            <v/>
          </cell>
          <cell r="Y1144" t="str">
            <v/>
          </cell>
        </row>
        <row r="1145">
          <cell r="X1145" t="str">
            <v/>
          </cell>
          <cell r="Y1145" t="str">
            <v/>
          </cell>
        </row>
        <row r="1146">
          <cell r="X1146" t="str">
            <v/>
          </cell>
          <cell r="Y1146" t="str">
            <v/>
          </cell>
        </row>
        <row r="1147">
          <cell r="X1147" t="str">
            <v/>
          </cell>
          <cell r="Y1147" t="str">
            <v/>
          </cell>
        </row>
        <row r="1148">
          <cell r="X1148" t="str">
            <v/>
          </cell>
          <cell r="Y1148" t="str">
            <v/>
          </cell>
        </row>
        <row r="1149">
          <cell r="X1149" t="str">
            <v/>
          </cell>
          <cell r="Y1149" t="str">
            <v/>
          </cell>
        </row>
        <row r="1150">
          <cell r="X1150" t="str">
            <v/>
          </cell>
          <cell r="Y1150" t="str">
            <v/>
          </cell>
        </row>
        <row r="1151">
          <cell r="X1151" t="str">
            <v/>
          </cell>
          <cell r="Y1151" t="str">
            <v/>
          </cell>
        </row>
        <row r="1152">
          <cell r="X1152" t="str">
            <v/>
          </cell>
          <cell r="Y1152" t="str">
            <v/>
          </cell>
        </row>
        <row r="1153">
          <cell r="X1153" t="str">
            <v/>
          </cell>
          <cell r="Y1153" t="str">
            <v/>
          </cell>
        </row>
        <row r="1154">
          <cell r="X1154" t="str">
            <v/>
          </cell>
          <cell r="Y1154" t="str">
            <v/>
          </cell>
        </row>
        <row r="1155">
          <cell r="X1155" t="str">
            <v/>
          </cell>
          <cell r="Y1155" t="str">
            <v/>
          </cell>
        </row>
        <row r="1156">
          <cell r="X1156" t="str">
            <v/>
          </cell>
          <cell r="Y1156" t="str">
            <v/>
          </cell>
        </row>
        <row r="1157">
          <cell r="X1157" t="str">
            <v/>
          </cell>
          <cell r="Y1157" t="str">
            <v/>
          </cell>
        </row>
        <row r="1158">
          <cell r="X1158" t="str">
            <v/>
          </cell>
          <cell r="Y1158" t="str">
            <v/>
          </cell>
        </row>
        <row r="1159">
          <cell r="X1159" t="str">
            <v/>
          </cell>
          <cell r="Y1159" t="str">
            <v/>
          </cell>
        </row>
        <row r="1160">
          <cell r="X1160" t="str">
            <v/>
          </cell>
          <cell r="Y1160" t="str">
            <v/>
          </cell>
        </row>
        <row r="1161">
          <cell r="X1161" t="str">
            <v/>
          </cell>
          <cell r="Y1161" t="str">
            <v/>
          </cell>
        </row>
        <row r="1162">
          <cell r="X1162" t="str">
            <v/>
          </cell>
          <cell r="Y1162" t="str">
            <v/>
          </cell>
        </row>
        <row r="1163">
          <cell r="X1163" t="str">
            <v/>
          </cell>
          <cell r="Y1163" t="str">
            <v/>
          </cell>
        </row>
        <row r="1164">
          <cell r="X1164" t="str">
            <v/>
          </cell>
          <cell r="Y1164" t="str">
            <v/>
          </cell>
        </row>
        <row r="1165">
          <cell r="X1165" t="str">
            <v/>
          </cell>
          <cell r="Y1165" t="str">
            <v/>
          </cell>
        </row>
        <row r="1166">
          <cell r="X1166" t="str">
            <v/>
          </cell>
          <cell r="Y1166" t="str">
            <v/>
          </cell>
        </row>
        <row r="1167">
          <cell r="X1167" t="str">
            <v/>
          </cell>
          <cell r="Y1167" t="str">
            <v/>
          </cell>
        </row>
        <row r="1168">
          <cell r="X1168" t="str">
            <v/>
          </cell>
          <cell r="Y1168" t="str">
            <v/>
          </cell>
        </row>
        <row r="1169">
          <cell r="X1169" t="str">
            <v/>
          </cell>
          <cell r="Y1169" t="str">
            <v/>
          </cell>
        </row>
        <row r="1170">
          <cell r="X1170" t="str">
            <v/>
          </cell>
          <cell r="Y1170" t="str">
            <v/>
          </cell>
        </row>
        <row r="1171">
          <cell r="X1171" t="str">
            <v/>
          </cell>
          <cell r="Y1171" t="str">
            <v/>
          </cell>
        </row>
        <row r="1172">
          <cell r="X1172" t="str">
            <v/>
          </cell>
          <cell r="Y1172" t="str">
            <v/>
          </cell>
        </row>
        <row r="1173">
          <cell r="X1173" t="str">
            <v/>
          </cell>
          <cell r="Y1173" t="str">
            <v/>
          </cell>
        </row>
        <row r="1174">
          <cell r="X1174" t="str">
            <v/>
          </cell>
          <cell r="Y1174" t="str">
            <v/>
          </cell>
        </row>
        <row r="1175">
          <cell r="X1175" t="str">
            <v/>
          </cell>
          <cell r="Y1175" t="str">
            <v/>
          </cell>
        </row>
        <row r="1176">
          <cell r="X1176" t="str">
            <v/>
          </cell>
          <cell r="Y1176" t="str">
            <v/>
          </cell>
        </row>
        <row r="1177">
          <cell r="X1177" t="str">
            <v/>
          </cell>
          <cell r="Y1177" t="str">
            <v/>
          </cell>
        </row>
        <row r="1178">
          <cell r="X1178" t="str">
            <v/>
          </cell>
          <cell r="Y1178" t="str">
            <v/>
          </cell>
        </row>
        <row r="1179">
          <cell r="X1179" t="str">
            <v/>
          </cell>
          <cell r="Y1179" t="str">
            <v/>
          </cell>
        </row>
        <row r="1180">
          <cell r="X1180" t="str">
            <v/>
          </cell>
          <cell r="Y1180" t="str">
            <v/>
          </cell>
        </row>
        <row r="1181">
          <cell r="X1181" t="str">
            <v/>
          </cell>
          <cell r="Y1181" t="str">
            <v/>
          </cell>
        </row>
        <row r="1182">
          <cell r="X1182" t="str">
            <v/>
          </cell>
          <cell r="Y1182" t="str">
            <v/>
          </cell>
        </row>
        <row r="1183">
          <cell r="X1183" t="str">
            <v/>
          </cell>
          <cell r="Y1183" t="str">
            <v/>
          </cell>
        </row>
        <row r="1184">
          <cell r="X1184" t="str">
            <v/>
          </cell>
          <cell r="Y1184" t="str">
            <v/>
          </cell>
        </row>
        <row r="1185">
          <cell r="X1185" t="str">
            <v/>
          </cell>
          <cell r="Y1185" t="str">
            <v/>
          </cell>
        </row>
        <row r="1186">
          <cell r="X1186" t="str">
            <v/>
          </cell>
          <cell r="Y1186" t="str">
            <v/>
          </cell>
        </row>
        <row r="1187">
          <cell r="X1187" t="str">
            <v/>
          </cell>
          <cell r="Y1187" t="str">
            <v/>
          </cell>
        </row>
        <row r="1188">
          <cell r="X1188" t="str">
            <v/>
          </cell>
          <cell r="Y1188" t="str">
            <v/>
          </cell>
        </row>
        <row r="1189">
          <cell r="X1189" t="str">
            <v/>
          </cell>
          <cell r="Y1189" t="str">
            <v/>
          </cell>
        </row>
        <row r="1190">
          <cell r="X1190" t="str">
            <v/>
          </cell>
          <cell r="Y1190" t="str">
            <v/>
          </cell>
        </row>
        <row r="1191">
          <cell r="X1191" t="str">
            <v/>
          </cell>
          <cell r="Y1191" t="str">
            <v/>
          </cell>
        </row>
        <row r="1192">
          <cell r="X1192" t="str">
            <v/>
          </cell>
          <cell r="Y1192" t="str">
            <v/>
          </cell>
        </row>
        <row r="1193">
          <cell r="X1193" t="str">
            <v/>
          </cell>
          <cell r="Y1193" t="str">
            <v/>
          </cell>
        </row>
        <row r="1194">
          <cell r="X1194" t="str">
            <v/>
          </cell>
          <cell r="Y1194" t="str">
            <v/>
          </cell>
        </row>
        <row r="1195">
          <cell r="X1195" t="str">
            <v/>
          </cell>
          <cell r="Y1195" t="str">
            <v/>
          </cell>
        </row>
        <row r="1196">
          <cell r="X1196" t="str">
            <v/>
          </cell>
          <cell r="Y1196" t="str">
            <v/>
          </cell>
        </row>
        <row r="1197">
          <cell r="X1197" t="str">
            <v/>
          </cell>
          <cell r="Y1197" t="str">
            <v/>
          </cell>
        </row>
        <row r="1198">
          <cell r="X1198" t="str">
            <v/>
          </cell>
          <cell r="Y1198" t="str">
            <v/>
          </cell>
        </row>
        <row r="1199">
          <cell r="X1199" t="str">
            <v/>
          </cell>
          <cell r="Y1199" t="str">
            <v/>
          </cell>
        </row>
        <row r="1200">
          <cell r="X1200" t="str">
            <v/>
          </cell>
          <cell r="Y1200" t="str">
            <v/>
          </cell>
        </row>
        <row r="1201">
          <cell r="X1201" t="str">
            <v/>
          </cell>
          <cell r="Y1201" t="str">
            <v/>
          </cell>
        </row>
        <row r="1202">
          <cell r="X1202" t="str">
            <v/>
          </cell>
          <cell r="Y1202" t="str">
            <v/>
          </cell>
        </row>
        <row r="1203">
          <cell r="X1203" t="str">
            <v/>
          </cell>
          <cell r="Y1203" t="str">
            <v/>
          </cell>
        </row>
        <row r="1204">
          <cell r="X1204" t="str">
            <v/>
          </cell>
          <cell r="Y1204" t="str">
            <v/>
          </cell>
        </row>
        <row r="1205">
          <cell r="X1205" t="str">
            <v/>
          </cell>
          <cell r="Y1205" t="str">
            <v/>
          </cell>
        </row>
        <row r="1206">
          <cell r="X1206" t="str">
            <v/>
          </cell>
          <cell r="Y1206" t="str">
            <v/>
          </cell>
        </row>
        <row r="1207">
          <cell r="X1207" t="str">
            <v/>
          </cell>
          <cell r="Y1207" t="str">
            <v/>
          </cell>
        </row>
        <row r="1208">
          <cell r="X1208" t="str">
            <v/>
          </cell>
          <cell r="Y1208" t="str">
            <v/>
          </cell>
        </row>
        <row r="1209">
          <cell r="X1209" t="str">
            <v/>
          </cell>
          <cell r="Y1209" t="str">
            <v/>
          </cell>
        </row>
        <row r="1210">
          <cell r="X1210" t="str">
            <v/>
          </cell>
          <cell r="Y1210" t="str">
            <v/>
          </cell>
        </row>
        <row r="1211">
          <cell r="X1211" t="str">
            <v/>
          </cell>
          <cell r="Y1211" t="str">
            <v/>
          </cell>
        </row>
        <row r="1212">
          <cell r="X1212" t="str">
            <v/>
          </cell>
          <cell r="Y1212" t="str">
            <v/>
          </cell>
        </row>
        <row r="1213">
          <cell r="X1213" t="str">
            <v/>
          </cell>
          <cell r="Y1213" t="str">
            <v/>
          </cell>
        </row>
        <row r="1214">
          <cell r="X1214" t="str">
            <v/>
          </cell>
          <cell r="Y1214" t="str">
            <v/>
          </cell>
        </row>
        <row r="1215">
          <cell r="X1215" t="str">
            <v/>
          </cell>
          <cell r="Y1215" t="str">
            <v/>
          </cell>
        </row>
        <row r="1216">
          <cell r="X1216" t="str">
            <v/>
          </cell>
          <cell r="Y1216" t="str">
            <v/>
          </cell>
        </row>
        <row r="1217">
          <cell r="X1217" t="str">
            <v/>
          </cell>
          <cell r="Y1217" t="str">
            <v/>
          </cell>
        </row>
        <row r="1218">
          <cell r="X1218" t="str">
            <v/>
          </cell>
          <cell r="Y1218" t="str">
            <v/>
          </cell>
        </row>
        <row r="1219">
          <cell r="X1219" t="str">
            <v/>
          </cell>
          <cell r="Y1219" t="str">
            <v/>
          </cell>
        </row>
        <row r="1220">
          <cell r="X1220" t="str">
            <v/>
          </cell>
          <cell r="Y1220" t="str">
            <v/>
          </cell>
        </row>
        <row r="1221">
          <cell r="X1221" t="str">
            <v/>
          </cell>
          <cell r="Y1221" t="str">
            <v/>
          </cell>
        </row>
        <row r="1222">
          <cell r="X1222" t="str">
            <v/>
          </cell>
          <cell r="Y1222" t="str">
            <v/>
          </cell>
        </row>
        <row r="1223">
          <cell r="X1223" t="str">
            <v/>
          </cell>
          <cell r="Y1223" t="str">
            <v/>
          </cell>
        </row>
        <row r="1224">
          <cell r="X1224" t="str">
            <v/>
          </cell>
          <cell r="Y1224" t="str">
            <v/>
          </cell>
        </row>
        <row r="1225">
          <cell r="X1225" t="str">
            <v/>
          </cell>
          <cell r="Y1225" t="str">
            <v/>
          </cell>
        </row>
        <row r="1226">
          <cell r="X1226" t="str">
            <v/>
          </cell>
          <cell r="Y1226" t="str">
            <v/>
          </cell>
        </row>
        <row r="1227">
          <cell r="X1227" t="str">
            <v/>
          </cell>
          <cell r="Y1227" t="str">
            <v/>
          </cell>
        </row>
        <row r="1228">
          <cell r="X1228" t="str">
            <v/>
          </cell>
          <cell r="Y1228" t="str">
            <v/>
          </cell>
        </row>
        <row r="1229">
          <cell r="X1229" t="str">
            <v/>
          </cell>
          <cell r="Y1229" t="str">
            <v/>
          </cell>
        </row>
        <row r="1230">
          <cell r="X1230" t="str">
            <v/>
          </cell>
          <cell r="Y1230" t="str">
            <v/>
          </cell>
        </row>
        <row r="1231">
          <cell r="X1231" t="str">
            <v/>
          </cell>
          <cell r="Y1231" t="str">
            <v/>
          </cell>
        </row>
        <row r="1232">
          <cell r="X1232" t="str">
            <v/>
          </cell>
          <cell r="Y1232" t="str">
            <v/>
          </cell>
        </row>
        <row r="1233">
          <cell r="X1233" t="str">
            <v/>
          </cell>
          <cell r="Y1233" t="str">
            <v/>
          </cell>
        </row>
        <row r="1234">
          <cell r="X1234" t="str">
            <v/>
          </cell>
          <cell r="Y1234" t="str">
            <v/>
          </cell>
        </row>
        <row r="1235">
          <cell r="X1235" t="str">
            <v/>
          </cell>
          <cell r="Y1235" t="str">
            <v/>
          </cell>
        </row>
        <row r="1236">
          <cell r="X1236" t="str">
            <v/>
          </cell>
          <cell r="Y1236" t="str">
            <v/>
          </cell>
        </row>
        <row r="1237">
          <cell r="X1237" t="str">
            <v/>
          </cell>
          <cell r="Y1237" t="str">
            <v/>
          </cell>
        </row>
        <row r="1238">
          <cell r="X1238" t="str">
            <v/>
          </cell>
          <cell r="Y1238" t="str">
            <v/>
          </cell>
        </row>
        <row r="1239">
          <cell r="X1239" t="str">
            <v/>
          </cell>
          <cell r="Y1239" t="str">
            <v/>
          </cell>
        </row>
        <row r="1240">
          <cell r="X1240" t="str">
            <v/>
          </cell>
          <cell r="Y1240" t="str">
            <v/>
          </cell>
        </row>
        <row r="1241">
          <cell r="X1241" t="str">
            <v/>
          </cell>
          <cell r="Y1241" t="str">
            <v/>
          </cell>
        </row>
        <row r="1242">
          <cell r="X1242" t="str">
            <v/>
          </cell>
          <cell r="Y1242" t="str">
            <v/>
          </cell>
        </row>
        <row r="1243">
          <cell r="X1243" t="str">
            <v/>
          </cell>
          <cell r="Y1243" t="str">
            <v/>
          </cell>
        </row>
        <row r="1244">
          <cell r="X1244" t="str">
            <v/>
          </cell>
          <cell r="Y1244" t="str">
            <v/>
          </cell>
        </row>
        <row r="1245">
          <cell r="X1245" t="str">
            <v/>
          </cell>
          <cell r="Y1245" t="str">
            <v/>
          </cell>
        </row>
        <row r="1246">
          <cell r="X1246" t="str">
            <v/>
          </cell>
          <cell r="Y1246" t="str">
            <v/>
          </cell>
        </row>
        <row r="1247">
          <cell r="X1247" t="str">
            <v/>
          </cell>
          <cell r="Y1247" t="str">
            <v/>
          </cell>
        </row>
        <row r="1248">
          <cell r="X1248" t="str">
            <v/>
          </cell>
          <cell r="Y1248" t="str">
            <v/>
          </cell>
        </row>
        <row r="1249">
          <cell r="X1249" t="str">
            <v/>
          </cell>
          <cell r="Y1249" t="str">
            <v/>
          </cell>
        </row>
        <row r="1250">
          <cell r="X1250" t="str">
            <v/>
          </cell>
          <cell r="Y1250" t="str">
            <v/>
          </cell>
        </row>
        <row r="1251">
          <cell r="X1251" t="str">
            <v/>
          </cell>
          <cell r="Y1251" t="str">
            <v/>
          </cell>
        </row>
        <row r="1252">
          <cell r="X1252" t="str">
            <v/>
          </cell>
          <cell r="Y1252" t="str">
            <v/>
          </cell>
        </row>
        <row r="1253">
          <cell r="X1253" t="str">
            <v/>
          </cell>
          <cell r="Y1253" t="str">
            <v/>
          </cell>
        </row>
        <row r="1254">
          <cell r="X1254" t="str">
            <v/>
          </cell>
          <cell r="Y1254" t="str">
            <v/>
          </cell>
        </row>
        <row r="1255">
          <cell r="X1255" t="str">
            <v/>
          </cell>
          <cell r="Y1255" t="str">
            <v/>
          </cell>
        </row>
        <row r="1256">
          <cell r="X1256" t="str">
            <v/>
          </cell>
          <cell r="Y1256" t="str">
            <v/>
          </cell>
        </row>
        <row r="1257">
          <cell r="X1257" t="str">
            <v/>
          </cell>
          <cell r="Y1257" t="str">
            <v/>
          </cell>
        </row>
        <row r="1258">
          <cell r="X1258" t="str">
            <v/>
          </cell>
          <cell r="Y1258" t="str">
            <v/>
          </cell>
        </row>
        <row r="1259">
          <cell r="X1259" t="str">
            <v/>
          </cell>
          <cell r="Y1259" t="str">
            <v/>
          </cell>
        </row>
        <row r="1260">
          <cell r="X1260" t="str">
            <v/>
          </cell>
          <cell r="Y1260" t="str">
            <v/>
          </cell>
        </row>
        <row r="1261">
          <cell r="X1261" t="str">
            <v/>
          </cell>
          <cell r="Y1261" t="str">
            <v/>
          </cell>
        </row>
        <row r="1262">
          <cell r="X1262" t="str">
            <v/>
          </cell>
          <cell r="Y1262" t="str">
            <v/>
          </cell>
        </row>
        <row r="1263">
          <cell r="X1263" t="str">
            <v/>
          </cell>
          <cell r="Y1263" t="str">
            <v/>
          </cell>
        </row>
        <row r="1264">
          <cell r="X1264" t="str">
            <v/>
          </cell>
          <cell r="Y1264" t="str">
            <v/>
          </cell>
        </row>
        <row r="1265">
          <cell r="X1265" t="str">
            <v/>
          </cell>
          <cell r="Y1265" t="str">
            <v/>
          </cell>
        </row>
        <row r="1266">
          <cell r="X1266" t="str">
            <v/>
          </cell>
          <cell r="Y1266" t="str">
            <v/>
          </cell>
        </row>
        <row r="1267">
          <cell r="X1267" t="str">
            <v/>
          </cell>
          <cell r="Y1267" t="str">
            <v/>
          </cell>
        </row>
        <row r="1268">
          <cell r="X1268" t="str">
            <v/>
          </cell>
          <cell r="Y1268" t="str">
            <v/>
          </cell>
        </row>
        <row r="1269">
          <cell r="X1269" t="str">
            <v/>
          </cell>
          <cell r="Y1269" t="str">
            <v/>
          </cell>
        </row>
        <row r="1270">
          <cell r="X1270" t="str">
            <v/>
          </cell>
          <cell r="Y1270" t="str">
            <v/>
          </cell>
        </row>
        <row r="1271">
          <cell r="X1271" t="str">
            <v/>
          </cell>
          <cell r="Y1271" t="str">
            <v/>
          </cell>
        </row>
        <row r="1272">
          <cell r="X1272" t="str">
            <v/>
          </cell>
          <cell r="Y1272" t="str">
            <v/>
          </cell>
        </row>
        <row r="1273">
          <cell r="X1273" t="str">
            <v/>
          </cell>
          <cell r="Y1273" t="str">
            <v/>
          </cell>
        </row>
        <row r="1274">
          <cell r="X1274" t="str">
            <v/>
          </cell>
          <cell r="Y1274" t="str">
            <v/>
          </cell>
        </row>
        <row r="1275">
          <cell r="X1275" t="str">
            <v/>
          </cell>
          <cell r="Y1275" t="str">
            <v/>
          </cell>
        </row>
        <row r="1276">
          <cell r="X1276" t="str">
            <v/>
          </cell>
          <cell r="Y1276" t="str">
            <v/>
          </cell>
        </row>
        <row r="1277">
          <cell r="X1277" t="str">
            <v/>
          </cell>
          <cell r="Y1277" t="str">
            <v/>
          </cell>
        </row>
        <row r="1278">
          <cell r="X1278" t="str">
            <v/>
          </cell>
          <cell r="Y1278" t="str">
            <v/>
          </cell>
        </row>
        <row r="1279">
          <cell r="X1279" t="str">
            <v/>
          </cell>
          <cell r="Y1279" t="str">
            <v/>
          </cell>
        </row>
        <row r="1280">
          <cell r="X1280" t="str">
            <v/>
          </cell>
          <cell r="Y1280" t="str">
            <v/>
          </cell>
        </row>
        <row r="1281">
          <cell r="X1281" t="str">
            <v/>
          </cell>
          <cell r="Y1281" t="str">
            <v/>
          </cell>
        </row>
        <row r="1282">
          <cell r="X1282" t="str">
            <v/>
          </cell>
          <cell r="Y1282" t="str">
            <v/>
          </cell>
        </row>
        <row r="1283">
          <cell r="X1283" t="str">
            <v/>
          </cell>
          <cell r="Y1283" t="str">
            <v/>
          </cell>
        </row>
        <row r="1284">
          <cell r="X1284" t="str">
            <v/>
          </cell>
          <cell r="Y1284" t="str">
            <v/>
          </cell>
        </row>
        <row r="1285">
          <cell r="X1285" t="str">
            <v/>
          </cell>
          <cell r="Y1285" t="str">
            <v/>
          </cell>
        </row>
        <row r="1286">
          <cell r="X1286" t="str">
            <v/>
          </cell>
          <cell r="Y1286" t="str">
            <v/>
          </cell>
        </row>
        <row r="1287">
          <cell r="X1287" t="str">
            <v/>
          </cell>
          <cell r="Y1287" t="str">
            <v/>
          </cell>
        </row>
        <row r="1288">
          <cell r="X1288" t="str">
            <v/>
          </cell>
          <cell r="Y1288" t="str">
            <v/>
          </cell>
        </row>
        <row r="1289">
          <cell r="X1289" t="str">
            <v/>
          </cell>
          <cell r="Y1289" t="str">
            <v/>
          </cell>
        </row>
        <row r="1290">
          <cell r="X1290" t="str">
            <v/>
          </cell>
          <cell r="Y1290" t="str">
            <v/>
          </cell>
        </row>
        <row r="1291">
          <cell r="X1291" t="str">
            <v/>
          </cell>
          <cell r="Y1291" t="str">
            <v/>
          </cell>
        </row>
        <row r="1292">
          <cell r="X1292" t="str">
            <v/>
          </cell>
          <cell r="Y1292" t="str">
            <v/>
          </cell>
        </row>
        <row r="1293">
          <cell r="X1293" t="str">
            <v/>
          </cell>
          <cell r="Y1293" t="str">
            <v/>
          </cell>
        </row>
        <row r="1294">
          <cell r="X1294" t="str">
            <v/>
          </cell>
          <cell r="Y1294" t="str">
            <v/>
          </cell>
        </row>
        <row r="1295">
          <cell r="X1295" t="str">
            <v/>
          </cell>
          <cell r="Y1295" t="str">
            <v/>
          </cell>
        </row>
        <row r="1296">
          <cell r="X1296" t="str">
            <v/>
          </cell>
          <cell r="Y1296" t="str">
            <v/>
          </cell>
        </row>
        <row r="1297">
          <cell r="X1297" t="str">
            <v/>
          </cell>
          <cell r="Y1297" t="str">
            <v/>
          </cell>
        </row>
        <row r="1298">
          <cell r="X1298" t="str">
            <v/>
          </cell>
          <cell r="Y1298" t="str">
            <v/>
          </cell>
        </row>
        <row r="1299">
          <cell r="X1299" t="str">
            <v/>
          </cell>
          <cell r="Y1299" t="str">
            <v/>
          </cell>
        </row>
        <row r="1300">
          <cell r="X1300" t="str">
            <v/>
          </cell>
          <cell r="Y1300" t="str">
            <v/>
          </cell>
        </row>
        <row r="1301">
          <cell r="X1301" t="str">
            <v/>
          </cell>
          <cell r="Y1301" t="str">
            <v/>
          </cell>
        </row>
        <row r="1302">
          <cell r="X1302" t="str">
            <v/>
          </cell>
          <cell r="Y1302" t="str">
            <v/>
          </cell>
        </row>
        <row r="1303">
          <cell r="X1303" t="str">
            <v/>
          </cell>
          <cell r="Y1303" t="str">
            <v/>
          </cell>
        </row>
        <row r="1304">
          <cell r="X1304" t="str">
            <v/>
          </cell>
          <cell r="Y1304" t="str">
            <v/>
          </cell>
        </row>
        <row r="1305">
          <cell r="X1305" t="str">
            <v/>
          </cell>
          <cell r="Y1305" t="str">
            <v/>
          </cell>
        </row>
        <row r="1306">
          <cell r="X1306" t="str">
            <v/>
          </cell>
          <cell r="Y1306" t="str">
            <v/>
          </cell>
        </row>
        <row r="1307">
          <cell r="X1307" t="str">
            <v/>
          </cell>
          <cell r="Y1307" t="str">
            <v/>
          </cell>
        </row>
        <row r="1308">
          <cell r="X1308" t="str">
            <v/>
          </cell>
          <cell r="Y1308" t="str">
            <v/>
          </cell>
        </row>
        <row r="1309">
          <cell r="X1309" t="str">
            <v/>
          </cell>
          <cell r="Y1309" t="str">
            <v/>
          </cell>
        </row>
        <row r="1310">
          <cell r="X1310" t="str">
            <v/>
          </cell>
          <cell r="Y1310" t="str">
            <v/>
          </cell>
        </row>
        <row r="1311">
          <cell r="X1311" t="str">
            <v/>
          </cell>
          <cell r="Y1311" t="str">
            <v/>
          </cell>
        </row>
        <row r="1312">
          <cell r="X1312" t="str">
            <v/>
          </cell>
          <cell r="Y1312" t="str">
            <v/>
          </cell>
        </row>
        <row r="1313">
          <cell r="X1313" t="str">
            <v/>
          </cell>
          <cell r="Y1313" t="str">
            <v/>
          </cell>
        </row>
        <row r="1314">
          <cell r="X1314" t="str">
            <v/>
          </cell>
          <cell r="Y1314" t="str">
            <v/>
          </cell>
        </row>
        <row r="1315">
          <cell r="X1315" t="str">
            <v/>
          </cell>
          <cell r="Y1315" t="str">
            <v/>
          </cell>
        </row>
        <row r="1316">
          <cell r="X1316" t="str">
            <v/>
          </cell>
          <cell r="Y1316" t="str">
            <v/>
          </cell>
        </row>
        <row r="1317">
          <cell r="X1317" t="str">
            <v/>
          </cell>
          <cell r="Y1317" t="str">
            <v/>
          </cell>
        </row>
        <row r="1318">
          <cell r="X1318" t="str">
            <v/>
          </cell>
          <cell r="Y1318" t="str">
            <v/>
          </cell>
        </row>
        <row r="1319">
          <cell r="X1319" t="str">
            <v/>
          </cell>
          <cell r="Y1319" t="str">
            <v/>
          </cell>
        </row>
        <row r="1320">
          <cell r="X1320" t="str">
            <v/>
          </cell>
          <cell r="Y1320" t="str">
            <v/>
          </cell>
        </row>
        <row r="1321">
          <cell r="X1321" t="str">
            <v/>
          </cell>
          <cell r="Y1321" t="str">
            <v/>
          </cell>
        </row>
        <row r="1322">
          <cell r="X1322" t="str">
            <v/>
          </cell>
          <cell r="Y1322" t="str">
            <v/>
          </cell>
        </row>
        <row r="1323">
          <cell r="X1323" t="str">
            <v/>
          </cell>
          <cell r="Y1323" t="str">
            <v/>
          </cell>
        </row>
        <row r="1324">
          <cell r="X1324" t="str">
            <v/>
          </cell>
          <cell r="Y1324" t="str">
            <v/>
          </cell>
        </row>
        <row r="1325">
          <cell r="X1325" t="str">
            <v/>
          </cell>
          <cell r="Y1325" t="str">
            <v/>
          </cell>
        </row>
        <row r="1326">
          <cell r="X1326" t="str">
            <v/>
          </cell>
          <cell r="Y1326" t="str">
            <v/>
          </cell>
        </row>
        <row r="1327">
          <cell r="X1327" t="str">
            <v/>
          </cell>
          <cell r="Y1327" t="str">
            <v/>
          </cell>
        </row>
        <row r="1328">
          <cell r="X1328" t="str">
            <v/>
          </cell>
          <cell r="Y1328" t="str">
            <v/>
          </cell>
        </row>
        <row r="1329">
          <cell r="X1329" t="str">
            <v/>
          </cell>
          <cell r="Y1329" t="str">
            <v/>
          </cell>
        </row>
        <row r="1330">
          <cell r="X1330" t="str">
            <v/>
          </cell>
          <cell r="Y1330" t="str">
            <v/>
          </cell>
        </row>
        <row r="1331">
          <cell r="X1331" t="str">
            <v/>
          </cell>
          <cell r="Y1331" t="str">
            <v/>
          </cell>
        </row>
        <row r="1332">
          <cell r="X1332" t="str">
            <v/>
          </cell>
          <cell r="Y1332" t="str">
            <v/>
          </cell>
        </row>
        <row r="1333">
          <cell r="X1333" t="str">
            <v/>
          </cell>
          <cell r="Y1333" t="str">
            <v/>
          </cell>
        </row>
        <row r="1334">
          <cell r="X1334" t="str">
            <v/>
          </cell>
          <cell r="Y1334" t="str">
            <v/>
          </cell>
        </row>
        <row r="1335">
          <cell r="X1335" t="str">
            <v/>
          </cell>
          <cell r="Y1335" t="str">
            <v/>
          </cell>
        </row>
        <row r="1336">
          <cell r="X1336" t="str">
            <v/>
          </cell>
          <cell r="Y1336" t="str">
            <v/>
          </cell>
        </row>
        <row r="1337">
          <cell r="X1337" t="str">
            <v/>
          </cell>
          <cell r="Y1337" t="str">
            <v/>
          </cell>
        </row>
        <row r="1338">
          <cell r="X1338" t="str">
            <v/>
          </cell>
          <cell r="Y1338" t="str">
            <v/>
          </cell>
        </row>
        <row r="1339">
          <cell r="X1339" t="str">
            <v/>
          </cell>
          <cell r="Y1339" t="str">
            <v/>
          </cell>
        </row>
        <row r="1340">
          <cell r="X1340" t="str">
            <v/>
          </cell>
          <cell r="Y1340" t="str">
            <v/>
          </cell>
        </row>
        <row r="1341">
          <cell r="X1341" t="str">
            <v/>
          </cell>
          <cell r="Y1341" t="str">
            <v/>
          </cell>
        </row>
        <row r="1342">
          <cell r="X1342" t="str">
            <v/>
          </cell>
          <cell r="Y1342" t="str">
            <v/>
          </cell>
        </row>
        <row r="1343">
          <cell r="X1343" t="str">
            <v/>
          </cell>
          <cell r="Y1343" t="str">
            <v/>
          </cell>
        </row>
        <row r="1344">
          <cell r="X1344" t="str">
            <v/>
          </cell>
          <cell r="Y1344" t="str">
            <v/>
          </cell>
        </row>
        <row r="1345">
          <cell r="X1345" t="str">
            <v/>
          </cell>
          <cell r="Y1345" t="str">
            <v/>
          </cell>
        </row>
        <row r="1346">
          <cell r="X1346" t="str">
            <v/>
          </cell>
          <cell r="Y1346" t="str">
            <v/>
          </cell>
        </row>
        <row r="1347">
          <cell r="X1347" t="str">
            <v/>
          </cell>
          <cell r="Y1347" t="str">
            <v/>
          </cell>
        </row>
        <row r="1348">
          <cell r="X1348" t="str">
            <v/>
          </cell>
          <cell r="Y1348" t="str">
            <v/>
          </cell>
        </row>
        <row r="1349">
          <cell r="X1349" t="str">
            <v/>
          </cell>
          <cell r="Y1349" t="str">
            <v/>
          </cell>
        </row>
        <row r="1350">
          <cell r="X1350" t="str">
            <v/>
          </cell>
          <cell r="Y1350" t="str">
            <v/>
          </cell>
        </row>
        <row r="1351">
          <cell r="X1351" t="str">
            <v/>
          </cell>
          <cell r="Y1351" t="str">
            <v/>
          </cell>
        </row>
        <row r="1352">
          <cell r="X1352" t="str">
            <v/>
          </cell>
          <cell r="Y1352" t="str">
            <v/>
          </cell>
        </row>
        <row r="1353">
          <cell r="X1353" t="str">
            <v/>
          </cell>
          <cell r="Y1353" t="str">
            <v/>
          </cell>
        </row>
        <row r="1354">
          <cell r="X1354" t="str">
            <v/>
          </cell>
          <cell r="Y1354" t="str">
            <v/>
          </cell>
        </row>
        <row r="1355">
          <cell r="X1355" t="str">
            <v/>
          </cell>
          <cell r="Y1355" t="str">
            <v/>
          </cell>
        </row>
        <row r="1356">
          <cell r="X1356" t="str">
            <v/>
          </cell>
          <cell r="Y1356" t="str">
            <v/>
          </cell>
        </row>
        <row r="1357">
          <cell r="X1357" t="str">
            <v/>
          </cell>
          <cell r="Y1357" t="str">
            <v/>
          </cell>
        </row>
        <row r="1358">
          <cell r="X1358" t="str">
            <v/>
          </cell>
          <cell r="Y1358" t="str">
            <v/>
          </cell>
        </row>
        <row r="1359">
          <cell r="X1359" t="str">
            <v/>
          </cell>
          <cell r="Y1359" t="str">
            <v/>
          </cell>
        </row>
        <row r="1360">
          <cell r="X1360" t="str">
            <v/>
          </cell>
          <cell r="Y1360" t="str">
            <v/>
          </cell>
        </row>
        <row r="1361">
          <cell r="X1361" t="str">
            <v/>
          </cell>
          <cell r="Y1361" t="str">
            <v/>
          </cell>
        </row>
        <row r="1362">
          <cell r="X1362" t="str">
            <v/>
          </cell>
          <cell r="Y1362" t="str">
            <v/>
          </cell>
        </row>
        <row r="1363">
          <cell r="X1363" t="str">
            <v/>
          </cell>
          <cell r="Y1363" t="str">
            <v/>
          </cell>
        </row>
        <row r="1364">
          <cell r="X1364" t="str">
            <v/>
          </cell>
          <cell r="Y1364" t="str">
            <v/>
          </cell>
        </row>
        <row r="1365">
          <cell r="X1365" t="str">
            <v/>
          </cell>
          <cell r="Y1365" t="str">
            <v/>
          </cell>
        </row>
        <row r="1366">
          <cell r="X1366" t="str">
            <v/>
          </cell>
          <cell r="Y1366" t="str">
            <v/>
          </cell>
        </row>
        <row r="1367">
          <cell r="X1367" t="str">
            <v/>
          </cell>
          <cell r="Y1367" t="str">
            <v/>
          </cell>
        </row>
        <row r="1368">
          <cell r="X1368" t="str">
            <v/>
          </cell>
          <cell r="Y1368" t="str">
            <v/>
          </cell>
        </row>
        <row r="1369">
          <cell r="X1369" t="str">
            <v/>
          </cell>
          <cell r="Y1369" t="str">
            <v/>
          </cell>
        </row>
        <row r="1370">
          <cell r="X1370" t="str">
            <v/>
          </cell>
          <cell r="Y1370" t="str">
            <v/>
          </cell>
        </row>
        <row r="1371">
          <cell r="X1371" t="str">
            <v/>
          </cell>
          <cell r="Y1371" t="str">
            <v/>
          </cell>
        </row>
        <row r="1372">
          <cell r="X1372" t="str">
            <v/>
          </cell>
          <cell r="Y1372" t="str">
            <v/>
          </cell>
        </row>
        <row r="1373">
          <cell r="X1373" t="str">
            <v/>
          </cell>
          <cell r="Y1373" t="str">
            <v/>
          </cell>
        </row>
        <row r="1374">
          <cell r="X1374" t="str">
            <v/>
          </cell>
          <cell r="Y1374" t="str">
            <v/>
          </cell>
        </row>
        <row r="1375">
          <cell r="X1375" t="str">
            <v/>
          </cell>
          <cell r="Y1375" t="str">
            <v/>
          </cell>
        </row>
        <row r="1376">
          <cell r="X1376" t="str">
            <v/>
          </cell>
          <cell r="Y1376" t="str">
            <v/>
          </cell>
        </row>
        <row r="1377">
          <cell r="X1377" t="str">
            <v/>
          </cell>
          <cell r="Y1377" t="str">
            <v/>
          </cell>
        </row>
        <row r="1378">
          <cell r="X1378" t="str">
            <v/>
          </cell>
          <cell r="Y1378" t="str">
            <v/>
          </cell>
        </row>
        <row r="1379">
          <cell r="X1379" t="str">
            <v/>
          </cell>
          <cell r="Y1379" t="str">
            <v/>
          </cell>
        </row>
        <row r="1380">
          <cell r="X1380" t="str">
            <v/>
          </cell>
          <cell r="Y1380" t="str">
            <v/>
          </cell>
        </row>
      </sheetData>
      <sheetData sheetId="19"/>
      <sheetData sheetId="20"/>
      <sheetData sheetId="21">
        <row r="1">
          <cell r="N1">
            <v>-0.11</v>
          </cell>
        </row>
      </sheetData>
      <sheetData sheetId="22"/>
      <sheetData sheetId="23">
        <row r="9">
          <cell r="AM9" t="str">
            <v>lookup</v>
          </cell>
        </row>
      </sheetData>
      <sheetData sheetId="24"/>
      <sheetData sheetId="25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 Port"/>
      <sheetName val="StaBuild"/>
      <sheetName val="Tie Build"/>
    </sheetNames>
    <sheetDataSet>
      <sheetData sheetId="0">
        <row r="5">
          <cell r="C5">
            <v>2019</v>
          </cell>
        </row>
      </sheetData>
      <sheetData sheetId="1">
        <row r="1">
          <cell r="D1" t="str">
            <v>Capacity</v>
          </cell>
        </row>
        <row r="57">
          <cell r="D57">
            <v>442.2</v>
          </cell>
        </row>
        <row r="58">
          <cell r="D58">
            <v>57.8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39">
          <cell r="I39">
            <v>6.9199999999999998E-2</v>
          </cell>
        </row>
      </sheetData>
      <sheetData sheetId="2" refreshError="1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 refreshError="1"/>
      <sheetData sheetId="6">
        <row r="4">
          <cell r="B4" t="str">
            <v>Aeolus_Wyoming - to - Utah S, Expansion</v>
          </cell>
          <cell r="G4" t="str">
            <v>Goshen - to - Utah N, Expansion</v>
          </cell>
          <cell r="L4" t="str">
            <v>Yakima- to - Southern Oregon/California, Expansion</v>
          </cell>
          <cell r="Q4" t="str">
            <v>Utah N, Transmission Integration</v>
          </cell>
          <cell r="V4" t="str">
            <v>Yakima, Transmission Integration</v>
          </cell>
          <cell r="AA4" t="str">
            <v>Utah S, Transmission Integration 2023</v>
          </cell>
          <cell r="AF4" t="str">
            <v>Utah S, Transmission Integration 2030</v>
          </cell>
          <cell r="AK4" t="str">
            <v>Southern Oregon/California, Transmission Integration</v>
          </cell>
          <cell r="AP4" t="str">
            <v>Willamette Valley, Transmission Integration</v>
          </cell>
          <cell r="AU4" t="str">
            <v>Wyoming SW, Transmission Integration</v>
          </cell>
          <cell r="AZ4" t="str">
            <v>Bridger - to - Bridger West, Recovered Transmission 2029</v>
          </cell>
          <cell r="BE4" t="str">
            <v>Bridger - to - Bridger West, Recovered Transmission 2024</v>
          </cell>
        </row>
        <row r="39">
          <cell r="B39" t="str">
            <v>Retail Revenue Requirement
($/kW-year, 2024$)</v>
          </cell>
          <cell r="D39">
            <v>47.870308055404152</v>
          </cell>
          <cell r="G39" t="str">
            <v>Retail Revenue Requirement
($/kW-year, 2030$)</v>
          </cell>
          <cell r="I39">
            <v>12.097273854334603</v>
          </cell>
          <cell r="L39" t="str">
            <v>Retail Revenue Requirement
($/kW-year, 2036$)</v>
          </cell>
          <cell r="N39">
            <v>31.092888780208423</v>
          </cell>
          <cell r="Q39" t="str">
            <v>Retail Revenue Requirement
($/kW-year, 2024$)</v>
          </cell>
          <cell r="S39">
            <v>2.5818101631996475</v>
          </cell>
          <cell r="V39" t="str">
            <v>Retail Revenue Requirement
($/kW-year, 2024$)</v>
          </cell>
          <cell r="X39">
            <v>0.39132049215213044</v>
          </cell>
          <cell r="AA39" t="str">
            <v>Retail Revenue Requirement
($/kW-year, 2023$)</v>
          </cell>
          <cell r="AC39">
            <v>1.4680258019147514</v>
          </cell>
          <cell r="AF39" t="str">
            <v>Retail Revenue Requirement
($/kW-year, 2030$)</v>
          </cell>
          <cell r="AH39">
            <v>21.577297145999619</v>
          </cell>
          <cell r="AK39" t="str">
            <v>Retail Revenue Requirement
($/kW-year, 2033$)</v>
          </cell>
          <cell r="AM39">
            <v>11.261107127981489</v>
          </cell>
          <cell r="AP39" t="str">
            <v>Retail Revenue Requirement
($/kW-year, 2037$)</v>
          </cell>
          <cell r="AR39">
            <v>4.7728292811563495</v>
          </cell>
          <cell r="AU39" t="str">
            <v>Retail Revenue Requirement
($/kW-year, 2037$)</v>
          </cell>
          <cell r="AW39">
            <v>5.4972551057881001</v>
          </cell>
          <cell r="AZ39" t="str">
            <v>Retail Revenue Requirement
($/kW-year, 2029$)</v>
          </cell>
          <cell r="BB39">
            <v>0</v>
          </cell>
          <cell r="BE39" t="str">
            <v>Retail Revenue Requirement
($/kW-year, 2024$)</v>
          </cell>
          <cell r="BG39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Study Name: I19-P45CNW-MMR  (09-22-19 1006 AM)</v>
          </cell>
        </row>
        <row r="2">
          <cell r="A2" t="str">
            <v>Year</v>
          </cell>
          <cell r="F2" t="str">
            <v>Capital Cost (Mil $)</v>
          </cell>
          <cell r="G2" t="str">
            <v>Lookup</v>
          </cell>
          <cell r="I2" t="str">
            <v>Total Gen MW</v>
          </cell>
        </row>
        <row r="3">
          <cell r="A3">
            <v>2023</v>
          </cell>
          <cell r="F3">
            <v>7.3890000000000002</v>
          </cell>
          <cell r="G3" t="str">
            <v>Utah S, Transmission Integration</v>
          </cell>
          <cell r="H3">
            <v>5.9603158827233105E-2</v>
          </cell>
          <cell r="I3">
            <v>300</v>
          </cell>
        </row>
        <row r="4">
          <cell r="A4">
            <v>2024</v>
          </cell>
          <cell r="F4">
            <v>0</v>
          </cell>
          <cell r="G4" t="str">
            <v>Bridger - to - Bridger West, Recovered Transmission</v>
          </cell>
          <cell r="I4">
            <v>354</v>
          </cell>
        </row>
        <row r="5">
          <cell r="A5">
            <v>2024</v>
          </cell>
          <cell r="F5">
            <v>25.99</v>
          </cell>
          <cell r="G5" t="str">
            <v>Utah N, Transmission Integration</v>
          </cell>
          <cell r="I5">
            <v>600</v>
          </cell>
        </row>
        <row r="6">
          <cell r="A6">
            <v>2024</v>
          </cell>
          <cell r="F6">
            <v>1542.049</v>
          </cell>
          <cell r="G6" t="str">
            <v>Aeolus_Wyoming - to - Utah S, Expansion</v>
          </cell>
          <cell r="I6">
            <v>1920</v>
          </cell>
        </row>
        <row r="7">
          <cell r="A7">
            <v>2024</v>
          </cell>
          <cell r="F7">
            <v>2.6589999999999998</v>
          </cell>
          <cell r="G7" t="str">
            <v>Yakima, Transmission Integration</v>
          </cell>
          <cell r="I7">
            <v>405</v>
          </cell>
        </row>
        <row r="8">
          <cell r="A8">
            <v>2029</v>
          </cell>
          <cell r="F8">
            <v>0</v>
          </cell>
          <cell r="G8" t="str">
            <v>Bridger - to - Bridger West, Recovered Transmission</v>
          </cell>
          <cell r="I8">
            <v>359.4</v>
          </cell>
          <cell r="K8">
            <v>359.4</v>
          </cell>
        </row>
        <row r="9">
          <cell r="A9">
            <v>2030</v>
          </cell>
          <cell r="F9">
            <v>223.26</v>
          </cell>
          <cell r="G9" t="str">
            <v>Goshen - to - Utah N, Expansion</v>
          </cell>
          <cell r="I9">
            <v>1100</v>
          </cell>
        </row>
        <row r="10">
          <cell r="A10">
            <v>2030</v>
          </cell>
          <cell r="F10">
            <v>181.00800000000001</v>
          </cell>
          <cell r="G10" t="str">
            <v>Utah S, Transmission Integration</v>
          </cell>
          <cell r="I10">
            <v>500</v>
          </cell>
        </row>
        <row r="11">
          <cell r="A11">
            <v>2033</v>
          </cell>
          <cell r="F11">
            <v>89.744</v>
          </cell>
          <cell r="G11" t="str">
            <v>Southern Oregon/California, Transmission Integration</v>
          </cell>
          <cell r="I11">
            <v>475</v>
          </cell>
        </row>
        <row r="12">
          <cell r="A12">
            <v>2036</v>
          </cell>
          <cell r="F12">
            <v>224.316</v>
          </cell>
          <cell r="G12" t="str">
            <v>Yakima- to - Southern Oregon/California, Expansion</v>
          </cell>
          <cell r="I12">
            <v>430</v>
          </cell>
        </row>
        <row r="13">
          <cell r="A13">
            <v>2037</v>
          </cell>
          <cell r="F13">
            <v>0</v>
          </cell>
          <cell r="G13" t="str">
            <v>Utah South - to - Utah North - Recovered Transmission</v>
          </cell>
          <cell r="I13">
            <v>909</v>
          </cell>
        </row>
        <row r="14">
          <cell r="A14">
            <v>2037</v>
          </cell>
          <cell r="F14">
            <v>35.457999999999998</v>
          </cell>
          <cell r="G14" t="str">
            <v>Willamette Valley, Transmission Integration</v>
          </cell>
          <cell r="I14">
            <v>442.8</v>
          </cell>
        </row>
        <row r="15">
          <cell r="A15">
            <v>2037</v>
          </cell>
          <cell r="F15">
            <v>34.106999999999999</v>
          </cell>
          <cell r="G15" t="str">
            <v>Wyoming SW, Transmission Integration</v>
          </cell>
          <cell r="I15">
            <v>369.8</v>
          </cell>
        </row>
        <row r="16">
          <cell r="A16">
            <v>2038</v>
          </cell>
          <cell r="F16">
            <v>0</v>
          </cell>
          <cell r="G16" t="str">
            <v>Bridger - to - Bridger West, Recovered Transmission</v>
          </cell>
          <cell r="I16">
            <v>359.4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</sheetData>
      <sheetData sheetId="1">
        <row r="7">
          <cell r="I7">
            <v>47.870308055404152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tabSelected="1" zoomScale="80" zoomScaleNormal="80" zoomScaleSheetLayoutView="80" workbookViewId="0">
      <selection activeCell="L15" sqref="L15"/>
    </sheetView>
  </sheetViews>
  <sheetFormatPr defaultColWidth="9.33203125" defaultRowHeight="12.75"/>
  <cols>
    <col min="1" max="1" width="14" style="53" customWidth="1"/>
    <col min="2" max="2" width="11.6640625" style="53" customWidth="1"/>
    <col min="3" max="11" width="17.5" style="53" customWidth="1"/>
    <col min="12" max="13" width="9.33203125" style="53" customWidth="1"/>
    <col min="14" max="14" width="10.5" style="53" bestFit="1" customWidth="1"/>
    <col min="15" max="16384" width="9.33203125" style="53"/>
  </cols>
  <sheetData>
    <row r="1" spans="2:12" ht="15.75">
      <c r="B1" s="395" t="s">
        <v>235</v>
      </c>
      <c r="C1" s="396"/>
      <c r="D1" s="396"/>
      <c r="E1" s="396"/>
      <c r="F1" s="396"/>
      <c r="G1" s="396"/>
      <c r="H1" s="396"/>
      <c r="I1" s="397"/>
      <c r="J1" s="397"/>
      <c r="K1" s="397"/>
    </row>
    <row r="2" spans="2:12" ht="5.25" customHeight="1">
      <c r="B2" s="395"/>
      <c r="C2" s="396"/>
      <c r="D2" s="396"/>
      <c r="E2" s="396"/>
      <c r="F2" s="396"/>
      <c r="G2" s="396"/>
      <c r="H2" s="396"/>
      <c r="I2" s="397"/>
      <c r="J2" s="397"/>
      <c r="K2" s="397"/>
    </row>
    <row r="3" spans="2:12" ht="15.75">
      <c r="B3" s="398" t="s">
        <v>236</v>
      </c>
      <c r="C3" s="398"/>
      <c r="D3" s="398"/>
      <c r="E3" s="398"/>
      <c r="F3" s="398"/>
      <c r="G3" s="398"/>
      <c r="H3" s="398"/>
      <c r="I3" s="395"/>
      <c r="J3" s="395"/>
      <c r="K3" s="395"/>
    </row>
    <row r="4" spans="2:12" ht="15.75">
      <c r="B4" s="399" t="s">
        <v>248</v>
      </c>
      <c r="C4" s="398"/>
      <c r="D4" s="398"/>
      <c r="E4" s="398"/>
      <c r="F4" s="398"/>
      <c r="G4" s="398"/>
      <c r="H4" s="398"/>
      <c r="I4" s="395"/>
      <c r="J4" s="395"/>
      <c r="K4" s="395"/>
    </row>
    <row r="5" spans="2:12" ht="25.5" customHeight="1">
      <c r="C5" s="400" t="s">
        <v>237</v>
      </c>
      <c r="D5" s="400" t="s">
        <v>238</v>
      </c>
      <c r="E5" s="401" t="s">
        <v>239</v>
      </c>
      <c r="F5" s="400" t="s">
        <v>237</v>
      </c>
      <c r="G5" s="400" t="s">
        <v>238</v>
      </c>
      <c r="H5" s="401" t="s">
        <v>239</v>
      </c>
      <c r="I5" s="400" t="str">
        <f>C5</f>
        <v>Thermal</v>
      </c>
      <c r="J5" s="400" t="str">
        <f>D5</f>
        <v>Solar Tracking</v>
      </c>
      <c r="K5" s="401" t="str">
        <f>E5</f>
        <v>Wind (Defers UT W)</v>
      </c>
    </row>
    <row r="6" spans="2:12">
      <c r="B6" s="400" t="s">
        <v>0</v>
      </c>
      <c r="C6" s="402" t="s">
        <v>249</v>
      </c>
      <c r="D6" s="402" t="s">
        <v>249</v>
      </c>
      <c r="E6" s="402" t="s">
        <v>249</v>
      </c>
      <c r="F6" s="402" t="s">
        <v>240</v>
      </c>
      <c r="G6" s="402" t="s">
        <v>240</v>
      </c>
      <c r="H6" s="402" t="s">
        <v>240</v>
      </c>
      <c r="I6" s="403"/>
      <c r="J6" s="403"/>
      <c r="K6" s="403"/>
      <c r="L6" s="404"/>
    </row>
    <row r="7" spans="2:12">
      <c r="B7" s="400"/>
      <c r="C7" s="405" t="s">
        <v>241</v>
      </c>
      <c r="D7" s="405" t="s">
        <v>242</v>
      </c>
      <c r="E7" s="406" t="s">
        <v>243</v>
      </c>
      <c r="F7" s="405" t="s">
        <v>241</v>
      </c>
      <c r="G7" s="405" t="s">
        <v>242</v>
      </c>
      <c r="H7" s="406" t="s">
        <v>243</v>
      </c>
      <c r="I7" s="400" t="s">
        <v>244</v>
      </c>
      <c r="J7" s="400" t="s">
        <v>244</v>
      </c>
      <c r="K7" s="400" t="s">
        <v>244</v>
      </c>
    </row>
    <row r="8" spans="2:12" hidden="1">
      <c r="B8" s="407"/>
      <c r="C8" s="408"/>
      <c r="D8" s="408"/>
      <c r="E8" s="408"/>
      <c r="F8" s="408"/>
      <c r="G8" s="408"/>
      <c r="H8" s="408"/>
      <c r="I8" s="408"/>
      <c r="J8" s="408"/>
      <c r="K8" s="409"/>
      <c r="L8" s="410"/>
    </row>
    <row r="9" spans="2:12">
      <c r="B9" s="407">
        <v>2022</v>
      </c>
      <c r="C9" s="408">
        <f ca="1">VLOOKUP($B9,'Table 1'!$B$13:$G$40,6,FALSE)</f>
        <v>27.915420947836889</v>
      </c>
      <c r="D9" s="408">
        <f>VLOOKUP($B9,'[13]Table 1'!$B$13:$G$39,6,FALSE)</f>
        <v>20.863240416876177</v>
      </c>
      <c r="E9" s="408">
        <f>VLOOKUP($B9,'[14]Table 1'!$B$13:$G$40,6,FALSE)</f>
        <v>23.30426674578851</v>
      </c>
      <c r="F9" s="428">
        <f>VLOOKUP($B9,'[15]Table 1'!$B$13:$G$40,6,FALSE)</f>
        <v>22.834717226163065</v>
      </c>
      <c r="G9" s="428">
        <f>VLOOKUP($B9,'[16]Table 1'!$B$13:$G$40,6,FALSE)</f>
        <v>18.23854809278378</v>
      </c>
      <c r="H9" s="428">
        <f>VLOOKUP($B9,'[17]Table 1'!$B$13:$G$40,6,FALSE)</f>
        <v>20.885488182948571</v>
      </c>
      <c r="I9" s="408">
        <f t="shared" ref="I9:K23" ca="1" si="0">C9-F9</f>
        <v>5.0807037216738244</v>
      </c>
      <c r="J9" s="408">
        <f t="shared" si="0"/>
        <v>2.6246923240923969</v>
      </c>
      <c r="K9" s="409">
        <f t="shared" si="0"/>
        <v>2.4187785628399396</v>
      </c>
      <c r="L9" s="410"/>
    </row>
    <row r="10" spans="2:12">
      <c r="B10" s="411">
        <f>B9+1</f>
        <v>2023</v>
      </c>
      <c r="C10" s="412">
        <f ca="1">VLOOKUP($B10,'Table 1'!$B$13:$G$40,6,FALSE)</f>
        <v>25.612713691464723</v>
      </c>
      <c r="D10" s="412">
        <f>VLOOKUP($B10,'[13]Table 1'!$B$13:$G$39,6,FALSE)</f>
        <v>19.193009357488325</v>
      </c>
      <c r="E10" s="412">
        <f>VLOOKUP($B10,'[14]Table 1'!$B$13:$G$40,6,FALSE)</f>
        <v>25.75436772508915</v>
      </c>
      <c r="F10" s="412">
        <f>VLOOKUP($B10,'[15]Table 1'!$B$13:$G$40,6,FALSE)</f>
        <v>21.796442664348319</v>
      </c>
      <c r="G10" s="412">
        <f>VLOOKUP($B10,'[16]Table 1'!$B$13:$G$40,6,FALSE)</f>
        <v>18.522079840584112</v>
      </c>
      <c r="H10" s="412">
        <f>VLOOKUP($B10,'[17]Table 1'!$B$13:$G$40,6,FALSE)</f>
        <v>27.405581706249269</v>
      </c>
      <c r="I10" s="412">
        <f t="shared" ca="1" si="0"/>
        <v>3.8162710271164038</v>
      </c>
      <c r="J10" s="412">
        <f t="shared" si="0"/>
        <v>0.67092951690421287</v>
      </c>
      <c r="K10" s="413">
        <f t="shared" si="0"/>
        <v>-1.6512139811601187</v>
      </c>
      <c r="L10" s="410"/>
    </row>
    <row r="11" spans="2:12">
      <c r="B11" s="411">
        <f t="shared" ref="B11:B23" si="1">B10+1</f>
        <v>2024</v>
      </c>
      <c r="C11" s="412">
        <f ca="1">VLOOKUP($B11,'Table 1'!$B$13:$G$40,6,FALSE)</f>
        <v>17.913173967358098</v>
      </c>
      <c r="D11" s="412">
        <f>VLOOKUP($B11,'[13]Table 1'!$B$13:$G$39,6,FALSE)</f>
        <v>15.618218211783921</v>
      </c>
      <c r="E11" s="412">
        <f>VLOOKUP($B11,'[14]Table 1'!$B$13:$G$40,6,FALSE)</f>
        <v>27.038119561241633</v>
      </c>
      <c r="F11" s="412">
        <f>VLOOKUP($B11,'[15]Table 1'!$B$13:$G$40,6,FALSE)</f>
        <v>16.689350728803131</v>
      </c>
      <c r="G11" s="412">
        <f>VLOOKUP($B11,'[16]Table 1'!$B$13:$G$40,6,FALSE)</f>
        <v>12.761178871433291</v>
      </c>
      <c r="H11" s="412">
        <f>VLOOKUP($B11,'[17]Table 1'!$B$13:$G$40,6,FALSE)</f>
        <v>27.396610806883981</v>
      </c>
      <c r="I11" s="412">
        <f t="shared" ca="1" si="0"/>
        <v>1.2238232385549672</v>
      </c>
      <c r="J11" s="412">
        <f t="shared" si="0"/>
        <v>2.8570393403506298</v>
      </c>
      <c r="K11" s="413">
        <f t="shared" si="0"/>
        <v>-0.35849124564234813</v>
      </c>
      <c r="L11" s="410"/>
    </row>
    <row r="12" spans="2:12">
      <c r="B12" s="411">
        <f t="shared" si="1"/>
        <v>2025</v>
      </c>
      <c r="C12" s="412">
        <f ca="1">VLOOKUP($B12,'Table 1'!$B$13:$G$40,6,FALSE)</f>
        <v>19.00918985471786</v>
      </c>
      <c r="D12" s="412">
        <f>VLOOKUP($B12,'[13]Table 1'!$B$13:$G$39,6,FALSE)</f>
        <v>17.77077972166504</v>
      </c>
      <c r="E12" s="412">
        <f>VLOOKUP($B12,'[14]Table 1'!$B$13:$G$40,6,FALSE)</f>
        <v>27.307244573256813</v>
      </c>
      <c r="F12" s="412">
        <f>VLOOKUP($B12,'[15]Table 1'!$B$13:$G$40,6,FALSE)</f>
        <v>18.62351687415849</v>
      </c>
      <c r="G12" s="412">
        <f>VLOOKUP($B12,'[16]Table 1'!$B$13:$G$40,6,FALSE)</f>
        <v>13.275455504287828</v>
      </c>
      <c r="H12" s="412">
        <f>VLOOKUP($B12,'[17]Table 1'!$B$13:$G$40,6,FALSE)</f>
        <v>27.790477159904022</v>
      </c>
      <c r="I12" s="412">
        <f t="shared" ca="1" si="0"/>
        <v>0.38567298055937016</v>
      </c>
      <c r="J12" s="412">
        <f t="shared" si="0"/>
        <v>4.4953242173772114</v>
      </c>
      <c r="K12" s="413">
        <f t="shared" si="0"/>
        <v>-0.48323258664720825</v>
      </c>
      <c r="L12" s="410"/>
    </row>
    <row r="13" spans="2:12">
      <c r="B13" s="411">
        <f t="shared" si="1"/>
        <v>2026</v>
      </c>
      <c r="C13" s="412">
        <f ca="1">VLOOKUP($B13,'Table 1'!$B$13:$G$40,6,FALSE)</f>
        <v>32.486242229979482</v>
      </c>
      <c r="D13" s="412">
        <f>VLOOKUP($B13,'[13]Table 1'!$B$13:$G$39,6,FALSE)</f>
        <v>18.786691542536452</v>
      </c>
      <c r="E13" s="412">
        <f>VLOOKUP($B13,'[14]Table 1'!$B$13:$G$40,6,FALSE)</f>
        <v>28.512605319442478</v>
      </c>
      <c r="F13" s="412">
        <f>VLOOKUP($B13,'[15]Table 1'!$B$13:$G$40,6,FALSE)</f>
        <v>33.082641912595221</v>
      </c>
      <c r="G13" s="412">
        <f>VLOOKUP($B13,'[16]Table 1'!$B$13:$G$40,6,FALSE)</f>
        <v>14.076890020601358</v>
      </c>
      <c r="H13" s="412">
        <f>VLOOKUP($B13,'[17]Table 1'!$B$13:$G$40,6,FALSE)</f>
        <v>28.827285468746606</v>
      </c>
      <c r="I13" s="412">
        <f t="shared" ca="1" si="0"/>
        <v>-0.59639968261573983</v>
      </c>
      <c r="J13" s="412">
        <f t="shared" si="0"/>
        <v>4.7098015219350948</v>
      </c>
      <c r="K13" s="413">
        <f t="shared" si="0"/>
        <v>-0.31468014930412735</v>
      </c>
      <c r="L13" s="410"/>
    </row>
    <row r="14" spans="2:12">
      <c r="B14" s="411">
        <f t="shared" si="1"/>
        <v>2027</v>
      </c>
      <c r="C14" s="412">
        <f ca="1">VLOOKUP($B14,'Table 1'!$B$13:$G$40,6,FALSE)</f>
        <v>34.236778546258058</v>
      </c>
      <c r="D14" s="412">
        <f>VLOOKUP($B14,'[13]Table 1'!$B$13:$G$39,6,FALSE)</f>
        <v>19.491523816455629</v>
      </c>
      <c r="E14" s="412">
        <f>VLOOKUP($B14,'[14]Table 1'!$B$13:$G$40,6,FALSE)</f>
        <v>28.94159126469064</v>
      </c>
      <c r="F14" s="412">
        <f>VLOOKUP($B14,'[15]Table 1'!$B$13:$G$40,6,FALSE)</f>
        <v>35.180460424760582</v>
      </c>
      <c r="G14" s="412">
        <f>VLOOKUP($B14,'[16]Table 1'!$B$13:$G$40,6,FALSE)</f>
        <v>15.087109423841234</v>
      </c>
      <c r="H14" s="412">
        <f>VLOOKUP($B14,'[17]Table 1'!$B$13:$G$40,6,FALSE)</f>
        <v>29.930911754917339</v>
      </c>
      <c r="I14" s="412">
        <f t="shared" ca="1" si="0"/>
        <v>-0.94368187850252383</v>
      </c>
      <c r="J14" s="412">
        <f t="shared" si="0"/>
        <v>4.4044143926143953</v>
      </c>
      <c r="K14" s="413">
        <f t="shared" si="0"/>
        <v>-0.98932049022669943</v>
      </c>
      <c r="L14" s="410"/>
    </row>
    <row r="15" spans="2:12">
      <c r="B15" s="411">
        <f t="shared" si="1"/>
        <v>2028</v>
      </c>
      <c r="C15" s="412">
        <f ca="1">VLOOKUP($B15,'Table 1'!$B$13:$G$40,6,FALSE)</f>
        <v>37.78931364872345</v>
      </c>
      <c r="D15" s="412">
        <f>VLOOKUP($B15,'[13]Table 1'!$B$13:$G$39,6,FALSE)</f>
        <v>21.519888972742869</v>
      </c>
      <c r="E15" s="412">
        <f>VLOOKUP($B15,'[14]Table 1'!$B$13:$G$40,6,FALSE)</f>
        <v>30.493632761717787</v>
      </c>
      <c r="F15" s="412">
        <f>VLOOKUP($B15,'[15]Table 1'!$B$13:$G$40,6,FALSE)</f>
        <v>38.263429352769919</v>
      </c>
      <c r="G15" s="412">
        <f>VLOOKUP($B15,'[16]Table 1'!$B$13:$G$40,6,FALSE)</f>
        <v>19.983308433869169</v>
      </c>
      <c r="H15" s="412">
        <f>VLOOKUP($B15,'[17]Table 1'!$B$13:$G$40,6,FALSE)</f>
        <v>32.425818852489144</v>
      </c>
      <c r="I15" s="412">
        <f t="shared" ca="1" si="0"/>
        <v>-0.47411570404646852</v>
      </c>
      <c r="J15" s="412">
        <f t="shared" si="0"/>
        <v>1.5365805388737002</v>
      </c>
      <c r="K15" s="413">
        <f t="shared" si="0"/>
        <v>-1.9321860907713564</v>
      </c>
      <c r="L15" s="410"/>
    </row>
    <row r="16" spans="2:12">
      <c r="B16" s="411">
        <f t="shared" si="1"/>
        <v>2029</v>
      </c>
      <c r="C16" s="412">
        <f ca="1">VLOOKUP($B16,'Table 1'!$B$13:$G$40,6,FALSE)</f>
        <v>40.932344190644272</v>
      </c>
      <c r="D16" s="412">
        <f>VLOOKUP($B16,'[13]Table 1'!$B$13:$G$39,6,FALSE)</f>
        <v>22.587030614914688</v>
      </c>
      <c r="E16" s="412">
        <f>VLOOKUP($B16,'[14]Table 1'!$B$13:$G$40,6,FALSE)</f>
        <v>31.331115098148739</v>
      </c>
      <c r="F16" s="412">
        <f>VLOOKUP($B16,'[15]Table 1'!$B$13:$G$40,6,FALSE)</f>
        <v>40.679702837922335</v>
      </c>
      <c r="G16" s="412">
        <f>VLOOKUP($B16,'[16]Table 1'!$B$13:$G$40,6,FALSE)</f>
        <v>21.36698014813626</v>
      </c>
      <c r="H16" s="412">
        <f>VLOOKUP($B16,'[17]Table 1'!$B$13:$G$40,6,FALSE)</f>
        <v>33.392480219226677</v>
      </c>
      <c r="I16" s="412">
        <f t="shared" ca="1" si="0"/>
        <v>0.25264135272193755</v>
      </c>
      <c r="J16" s="412">
        <f t="shared" si="0"/>
        <v>1.220050466778428</v>
      </c>
      <c r="K16" s="413">
        <f t="shared" si="0"/>
        <v>-2.0613651210779373</v>
      </c>
      <c r="L16" s="410"/>
    </row>
    <row r="17" spans="1:12">
      <c r="B17" s="411">
        <f t="shared" si="1"/>
        <v>2030</v>
      </c>
      <c r="C17" s="412">
        <f ca="1">VLOOKUP($B17,'Table 1'!$B$13:$G$40,6,FALSE)</f>
        <v>39.33582141201709</v>
      </c>
      <c r="D17" s="412">
        <f>VLOOKUP($B17,'[13]Table 1'!$B$13:$G$39,6,FALSE)</f>
        <v>20.858529754670602</v>
      </c>
      <c r="E17" s="412">
        <f>VLOOKUP($B17,'[14]Table 1'!$B$13:$G$40,6,FALSE)</f>
        <v>31.917075103781549</v>
      </c>
      <c r="F17" s="412">
        <f>VLOOKUP($B17,'[15]Table 1'!$B$13:$G$40,6,FALSE)</f>
        <v>40.437769248005907</v>
      </c>
      <c r="G17" s="412">
        <f>VLOOKUP($B17,'[16]Table 1'!$B$13:$G$40,6,FALSE)</f>
        <v>19.088955728612074</v>
      </c>
      <c r="H17" s="412">
        <f>VLOOKUP($B17,'[17]Table 1'!$B$13:$G$40,6,FALSE)</f>
        <v>33.74364087758012</v>
      </c>
      <c r="I17" s="412">
        <f t="shared" ca="1" si="0"/>
        <v>-1.1019478359888168</v>
      </c>
      <c r="J17" s="412">
        <f t="shared" si="0"/>
        <v>1.7695740260585282</v>
      </c>
      <c r="K17" s="413">
        <f t="shared" si="0"/>
        <v>-1.8265657737985705</v>
      </c>
      <c r="L17" s="410"/>
    </row>
    <row r="18" spans="1:12">
      <c r="B18" s="411">
        <f t="shared" si="1"/>
        <v>2031</v>
      </c>
      <c r="C18" s="412">
        <f ca="1">VLOOKUP($B18,'Table 1'!$B$13:$G$40,6,FALSE)</f>
        <v>41.159975706896802</v>
      </c>
      <c r="D18" s="412">
        <f>VLOOKUP($B18,'[13]Table 1'!$B$13:$G$39,6,FALSE)</f>
        <v>22.205542294276466</v>
      </c>
      <c r="E18" s="412">
        <f>VLOOKUP($B18,'[14]Table 1'!$B$13:$G$40,6,FALSE)</f>
        <v>33.319208263830014</v>
      </c>
      <c r="F18" s="412">
        <f>VLOOKUP($B18,'[15]Table 1'!$B$13:$G$40,6,FALSE)</f>
        <v>42.516601501679347</v>
      </c>
      <c r="G18" s="412">
        <f>VLOOKUP($B18,'[16]Table 1'!$B$13:$G$40,6,FALSE)</f>
        <v>20.877683677854282</v>
      </c>
      <c r="H18" s="412">
        <f>VLOOKUP($B18,'[17]Table 1'!$B$13:$G$40,6,FALSE)</f>
        <v>34.69536882988379</v>
      </c>
      <c r="I18" s="412">
        <f t="shared" ca="1" si="0"/>
        <v>-1.3566257947825449</v>
      </c>
      <c r="J18" s="412">
        <f t="shared" si="0"/>
        <v>1.3278586164221835</v>
      </c>
      <c r="K18" s="413">
        <f t="shared" si="0"/>
        <v>-1.3761605660537768</v>
      </c>
      <c r="L18" s="410"/>
    </row>
    <row r="19" spans="1:12">
      <c r="B19" s="411">
        <f t="shared" si="1"/>
        <v>2032</v>
      </c>
      <c r="C19" s="412">
        <f ca="1">VLOOKUP($B19,'Table 1'!$B$13:$G$40,6,FALSE)</f>
        <v>42.295078825145012</v>
      </c>
      <c r="D19" s="412">
        <f>VLOOKUP($B19,'[13]Table 1'!$B$13:$G$39,6,FALSE)</f>
        <v>22.983830774519404</v>
      </c>
      <c r="E19" s="412">
        <f>VLOOKUP($B19,'[14]Table 1'!$B$13:$G$40,6,FALSE)</f>
        <v>33.979013364315243</v>
      </c>
      <c r="F19" s="412">
        <f>VLOOKUP($B19,'[15]Table 1'!$B$13:$G$40,6,FALSE)</f>
        <v>43.854886844526376</v>
      </c>
      <c r="G19" s="412">
        <f>VLOOKUP($B19,'[16]Table 1'!$B$13:$G$40,6,FALSE)</f>
        <v>21.586774228761161</v>
      </c>
      <c r="H19" s="412">
        <f>VLOOKUP($B19,'[17]Table 1'!$B$13:$G$40,6,FALSE)</f>
        <v>34.876413387594333</v>
      </c>
      <c r="I19" s="412">
        <f t="shared" ca="1" si="0"/>
        <v>-1.5598080193813644</v>
      </c>
      <c r="J19" s="412">
        <f t="shared" si="0"/>
        <v>1.3970565457582431</v>
      </c>
      <c r="K19" s="413">
        <f t="shared" si="0"/>
        <v>-0.89740002327908996</v>
      </c>
      <c r="L19" s="410"/>
    </row>
    <row r="20" spans="1:12">
      <c r="B20" s="411">
        <f t="shared" si="1"/>
        <v>2033</v>
      </c>
      <c r="C20" s="412">
        <f ca="1">VLOOKUP($B20,'Table 1'!$B$13:$G$40,6,FALSE)</f>
        <v>43.763466575782829</v>
      </c>
      <c r="D20" s="412">
        <f>VLOOKUP($B20,'[13]Table 1'!$B$13:$G$39,6,FALSE)</f>
        <v>23.117408015517686</v>
      </c>
      <c r="E20" s="412">
        <f>VLOOKUP($B20,'[14]Table 1'!$B$13:$G$40,6,FALSE)</f>
        <v>61.387713410433037</v>
      </c>
      <c r="F20" s="412">
        <f>VLOOKUP($B20,'[15]Table 1'!$B$13:$G$40,6,FALSE)</f>
        <v>45.583071993734841</v>
      </c>
      <c r="G20" s="412">
        <f>VLOOKUP($B20,'[16]Table 1'!$B$13:$G$40,6,FALSE)</f>
        <v>22.861607768556723</v>
      </c>
      <c r="H20" s="412">
        <f>VLOOKUP($B20,'[17]Table 1'!$B$13:$G$40,6,FALSE)</f>
        <v>62.88892023661402</v>
      </c>
      <c r="I20" s="412">
        <f t="shared" ca="1" si="0"/>
        <v>-1.8196054179520118</v>
      </c>
      <c r="J20" s="412">
        <f t="shared" si="0"/>
        <v>0.2558002469609626</v>
      </c>
      <c r="K20" s="413">
        <f t="shared" si="0"/>
        <v>-1.501206826180983</v>
      </c>
      <c r="L20" s="410"/>
    </row>
    <row r="21" spans="1:12">
      <c r="B21" s="411">
        <f t="shared" si="1"/>
        <v>2034</v>
      </c>
      <c r="C21" s="412">
        <f ca="1">VLOOKUP($B21,'Table 1'!$B$13:$G$40,6,FALSE)</f>
        <v>44.856718793756094</v>
      </c>
      <c r="D21" s="412">
        <f>VLOOKUP($B21,'[13]Table 1'!$B$13:$G$39,6,FALSE)</f>
        <v>24.173454107176632</v>
      </c>
      <c r="E21" s="412">
        <f>VLOOKUP($B21,'[14]Table 1'!$B$13:$G$40,6,FALSE)</f>
        <v>62.64053587656759</v>
      </c>
      <c r="F21" s="412">
        <f>VLOOKUP($B21,'[15]Table 1'!$B$13:$G$40,6,FALSE)</f>
        <v>46.682222546724653</v>
      </c>
      <c r="G21" s="412">
        <f>VLOOKUP($B21,'[16]Table 1'!$B$13:$G$40,6,FALSE)</f>
        <v>23.93862677869123</v>
      </c>
      <c r="H21" s="412">
        <f>VLOOKUP($B21,'[17]Table 1'!$B$13:$G$40,6,FALSE)</f>
        <v>64.114677667683168</v>
      </c>
      <c r="I21" s="412">
        <f t="shared" ca="1" si="0"/>
        <v>-1.825503752968558</v>
      </c>
      <c r="J21" s="412">
        <f t="shared" si="0"/>
        <v>0.23482732848540167</v>
      </c>
      <c r="K21" s="413">
        <f t="shared" si="0"/>
        <v>-1.4741417911155779</v>
      </c>
      <c r="L21" s="410"/>
    </row>
    <row r="22" spans="1:12">
      <c r="B22" s="411">
        <f t="shared" si="1"/>
        <v>2035</v>
      </c>
      <c r="C22" s="412">
        <f ca="1">VLOOKUP($B22,'Table 1'!$B$13:$G$40,6,FALSE)</f>
        <v>46.195512489565637</v>
      </c>
      <c r="D22" s="412">
        <f>VLOOKUP($B22,'[13]Table 1'!$B$13:$G$39,6,FALSE)</f>
        <v>24.987706737536506</v>
      </c>
      <c r="E22" s="412">
        <f>VLOOKUP($B22,'[14]Table 1'!$B$13:$G$40,6,FALSE)</f>
        <v>64.752833567433882</v>
      </c>
      <c r="F22" s="412">
        <f>VLOOKUP($B22,'[15]Table 1'!$B$13:$G$40,6,FALSE)</f>
        <v>47.907738522283466</v>
      </c>
      <c r="G22" s="412">
        <f>VLOOKUP($B22,'[16]Table 1'!$B$13:$G$40,6,FALSE)</f>
        <v>24.872529815379156</v>
      </c>
      <c r="H22" s="412">
        <f>VLOOKUP($B22,'[17]Table 1'!$B$13:$G$40,6,FALSE)</f>
        <v>66.182859918938959</v>
      </c>
      <c r="I22" s="412">
        <f t="shared" ca="1" si="0"/>
        <v>-1.7122260327178296</v>
      </c>
      <c r="J22" s="412">
        <f t="shared" si="0"/>
        <v>0.11517692215734954</v>
      </c>
      <c r="K22" s="413">
        <f t="shared" si="0"/>
        <v>-1.4300263515050773</v>
      </c>
      <c r="L22" s="410"/>
    </row>
    <row r="23" spans="1:12">
      <c r="B23" s="414">
        <f t="shared" si="1"/>
        <v>2036</v>
      </c>
      <c r="C23" s="415">
        <f ca="1">VLOOKUP($B23,'Table 1'!$B$13:$G$40,6,FALSE)</f>
        <v>48.11559838797217</v>
      </c>
      <c r="D23" s="415">
        <f>VLOOKUP($B23,'[13]Table 1'!$B$13:$G$39,6,FALSE)</f>
        <v>26.316436387846604</v>
      </c>
      <c r="E23" s="415">
        <f>VLOOKUP($B23,'[14]Table 1'!$B$13:$G$40,6,FALSE)</f>
        <v>65.957045274731883</v>
      </c>
      <c r="F23" s="415">
        <f>VLOOKUP($B23,'[15]Table 1'!$B$13:$G$40,6,FALSE)</f>
        <v>50.023590390740516</v>
      </c>
      <c r="G23" s="415">
        <f>VLOOKUP($B23,'[16]Table 1'!$B$13:$G$40,6,FALSE)</f>
        <v>27.401381770421423</v>
      </c>
      <c r="H23" s="415">
        <f>VLOOKUP($B23,'[17]Table 1'!$B$13:$G$40,6,FALSE)</f>
        <v>67.955404337088112</v>
      </c>
      <c r="I23" s="415">
        <f t="shared" ca="1" si="0"/>
        <v>-1.9079920027683457</v>
      </c>
      <c r="J23" s="415">
        <f t="shared" si="0"/>
        <v>-1.0849453825748192</v>
      </c>
      <c r="K23" s="416">
        <f t="shared" si="0"/>
        <v>-1.9983590623562293</v>
      </c>
      <c r="L23" s="410"/>
    </row>
    <row r="25" spans="1:12">
      <c r="B25" s="417" t="s">
        <v>245</v>
      </c>
      <c r="L25" s="418"/>
    </row>
    <row r="26" spans="1:12">
      <c r="A26" t="s">
        <v>250</v>
      </c>
      <c r="B26" s="419" t="s">
        <v>31</v>
      </c>
      <c r="C26" s="412">
        <f ca="1">ROUND('Table 1'!$G$50,2)</f>
        <v>33.67</v>
      </c>
      <c r="D26" s="412">
        <f>ROUND('[13]Table 1'!$G$50,2)</f>
        <v>20.65</v>
      </c>
      <c r="E26" s="412">
        <f>ROUND('[14]Table 1'!$G$50,2)</f>
        <v>34.65</v>
      </c>
      <c r="F26" s="412">
        <f>ROUND('[15]Appendix B.1'!$C$27,2)</f>
        <v>33.31</v>
      </c>
      <c r="G26" s="412">
        <f>ROUND('[16]Appendix B.2'!$D$27,2)</f>
        <v>18.55</v>
      </c>
      <c r="H26" s="412">
        <f>ROUND('[17]Appendix B.3'!$E$27,2)</f>
        <v>35.5</v>
      </c>
      <c r="I26" s="412">
        <f ca="1">C26-F26</f>
        <v>0.35999999999999943</v>
      </c>
      <c r="J26" s="412">
        <f>D26-G26</f>
        <v>2.0999999999999979</v>
      </c>
      <c r="K26" s="412">
        <f>E26-H26</f>
        <v>-0.85000000000000142</v>
      </c>
      <c r="L26" s="420"/>
    </row>
    <row r="27" spans="1:12" ht="17.25" customHeight="1">
      <c r="B27" s="421"/>
      <c r="C27" s="412"/>
      <c r="D27" s="412"/>
      <c r="E27" s="412"/>
      <c r="F27" s="412"/>
      <c r="G27" s="412"/>
      <c r="H27" s="412"/>
      <c r="I27" s="422">
        <f ca="1">I26/F26</f>
        <v>1.0807565295706978E-2</v>
      </c>
      <c r="J27" s="422">
        <f>J26/G26</f>
        <v>0.1132075471698112</v>
      </c>
      <c r="K27" s="422">
        <f>K26/H26</f>
        <v>-2.3943661971831027E-2</v>
      </c>
    </row>
    <row r="28" spans="1:12" ht="10.5" customHeight="1">
      <c r="B28" s="419"/>
      <c r="C28" s="412"/>
      <c r="D28" s="412"/>
      <c r="E28" s="412"/>
      <c r="F28" s="412"/>
      <c r="G28" s="412"/>
      <c r="H28" s="412"/>
      <c r="I28" s="412"/>
      <c r="J28" s="412"/>
      <c r="K28" s="412"/>
    </row>
    <row r="29" spans="1:12" ht="5.25" customHeight="1">
      <c r="F29" s="423"/>
      <c r="G29" s="423"/>
      <c r="H29" s="423"/>
    </row>
    <row r="30" spans="1:12">
      <c r="B30" s="53" t="s">
        <v>246</v>
      </c>
      <c r="C30" s="424"/>
      <c r="D30" s="424"/>
      <c r="E30" s="424"/>
      <c r="F30" s="425"/>
      <c r="G30" s="425"/>
      <c r="H30" s="425"/>
      <c r="I30" s="425"/>
      <c r="J30" s="425"/>
      <c r="K30" s="425"/>
    </row>
    <row r="31" spans="1:12">
      <c r="B31" s="426" t="s">
        <v>247</v>
      </c>
      <c r="C31" s="424"/>
      <c r="D31" s="424"/>
      <c r="E31" s="424"/>
      <c r="F31" s="425"/>
      <c r="G31" s="425"/>
      <c r="H31" s="425"/>
      <c r="I31" s="425"/>
      <c r="J31" s="425"/>
      <c r="K31" s="425"/>
    </row>
    <row r="32" spans="1:12">
      <c r="B32" s="426" t="str">
        <f>"(2)   Total Avoided Costs with Capacity, based on stated CF"</f>
        <v>(2)   Total Avoided Costs with Capacity, based on stated CF</v>
      </c>
    </row>
    <row r="33" spans="2:11">
      <c r="B33" s="53" t="str">
        <f>"(3)   15-Years: "&amp;B9&amp;" - "&amp;B23&amp;", levelized monthly"</f>
        <v>(3)   15-Years: 2022 - 2036, levelized monthly</v>
      </c>
    </row>
    <row r="34" spans="2:11">
      <c r="B34" s="427"/>
    </row>
    <row r="35" spans="2:11">
      <c r="B35" s="427"/>
    </row>
    <row r="36" spans="2:11">
      <c r="B36" s="427"/>
    </row>
    <row r="37" spans="2:11" hidden="1"/>
    <row r="38" spans="2:11">
      <c r="C38" s="412"/>
      <c r="D38" s="412"/>
      <c r="E38" s="412"/>
      <c r="F38" s="412"/>
      <c r="G38" s="412"/>
      <c r="H38" s="412"/>
    </row>
    <row r="40" spans="2:11">
      <c r="C40" s="423"/>
      <c r="D40" s="423"/>
      <c r="E40" s="423"/>
      <c r="F40" s="423"/>
      <c r="G40" s="423"/>
      <c r="H40" s="423"/>
      <c r="I40" s="423"/>
      <c r="J40" s="423"/>
      <c r="K40" s="423"/>
    </row>
  </sheetData>
  <conditionalFormatting sqref="I8:J21">
    <cfRule type="expression" dxfId="3" priority="3">
      <formula>ISNA(N8)</formula>
    </cfRule>
  </conditionalFormatting>
  <conditionalFormatting sqref="I23:J23">
    <cfRule type="expression" dxfId="2" priority="2">
      <formula>ISNA(N23)</formula>
    </cfRule>
  </conditionalFormatting>
  <conditionalFormatting sqref="I22:J22">
    <cfRule type="expression" dxfId="1" priority="1">
      <formula>ISNA(N22)</formula>
    </cfRule>
  </conditionalFormatting>
  <printOptions horizontalCentered="1"/>
  <pageMargins left="0.25" right="0.25" top="0.75" bottom="0.75" header="0.3" footer="0.3"/>
  <pageSetup scale="5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K23" sqref="K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3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106</v>
      </c>
      <c r="C2" s="116"/>
      <c r="D2" s="116"/>
      <c r="E2" s="116"/>
      <c r="F2" s="116"/>
      <c r="G2" s="116"/>
      <c r="H2" s="116"/>
      <c r="I2" s="116"/>
      <c r="J2" s="116"/>
    </row>
    <row r="3" spans="2:27" ht="15.75">
      <c r="B3" s="115" t="str">
        <f>TEXT($C$63,"0%")&amp;" Capacity Factor"</f>
        <v>33%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374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Utah South Solar with Storage - 33%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S12" s="119"/>
      <c r="T12" s="164"/>
      <c r="U12" s="160"/>
      <c r="V12" s="160"/>
      <c r="W12" s="119"/>
      <c r="X12" s="119"/>
      <c r="Y12" s="160"/>
      <c r="Z12" s="160"/>
      <c r="AA12" s="119"/>
    </row>
    <row r="13" spans="2:27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S13" s="119"/>
      <c r="T13" s="119"/>
      <c r="U13" s="119"/>
      <c r="V13" s="160"/>
      <c r="W13" s="119"/>
      <c r="X13" s="119"/>
      <c r="Y13" s="160"/>
      <c r="Z13" s="160"/>
      <c r="AA13" s="119"/>
    </row>
    <row r="14" spans="2:27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19"/>
      <c r="X14" s="119"/>
      <c r="Y14" s="160"/>
      <c r="Z14" s="160"/>
      <c r="AA14" s="119"/>
    </row>
    <row r="15" spans="2:27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S15" s="119"/>
      <c r="T15" s="119"/>
      <c r="U15" s="119"/>
      <c r="V15" s="160"/>
      <c r="W15" s="119"/>
      <c r="X15" s="119"/>
      <c r="Y15" s="160"/>
      <c r="Z15" s="160"/>
      <c r="AA15" s="119"/>
    </row>
    <row r="16" spans="2:27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R16" s="119"/>
      <c r="S16" s="119"/>
      <c r="T16" s="119"/>
      <c r="U16" s="119"/>
      <c r="V16" s="160"/>
      <c r="W16" s="119"/>
      <c r="X16" s="119"/>
      <c r="Y16" s="160"/>
      <c r="Z16" s="160"/>
      <c r="AA16" s="119"/>
    </row>
    <row r="17" spans="2:28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32"/>
      <c r="R17" s="119"/>
      <c r="S17" s="119"/>
      <c r="T17" s="119"/>
      <c r="U17" s="119"/>
      <c r="V17" s="160"/>
      <c r="W17" s="119"/>
      <c r="X17" s="119"/>
      <c r="Y17" s="160"/>
      <c r="Z17" s="160"/>
      <c r="AA17" s="119"/>
    </row>
    <row r="18" spans="2:28">
      <c r="B18" s="135">
        <f t="shared" si="0"/>
        <v>2024</v>
      </c>
      <c r="C18" s="340">
        <f t="array" ref="C18">SUM(([25]StaBuild!$E$2:$E$1203)*([25]StaBuild!$C$2:$C$1203=$Q$55)*([25]StaBuild!$A$2:$A$1203=B18))*1000000/($O$55*1000)</f>
        <v>1230.021663778163</v>
      </c>
      <c r="D18" s="128">
        <f>C18*$C$62</f>
        <v>62.546601603119584</v>
      </c>
      <c r="E18" s="128">
        <f t="shared" si="1"/>
        <v>27.85</v>
      </c>
      <c r="F18" s="128">
        <f>C60*(1+INDEX($D$66:$D$74,MATCH(B18,$C$66:$C$74,0),1))</f>
        <v>1.5003223695568759</v>
      </c>
      <c r="G18" s="130">
        <f>(D18+E18+F18)/(8.76*$C$63)</f>
        <v>32.278512108421658</v>
      </c>
      <c r="H18" s="128">
        <f t="shared" si="2"/>
        <v>0</v>
      </c>
      <c r="I18" s="130">
        <f>(G18+H18)</f>
        <v>32.278512108421658</v>
      </c>
      <c r="J18" s="130">
        <f t="shared" ref="J18:J32" si="4">ROUND(I18*$C$63*8.76,2)</f>
        <v>91.9</v>
      </c>
      <c r="K18" s="128">
        <f t="shared" si="3"/>
        <v>91.896923972676461</v>
      </c>
      <c r="L18" s="119"/>
      <c r="N18" s="117"/>
      <c r="P18" s="280"/>
      <c r="Q18" s="153"/>
      <c r="R18" s="119"/>
      <c r="S18" s="119"/>
      <c r="T18" s="164"/>
      <c r="U18" s="160"/>
      <c r="V18" s="160"/>
      <c r="W18" s="119"/>
      <c r="X18" s="160"/>
      <c r="Y18" s="160"/>
      <c r="Z18" s="160"/>
      <c r="AA18" s="379"/>
      <c r="AB18" s="279"/>
    </row>
    <row r="19" spans="2:28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8">
        <f t="shared" si="1"/>
        <v>28.49</v>
      </c>
      <c r="F19" s="128">
        <f t="shared" si="5"/>
        <v>1.53</v>
      </c>
      <c r="G19" s="130">
        <f t="shared" ref="G19:G37" si="6">(D19+E19+F19)/(8.76*$C$63)</f>
        <v>33.020723568668778</v>
      </c>
      <c r="H19" s="128">
        <f t="shared" si="2"/>
        <v>0</v>
      </c>
      <c r="I19" s="130">
        <f t="shared" ref="I19:I37" si="7">(G19+H19)</f>
        <v>33.020723568668778</v>
      </c>
      <c r="J19" s="130">
        <f t="shared" si="4"/>
        <v>94.01</v>
      </c>
      <c r="K19" s="128">
        <f t="shared" si="3"/>
        <v>94.01</v>
      </c>
      <c r="L19" s="119"/>
      <c r="N19" s="117"/>
      <c r="R19" s="119"/>
      <c r="S19" s="119"/>
      <c r="T19" s="164"/>
      <c r="U19" s="160"/>
      <c r="V19" s="160"/>
      <c r="W19" s="119"/>
      <c r="X19" s="160"/>
      <c r="Y19" s="160"/>
      <c r="Z19" s="160"/>
      <c r="AA19" s="119"/>
    </row>
    <row r="20" spans="2:28">
      <c r="B20" s="135">
        <f t="shared" si="0"/>
        <v>2026</v>
      </c>
      <c r="C20" s="136"/>
      <c r="D20" s="128">
        <f t="shared" si="5"/>
        <v>65.459999999999994</v>
      </c>
      <c r="E20" s="128">
        <f t="shared" si="1"/>
        <v>29.15</v>
      </c>
      <c r="F20" s="128">
        <f t="shared" si="5"/>
        <v>1.57</v>
      </c>
      <c r="G20" s="130">
        <f t="shared" si="6"/>
        <v>33.782929399367745</v>
      </c>
      <c r="H20" s="128">
        <f t="shared" si="2"/>
        <v>0</v>
      </c>
      <c r="I20" s="130">
        <f t="shared" si="7"/>
        <v>33.782929399367745</v>
      </c>
      <c r="J20" s="130">
        <f t="shared" si="4"/>
        <v>96.18</v>
      </c>
      <c r="K20" s="128">
        <f t="shared" si="3"/>
        <v>96.179999999999978</v>
      </c>
      <c r="L20" s="119"/>
      <c r="N20" s="117"/>
      <c r="R20" s="160"/>
      <c r="S20" s="119"/>
      <c r="T20" s="164"/>
      <c r="U20" s="160"/>
      <c r="V20" s="160"/>
      <c r="W20" s="119"/>
      <c r="X20" s="160"/>
      <c r="Y20" s="160"/>
      <c r="Z20" s="160"/>
      <c r="AA20" s="119"/>
    </row>
    <row r="21" spans="2:28">
      <c r="B21" s="135">
        <f t="shared" si="0"/>
        <v>2027</v>
      </c>
      <c r="C21" s="136"/>
      <c r="D21" s="128">
        <f t="shared" si="5"/>
        <v>66.97</v>
      </c>
      <c r="E21" s="128">
        <f t="shared" si="1"/>
        <v>29.82</v>
      </c>
      <c r="F21" s="128">
        <f t="shared" si="5"/>
        <v>1.61</v>
      </c>
      <c r="G21" s="130">
        <f t="shared" si="6"/>
        <v>34.562697576396204</v>
      </c>
      <c r="H21" s="128">
        <f t="shared" si="2"/>
        <v>0</v>
      </c>
      <c r="I21" s="130">
        <f t="shared" si="7"/>
        <v>34.562697576396204</v>
      </c>
      <c r="J21" s="130">
        <f t="shared" si="4"/>
        <v>98.4</v>
      </c>
      <c r="K21" s="128">
        <f t="shared" si="3"/>
        <v>98.399999999999991</v>
      </c>
      <c r="L21" s="119"/>
      <c r="N21" s="117"/>
      <c r="R21" s="160"/>
      <c r="S21" s="119"/>
      <c r="T21" s="164"/>
      <c r="U21" s="160"/>
      <c r="V21" s="160"/>
      <c r="W21" s="119"/>
      <c r="X21" s="160"/>
      <c r="Y21" s="160"/>
      <c r="Z21" s="160"/>
      <c r="AA21" s="119"/>
    </row>
    <row r="22" spans="2:28">
      <c r="B22" s="135">
        <f t="shared" si="0"/>
        <v>2028</v>
      </c>
      <c r="C22" s="136"/>
      <c r="D22" s="128">
        <f t="shared" si="5"/>
        <v>68.510000000000005</v>
      </c>
      <c r="E22" s="128">
        <f t="shared" si="1"/>
        <v>30.51</v>
      </c>
      <c r="F22" s="128">
        <f t="shared" si="5"/>
        <v>1.65</v>
      </c>
      <c r="G22" s="130">
        <f t="shared" si="6"/>
        <v>35.360028099754132</v>
      </c>
      <c r="H22" s="128">
        <f t="shared" si="2"/>
        <v>0</v>
      </c>
      <c r="I22" s="130">
        <f t="shared" si="7"/>
        <v>35.360028099754132</v>
      </c>
      <c r="J22" s="130">
        <f t="shared" si="4"/>
        <v>100.67</v>
      </c>
      <c r="K22" s="128">
        <f t="shared" si="3"/>
        <v>100.67000000000002</v>
      </c>
      <c r="L22" s="119"/>
      <c r="N22" s="117"/>
      <c r="R22" s="160"/>
      <c r="S22" s="119"/>
      <c r="T22" s="164"/>
      <c r="U22" s="160"/>
      <c r="V22" s="160"/>
      <c r="W22" s="119"/>
      <c r="X22" s="160"/>
      <c r="Y22" s="160"/>
      <c r="Z22" s="160"/>
      <c r="AA22" s="119"/>
    </row>
    <row r="23" spans="2:28">
      <c r="B23" s="135">
        <f t="shared" si="0"/>
        <v>2029</v>
      </c>
      <c r="C23" s="136"/>
      <c r="D23" s="128">
        <f t="shared" si="5"/>
        <v>70.150000000000006</v>
      </c>
      <c r="E23" s="128">
        <f t="shared" si="1"/>
        <v>31.24</v>
      </c>
      <c r="F23" s="128">
        <f t="shared" si="5"/>
        <v>1.69</v>
      </c>
      <c r="G23" s="130">
        <f t="shared" si="6"/>
        <v>36.206533192834563</v>
      </c>
      <c r="H23" s="128">
        <f t="shared" si="2"/>
        <v>0</v>
      </c>
      <c r="I23" s="130">
        <f t="shared" si="7"/>
        <v>36.206533192834563</v>
      </c>
      <c r="J23" s="130">
        <f t="shared" si="4"/>
        <v>103.08</v>
      </c>
      <c r="K23" s="128">
        <f t="shared" si="3"/>
        <v>103.08</v>
      </c>
      <c r="L23" s="119"/>
      <c r="N23" s="117"/>
      <c r="R23" s="160"/>
      <c r="S23" s="119"/>
      <c r="T23" s="164"/>
      <c r="U23" s="160"/>
      <c r="V23" s="160"/>
      <c r="W23" s="119"/>
      <c r="X23" s="160"/>
      <c r="Y23" s="160"/>
      <c r="Z23" s="160"/>
      <c r="AA23" s="119"/>
    </row>
    <row r="24" spans="2:28">
      <c r="B24" s="135">
        <f t="shared" si="0"/>
        <v>2030</v>
      </c>
      <c r="C24" s="136"/>
      <c r="D24" s="128">
        <f t="shared" si="5"/>
        <v>71.760000000000005</v>
      </c>
      <c r="E24" s="128">
        <f t="shared" si="1"/>
        <v>31.96</v>
      </c>
      <c r="F24" s="128">
        <f t="shared" si="5"/>
        <v>1.73</v>
      </c>
      <c r="G24" s="130">
        <f t="shared" si="6"/>
        <v>37.038988408851424</v>
      </c>
      <c r="H24" s="128">
        <f t="shared" si="2"/>
        <v>0</v>
      </c>
      <c r="I24" s="130">
        <f t="shared" si="7"/>
        <v>37.038988408851424</v>
      </c>
      <c r="J24" s="130">
        <f t="shared" si="4"/>
        <v>105.45</v>
      </c>
      <c r="K24" s="128">
        <f t="shared" si="3"/>
        <v>105.45</v>
      </c>
      <c r="L24" s="119"/>
      <c r="N24" s="117"/>
      <c r="R24" s="160"/>
      <c r="S24" s="119"/>
      <c r="T24" s="164"/>
      <c r="U24" s="160"/>
      <c r="V24" s="160"/>
      <c r="W24" s="119"/>
      <c r="X24" s="160"/>
      <c r="Y24" s="160"/>
      <c r="Z24" s="160"/>
      <c r="AA24" s="119"/>
    </row>
    <row r="25" spans="2:28">
      <c r="B25" s="135">
        <f t="shared" si="0"/>
        <v>2031</v>
      </c>
      <c r="C25" s="136"/>
      <c r="D25" s="128">
        <f t="shared" si="5"/>
        <v>73.41</v>
      </c>
      <c r="E25" s="128">
        <f t="shared" si="1"/>
        <v>32.700000000000003</v>
      </c>
      <c r="F25" s="128">
        <f t="shared" si="5"/>
        <v>1.77</v>
      </c>
      <c r="G25" s="130">
        <f t="shared" si="6"/>
        <v>37.892518440463647</v>
      </c>
      <c r="H25" s="128">
        <f t="shared" si="2"/>
        <v>0</v>
      </c>
      <c r="I25" s="130">
        <f t="shared" si="7"/>
        <v>37.892518440463647</v>
      </c>
      <c r="J25" s="130">
        <f t="shared" si="4"/>
        <v>107.88</v>
      </c>
      <c r="K25" s="128">
        <f t="shared" si="3"/>
        <v>107.88</v>
      </c>
      <c r="L25" s="119"/>
      <c r="N25" s="117"/>
      <c r="R25" s="160"/>
      <c r="S25" s="119"/>
      <c r="T25" s="164"/>
      <c r="U25" s="160"/>
      <c r="V25" s="160"/>
      <c r="W25" s="119"/>
      <c r="X25" s="160"/>
      <c r="Y25" s="160"/>
      <c r="Z25" s="160"/>
      <c r="AA25" s="119"/>
    </row>
    <row r="26" spans="2:28">
      <c r="B26" s="135">
        <f t="shared" si="0"/>
        <v>2032</v>
      </c>
      <c r="C26" s="136"/>
      <c r="D26" s="128">
        <f t="shared" si="5"/>
        <v>75.099999999999994</v>
      </c>
      <c r="E26" s="128">
        <f t="shared" si="1"/>
        <v>33.450000000000003</v>
      </c>
      <c r="F26" s="128">
        <f t="shared" si="5"/>
        <v>1.81</v>
      </c>
      <c r="G26" s="130">
        <f t="shared" si="6"/>
        <v>38.76361081840534</v>
      </c>
      <c r="H26" s="128">
        <f t="shared" si="2"/>
        <v>0</v>
      </c>
      <c r="I26" s="130">
        <f t="shared" si="7"/>
        <v>38.76361081840534</v>
      </c>
      <c r="J26" s="130">
        <f t="shared" si="4"/>
        <v>110.36</v>
      </c>
      <c r="K26" s="128">
        <f t="shared" si="3"/>
        <v>110.36</v>
      </c>
      <c r="L26" s="119"/>
      <c r="N26" s="117"/>
      <c r="R26" s="160"/>
      <c r="S26" s="119"/>
      <c r="T26" s="164"/>
      <c r="U26" s="160"/>
      <c r="V26" s="160"/>
      <c r="W26" s="119"/>
      <c r="X26" s="160"/>
      <c r="Y26" s="160"/>
      <c r="Z26" s="160"/>
      <c r="AA26" s="119"/>
    </row>
    <row r="27" spans="2:28">
      <c r="B27" s="135">
        <f t="shared" si="0"/>
        <v>2033</v>
      </c>
      <c r="C27" s="136"/>
      <c r="D27" s="128">
        <f t="shared" si="5"/>
        <v>76.83</v>
      </c>
      <c r="E27" s="128">
        <f t="shared" si="1"/>
        <v>34.22</v>
      </c>
      <c r="F27" s="128">
        <f t="shared" si="5"/>
        <v>1.85</v>
      </c>
      <c r="G27" s="130">
        <f t="shared" si="6"/>
        <v>39.655778011942395</v>
      </c>
      <c r="H27" s="128">
        <f t="shared" si="2"/>
        <v>0</v>
      </c>
      <c r="I27" s="130">
        <f t="shared" si="7"/>
        <v>39.655778011942395</v>
      </c>
      <c r="J27" s="130">
        <f t="shared" si="4"/>
        <v>112.9</v>
      </c>
      <c r="K27" s="128">
        <f t="shared" si="3"/>
        <v>112.89999999999999</v>
      </c>
      <c r="L27" s="119"/>
      <c r="N27" s="117"/>
      <c r="R27" s="160"/>
      <c r="S27" s="119"/>
      <c r="T27" s="164"/>
      <c r="U27" s="160"/>
      <c r="V27" s="160"/>
      <c r="W27" s="119"/>
      <c r="X27" s="160"/>
      <c r="Y27" s="160"/>
      <c r="Z27" s="160"/>
      <c r="AA27" s="119"/>
    </row>
    <row r="28" spans="2:28">
      <c r="B28" s="135">
        <f t="shared" si="0"/>
        <v>2034</v>
      </c>
      <c r="C28" s="136"/>
      <c r="D28" s="128">
        <f t="shared" si="5"/>
        <v>78.599999999999994</v>
      </c>
      <c r="E28" s="128">
        <f t="shared" si="1"/>
        <v>35.01</v>
      </c>
      <c r="F28" s="128">
        <f t="shared" si="5"/>
        <v>1.89</v>
      </c>
      <c r="G28" s="130">
        <f t="shared" si="6"/>
        <v>40.569020021074813</v>
      </c>
      <c r="H28" s="128">
        <f t="shared" si="2"/>
        <v>0</v>
      </c>
      <c r="I28" s="130">
        <f t="shared" si="7"/>
        <v>40.569020021074813</v>
      </c>
      <c r="J28" s="130">
        <f t="shared" si="4"/>
        <v>115.5</v>
      </c>
      <c r="K28" s="128">
        <f t="shared" si="3"/>
        <v>115.49999999999999</v>
      </c>
      <c r="L28" s="119"/>
      <c r="N28" s="117"/>
      <c r="R28" s="160"/>
      <c r="S28" s="119"/>
      <c r="T28" s="164"/>
      <c r="U28" s="160"/>
      <c r="V28" s="160"/>
      <c r="W28" s="119"/>
      <c r="X28" s="160"/>
      <c r="Y28" s="160"/>
      <c r="Z28" s="160"/>
      <c r="AA28" s="119"/>
    </row>
    <row r="29" spans="2:28">
      <c r="B29" s="135">
        <f t="shared" si="0"/>
        <v>2035</v>
      </c>
      <c r="C29" s="136"/>
      <c r="D29" s="128">
        <f t="shared" si="5"/>
        <v>80.41</v>
      </c>
      <c r="E29" s="128">
        <f t="shared" si="1"/>
        <v>35.82</v>
      </c>
      <c r="F29" s="128">
        <f t="shared" si="5"/>
        <v>1.93</v>
      </c>
      <c r="G29" s="130">
        <f t="shared" si="6"/>
        <v>41.5033368458026</v>
      </c>
      <c r="H29" s="128">
        <f t="shared" si="2"/>
        <v>0</v>
      </c>
      <c r="I29" s="130">
        <f t="shared" si="7"/>
        <v>41.5033368458026</v>
      </c>
      <c r="J29" s="130">
        <f t="shared" si="4"/>
        <v>118.16</v>
      </c>
      <c r="K29" s="128">
        <f t="shared" si="3"/>
        <v>118.16</v>
      </c>
      <c r="L29" s="119"/>
      <c r="N29" s="117"/>
      <c r="R29" s="160"/>
      <c r="S29" s="119"/>
      <c r="T29" s="164"/>
      <c r="U29" s="160"/>
      <c r="V29" s="160"/>
      <c r="W29" s="119"/>
      <c r="X29" s="160"/>
      <c r="Y29" s="160"/>
      <c r="Z29" s="160"/>
      <c r="AA29" s="119"/>
    </row>
    <row r="30" spans="2:28">
      <c r="B30" s="135">
        <f t="shared" si="0"/>
        <v>2036</v>
      </c>
      <c r="C30" s="136"/>
      <c r="D30" s="128">
        <f t="shared" si="5"/>
        <v>82.26</v>
      </c>
      <c r="E30" s="128">
        <f t="shared" si="1"/>
        <v>36.64</v>
      </c>
      <c r="F30" s="128">
        <f t="shared" si="5"/>
        <v>1.97</v>
      </c>
      <c r="G30" s="130">
        <f t="shared" si="6"/>
        <v>42.455216016859858</v>
      </c>
      <c r="H30" s="128">
        <f t="shared" si="2"/>
        <v>0</v>
      </c>
      <c r="I30" s="130">
        <f t="shared" si="7"/>
        <v>42.455216016859858</v>
      </c>
      <c r="J30" s="130">
        <f t="shared" si="4"/>
        <v>120.87</v>
      </c>
      <c r="K30" s="128">
        <f t="shared" si="3"/>
        <v>120.87</v>
      </c>
      <c r="L30" s="119"/>
      <c r="N30" s="117"/>
      <c r="R30" s="160"/>
      <c r="S30" s="119"/>
      <c r="T30" s="164"/>
      <c r="U30" s="160"/>
      <c r="V30" s="160"/>
      <c r="W30" s="119"/>
      <c r="X30" s="160"/>
      <c r="Y30" s="160"/>
      <c r="Z30" s="160"/>
      <c r="AA30" s="119"/>
    </row>
    <row r="31" spans="2:28">
      <c r="B31" s="135">
        <f t="shared" si="0"/>
        <v>2037</v>
      </c>
      <c r="C31" s="136"/>
      <c r="D31" s="128">
        <f t="shared" si="5"/>
        <v>84.15</v>
      </c>
      <c r="E31" s="128">
        <f t="shared" si="1"/>
        <v>37.479999999999997</v>
      </c>
      <c r="F31" s="128">
        <f t="shared" si="5"/>
        <v>2.02</v>
      </c>
      <c r="G31" s="130">
        <f t="shared" si="6"/>
        <v>43.431682472778363</v>
      </c>
      <c r="H31" s="128">
        <f t="shared" si="2"/>
        <v>0</v>
      </c>
      <c r="I31" s="130">
        <f t="shared" si="7"/>
        <v>43.431682472778363</v>
      </c>
      <c r="J31" s="130">
        <f t="shared" si="4"/>
        <v>123.65</v>
      </c>
      <c r="K31" s="128">
        <f t="shared" si="3"/>
        <v>123.64999999999999</v>
      </c>
      <c r="L31" s="119"/>
      <c r="N31" s="117"/>
      <c r="R31" s="160"/>
      <c r="S31" s="119"/>
      <c r="T31" s="164"/>
      <c r="U31" s="160"/>
      <c r="V31" s="160"/>
      <c r="W31" s="119"/>
      <c r="X31" s="160"/>
      <c r="Y31" s="160"/>
      <c r="Z31" s="160"/>
      <c r="AA31" s="119"/>
    </row>
    <row r="32" spans="2:28">
      <c r="B32" s="135">
        <f t="shared" si="0"/>
        <v>2038</v>
      </c>
      <c r="C32" s="136"/>
      <c r="D32" s="128">
        <f t="shared" si="5"/>
        <v>86.09</v>
      </c>
      <c r="E32" s="128">
        <f t="shared" si="1"/>
        <v>38.340000000000003</v>
      </c>
      <c r="F32" s="128">
        <f t="shared" si="5"/>
        <v>2.0699999999999998</v>
      </c>
      <c r="G32" s="130">
        <f t="shared" si="6"/>
        <v>44.43273621355813</v>
      </c>
      <c r="H32" s="128">
        <f t="shared" si="2"/>
        <v>0</v>
      </c>
      <c r="I32" s="130">
        <f t="shared" si="7"/>
        <v>44.43273621355813</v>
      </c>
      <c r="J32" s="130">
        <f t="shared" si="4"/>
        <v>126.5</v>
      </c>
      <c r="K32" s="128">
        <f t="shared" si="3"/>
        <v>126.5</v>
      </c>
      <c r="L32" s="119"/>
      <c r="N32" s="117"/>
      <c r="R32" s="160"/>
      <c r="S32" s="119"/>
      <c r="T32" s="164"/>
      <c r="U32" s="160"/>
      <c r="V32" s="160"/>
      <c r="W32" s="119"/>
      <c r="X32" s="160"/>
      <c r="Y32" s="160"/>
      <c r="Z32" s="160"/>
      <c r="AA32" s="119"/>
    </row>
    <row r="33" spans="2:30">
      <c r="B33" s="135">
        <f t="shared" si="0"/>
        <v>2039</v>
      </c>
      <c r="C33" s="136"/>
      <c r="D33" s="128">
        <f t="shared" si="5"/>
        <v>88.07</v>
      </c>
      <c r="E33" s="128">
        <f t="shared" si="1"/>
        <v>39.22</v>
      </c>
      <c r="F33" s="128">
        <f t="shared" si="5"/>
        <v>2.12</v>
      </c>
      <c r="G33" s="130">
        <f t="shared" si="6"/>
        <v>45.454864769933259</v>
      </c>
      <c r="H33" s="128">
        <f t="shared" si="2"/>
        <v>0</v>
      </c>
      <c r="I33" s="130">
        <f t="shared" si="7"/>
        <v>45.454864769933259</v>
      </c>
      <c r="J33" s="130">
        <f t="shared" ref="J33:J37" si="8">ROUND(I33*$C$63*8.76,2)</f>
        <v>129.41</v>
      </c>
      <c r="K33" s="128">
        <f t="shared" si="3"/>
        <v>129.41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C33" s="277"/>
    </row>
    <row r="34" spans="2:30">
      <c r="B34" s="135">
        <f t="shared" si="0"/>
        <v>2040</v>
      </c>
      <c r="C34" s="136"/>
      <c r="D34" s="128">
        <f t="shared" si="5"/>
        <v>90.1</v>
      </c>
      <c r="E34" s="128">
        <f t="shared" si="1"/>
        <v>40.119999999999997</v>
      </c>
      <c r="F34" s="128">
        <f t="shared" si="5"/>
        <v>2.17</v>
      </c>
      <c r="G34" s="130">
        <f t="shared" si="6"/>
        <v>46.501580611169651</v>
      </c>
      <c r="H34" s="128">
        <f t="shared" si="2"/>
        <v>0</v>
      </c>
      <c r="I34" s="130">
        <f t="shared" si="7"/>
        <v>46.501580611169651</v>
      </c>
      <c r="J34" s="130">
        <f t="shared" si="8"/>
        <v>132.38999999999999</v>
      </c>
      <c r="K34" s="128">
        <f t="shared" si="3"/>
        <v>132.38999999999999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C34" s="277"/>
    </row>
    <row r="35" spans="2:30">
      <c r="B35" s="135">
        <f t="shared" si="0"/>
        <v>2041</v>
      </c>
      <c r="C35" s="136"/>
      <c r="D35" s="128">
        <f t="shared" si="5"/>
        <v>92.08</v>
      </c>
      <c r="E35" s="128">
        <f t="shared" si="1"/>
        <v>41</v>
      </c>
      <c r="F35" s="128">
        <f t="shared" si="5"/>
        <v>2.2200000000000002</v>
      </c>
      <c r="G35" s="130">
        <f t="shared" si="6"/>
        <v>47.52370916754478</v>
      </c>
      <c r="H35" s="128">
        <f t="shared" si="2"/>
        <v>0</v>
      </c>
      <c r="I35" s="130">
        <f t="shared" si="7"/>
        <v>47.52370916754478</v>
      </c>
      <c r="J35" s="130">
        <f t="shared" si="8"/>
        <v>135.30000000000001</v>
      </c>
      <c r="K35" s="128">
        <f t="shared" si="3"/>
        <v>135.29999999999998</v>
      </c>
      <c r="L35" s="119"/>
      <c r="N35" s="117"/>
      <c r="R35" s="119"/>
      <c r="AC35" s="277"/>
    </row>
    <row r="36" spans="2:30">
      <c r="B36" s="135">
        <f t="shared" si="0"/>
        <v>2042</v>
      </c>
      <c r="C36" s="136"/>
      <c r="D36" s="128">
        <f t="shared" si="5"/>
        <v>94.11</v>
      </c>
      <c r="E36" s="128">
        <f t="shared" si="1"/>
        <v>41.9</v>
      </c>
      <c r="F36" s="128">
        <f t="shared" si="5"/>
        <v>2.27</v>
      </c>
      <c r="G36" s="130">
        <f t="shared" si="6"/>
        <v>48.570425008781172</v>
      </c>
      <c r="H36" s="128">
        <f t="shared" si="2"/>
        <v>0</v>
      </c>
      <c r="I36" s="130">
        <f t="shared" si="7"/>
        <v>48.570425008781172</v>
      </c>
      <c r="J36" s="130">
        <f t="shared" si="8"/>
        <v>138.28</v>
      </c>
      <c r="K36" s="128">
        <f t="shared" si="3"/>
        <v>138.28</v>
      </c>
      <c r="L36" s="119"/>
      <c r="N36" s="117"/>
      <c r="R36" s="119"/>
      <c r="AC36" s="277"/>
    </row>
    <row r="37" spans="2:30">
      <c r="B37" s="135">
        <f t="shared" si="0"/>
        <v>2043</v>
      </c>
      <c r="C37" s="136"/>
      <c r="D37" s="128">
        <f t="shared" si="5"/>
        <v>96.27</v>
      </c>
      <c r="E37" s="128">
        <f t="shared" si="1"/>
        <v>42.86</v>
      </c>
      <c r="F37" s="128">
        <f t="shared" si="5"/>
        <v>2.3199999999999998</v>
      </c>
      <c r="G37" s="130">
        <f t="shared" si="6"/>
        <v>49.683877766069543</v>
      </c>
      <c r="H37" s="128">
        <f t="shared" si="2"/>
        <v>0</v>
      </c>
      <c r="I37" s="130">
        <f t="shared" si="7"/>
        <v>49.683877766069543</v>
      </c>
      <c r="J37" s="130">
        <f t="shared" si="8"/>
        <v>141.44999999999999</v>
      </c>
      <c r="K37" s="128">
        <f t="shared" si="3"/>
        <v>141.44999999999999</v>
      </c>
      <c r="R37" s="119"/>
      <c r="AC37" s="277"/>
    </row>
    <row r="38" spans="2:30">
      <c r="B38" s="126"/>
      <c r="C38" s="131"/>
      <c r="D38" s="128"/>
      <c r="E38" s="128"/>
      <c r="F38" s="128"/>
      <c r="G38" s="129"/>
      <c r="H38" s="128"/>
      <c r="I38" s="130"/>
      <c r="J38" s="130"/>
      <c r="K38" s="137"/>
      <c r="R38" s="119"/>
      <c r="AC38" s="277"/>
    </row>
    <row r="39" spans="2:30">
      <c r="B39" s="126"/>
      <c r="C39" s="131"/>
      <c r="D39" s="128"/>
      <c r="E39" s="128"/>
      <c r="F39" s="128"/>
      <c r="G39" s="129"/>
      <c r="H39" s="128"/>
      <c r="I39" s="130"/>
      <c r="J39" s="130"/>
      <c r="K39" s="137"/>
      <c r="R39" s="119"/>
      <c r="AC39" s="277"/>
    </row>
    <row r="40" spans="2:30">
      <c r="B40" s="126"/>
      <c r="C40" s="131"/>
      <c r="D40" s="128"/>
      <c r="E40" s="128"/>
      <c r="F40" s="128"/>
      <c r="G40" s="129"/>
      <c r="H40" s="128"/>
      <c r="I40" s="128"/>
      <c r="J40" s="130"/>
      <c r="K40" s="130"/>
      <c r="L40" s="137"/>
      <c r="N40" s="117"/>
      <c r="O40" s="161"/>
      <c r="S40" s="119"/>
      <c r="AD40" s="277"/>
    </row>
    <row r="41" spans="2:30">
      <c r="N41" s="117"/>
      <c r="O41" s="161"/>
      <c r="S41" s="119"/>
      <c r="AD41" s="277"/>
    </row>
    <row r="42" spans="2:30" ht="14.25">
      <c r="B42" s="138" t="s">
        <v>25</v>
      </c>
      <c r="C42" s="139"/>
      <c r="D42" s="139"/>
      <c r="E42" s="139"/>
      <c r="F42" s="139"/>
      <c r="G42" s="139"/>
      <c r="H42" s="139"/>
      <c r="R42" s="119"/>
      <c r="AC42" s="277"/>
    </row>
    <row r="43" spans="2:30">
      <c r="AC43" s="277"/>
    </row>
    <row r="44" spans="2:30">
      <c r="B44" s="117" t="s">
        <v>63</v>
      </c>
      <c r="C44" s="140" t="s">
        <v>64</v>
      </c>
      <c r="D44" s="141" t="s">
        <v>102</v>
      </c>
      <c r="AC44" s="277"/>
    </row>
    <row r="45" spans="2:30">
      <c r="C45" s="140" t="str">
        <f>C7</f>
        <v>(a)</v>
      </c>
      <c r="D45" s="117" t="s">
        <v>65</v>
      </c>
      <c r="AC45" s="277"/>
    </row>
    <row r="46" spans="2:30">
      <c r="C46" s="140" t="str">
        <f>D7</f>
        <v>(b)</v>
      </c>
      <c r="D46" s="130" t="str">
        <f>"= "&amp;C7&amp;" x "&amp;C62</f>
        <v>= (a) x 0.05085</v>
      </c>
      <c r="AC46" s="277"/>
    </row>
    <row r="47" spans="2:30">
      <c r="C47" s="140" t="str">
        <f>F7</f>
        <v>(d)</v>
      </c>
      <c r="D47" s="130" t="str">
        <f>"= ("&amp;$D$7&amp;" + "&amp;$E$7&amp;") /  (8.76 x "&amp;TEXT(C63,"0.0%")&amp;")"</f>
        <v>= ((b) + (c)) /  (8.76 x 32.5%)</v>
      </c>
      <c r="AC47" s="277"/>
    </row>
    <row r="48" spans="2:30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J7</f>
        <v>(h)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2024</v>
      </c>
    </row>
    <row r="55" spans="2:25">
      <c r="B55" s="85" t="s">
        <v>101</v>
      </c>
      <c r="C55" s="170">
        <f>'[27]Table 6.2 P1'!$C$100</f>
        <v>1611.5125096665929</v>
      </c>
      <c r="D55" s="117" t="s">
        <v>65</v>
      </c>
      <c r="O55" s="278">
        <v>230.8</v>
      </c>
      <c r="P55" s="117" t="s">
        <v>32</v>
      </c>
      <c r="Q55" s="274" t="s">
        <v>107</v>
      </c>
      <c r="R55" s="274" t="s">
        <v>108</v>
      </c>
      <c r="T55" s="274" t="str">
        <f>$Q$55&amp;"Proposed Station Capital Costs"</f>
        <v>L1.US1_PVSProposed Station Capital Costs</v>
      </c>
    </row>
    <row r="56" spans="2:25">
      <c r="B56" s="85" t="s">
        <v>101</v>
      </c>
      <c r="C56" s="268">
        <f>'[27]Table 6.2 P1'!$F$100*(1+'[27]Table 6.2 P1'!$G$100)</f>
        <v>24.570618817436728</v>
      </c>
      <c r="D56" s="117" t="s">
        <v>68</v>
      </c>
      <c r="R56" s="119"/>
      <c r="T56" s="274" t="str">
        <f>$Q$55&amp;"Proposed Station Fixed Costs"</f>
        <v>L1.US1_PVSProposed Station Fixed Costs</v>
      </c>
    </row>
    <row r="57" spans="2:25" ht="24" customHeight="1">
      <c r="B57" s="85"/>
      <c r="C57" s="270"/>
      <c r="D57" s="117" t="s">
        <v>105</v>
      </c>
      <c r="Q57" s="213" t="str">
        <f>Q55&amp;Q54</f>
        <v>L1.US1_PVS2024</v>
      </c>
      <c r="T57" s="274" t="str">
        <f>$Q$55&amp;"Proposed Station Variable O&amp;M Costs"</f>
        <v>L1.US1_PVSProposed Station Variable O&amp;M Costs</v>
      </c>
    </row>
    <row r="58" spans="2:25">
      <c r="B58" s="85" t="s">
        <v>101</v>
      </c>
      <c r="C58" s="268">
        <f>'[27]Table 6.2 P2'!$I$101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LEFT(RIGHT(INDEX('Table 3 TransCost'!$39:$39,1,MATCH(F60,'Table 3 TransCost'!$4:$4,0)),6),5)</f>
        <v>2023$</v>
      </c>
      <c r="C60" s="270">
        <f>INDEX('Table 3 TransCost'!$39:$39,1,MATCH(F60,'Table 3 TransCost'!$4:$4,0)+2)</f>
        <v>1.4680258019147514</v>
      </c>
      <c r="D60" s="117" t="s">
        <v>218</v>
      </c>
      <c r="F60" s="274" t="s">
        <v>221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P2'!$C$101</f>
        <v>0.32500000000000001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4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4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4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80" zoomScaleNormal="80" workbookViewId="0">
      <selection activeCell="K20" sqref="K20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0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0" ht="15.75">
      <c r="B2" s="115" t="s">
        <v>106</v>
      </c>
      <c r="C2" s="116"/>
      <c r="D2" s="116"/>
      <c r="E2" s="116"/>
      <c r="F2" s="116"/>
      <c r="G2" s="116"/>
      <c r="H2" s="116"/>
      <c r="I2" s="116"/>
      <c r="J2" s="116"/>
    </row>
    <row r="3" spans="2:30" ht="15.75">
      <c r="B3" s="115" t="str">
        <f>TEXT($C$63,"0%")&amp;" Capacity Factor"</f>
        <v>33%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</row>
    <row r="4" spans="2:30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</row>
    <row r="5" spans="2:30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374"/>
      <c r="AA5" s="119"/>
      <c r="AB5" s="119"/>
      <c r="AC5" s="119"/>
      <c r="AD5" s="119"/>
    </row>
    <row r="6" spans="2:30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</row>
    <row r="7" spans="2:30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</row>
    <row r="8" spans="2:30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</row>
    <row r="9" spans="2:30" ht="15.75">
      <c r="B9" s="43" t="str">
        <f>C52</f>
        <v>2019 IRP Utah South Solar with Storage - 33%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</row>
    <row r="10" spans="2:30">
      <c r="B10" s="126"/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</row>
    <row r="11" spans="2:30">
      <c r="B11" s="126"/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</row>
    <row r="12" spans="2:30">
      <c r="B12" s="135"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S12" s="119"/>
      <c r="T12" s="164"/>
      <c r="U12" s="160"/>
      <c r="V12" s="160"/>
      <c r="W12" s="119"/>
      <c r="X12" s="119"/>
      <c r="Y12" s="160"/>
      <c r="Z12" s="160"/>
      <c r="AA12" s="119"/>
      <c r="AB12" s="119"/>
      <c r="AC12" s="119"/>
      <c r="AD12" s="119"/>
    </row>
    <row r="13" spans="2:30">
      <c r="B13" s="135">
        <f t="shared" ref="B13:B37" si="0">B12+1</f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S13" s="119"/>
      <c r="T13" s="119"/>
      <c r="U13" s="119"/>
      <c r="V13" s="160"/>
      <c r="W13" s="119"/>
      <c r="X13" s="119"/>
      <c r="Y13" s="160"/>
      <c r="Z13" s="160"/>
      <c r="AA13" s="119"/>
      <c r="AB13" s="119"/>
      <c r="AC13" s="119"/>
      <c r="AD13" s="119"/>
    </row>
    <row r="14" spans="2:30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19"/>
      <c r="X14" s="119"/>
      <c r="Y14" s="160"/>
      <c r="Z14" s="160"/>
      <c r="AA14" s="119"/>
      <c r="AB14" s="119"/>
      <c r="AC14" s="119"/>
      <c r="AD14" s="119"/>
    </row>
    <row r="15" spans="2:30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S15" s="119"/>
      <c r="T15" s="119"/>
      <c r="U15" s="119"/>
      <c r="V15" s="160"/>
      <c r="W15" s="119"/>
      <c r="X15" s="119"/>
      <c r="Y15" s="160"/>
      <c r="Z15" s="160"/>
      <c r="AA15" s="119"/>
      <c r="AB15" s="119"/>
      <c r="AC15" s="119"/>
      <c r="AD15" s="119"/>
    </row>
    <row r="16" spans="2:30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R16" s="119"/>
      <c r="S16" s="119"/>
      <c r="T16" s="119"/>
      <c r="U16" s="119"/>
      <c r="V16" s="160"/>
      <c r="W16" s="119"/>
      <c r="X16" s="119"/>
      <c r="Y16" s="160"/>
      <c r="Z16" s="160"/>
      <c r="AA16" s="119"/>
      <c r="AB16" s="119"/>
      <c r="AC16" s="119"/>
      <c r="AD16" s="119"/>
    </row>
    <row r="17" spans="2:30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32"/>
      <c r="R17" s="119"/>
      <c r="S17" s="119"/>
      <c r="T17" s="119"/>
      <c r="U17" s="119"/>
      <c r="V17" s="160"/>
      <c r="W17" s="119"/>
      <c r="X17" s="119"/>
      <c r="Y17" s="160"/>
      <c r="Z17" s="160"/>
      <c r="AA17" s="119"/>
      <c r="AB17" s="119"/>
      <c r="AC17" s="119"/>
      <c r="AD17" s="119"/>
    </row>
    <row r="18" spans="2:30">
      <c r="B18" s="135">
        <f t="shared" si="0"/>
        <v>2024</v>
      </c>
      <c r="C18" s="136"/>
      <c r="D18" s="128"/>
      <c r="E18" s="128">
        <f t="shared" si="1"/>
        <v>27.85</v>
      </c>
      <c r="F18" s="128"/>
      <c r="G18" s="130"/>
      <c r="H18" s="128">
        <f t="shared" si="2"/>
        <v>0</v>
      </c>
      <c r="I18" s="130"/>
      <c r="J18" s="130"/>
      <c r="K18" s="128">
        <f t="shared" si="3"/>
        <v>27.85</v>
      </c>
      <c r="L18" s="119"/>
      <c r="N18" s="117"/>
      <c r="P18" s="280"/>
      <c r="Q18" s="153"/>
      <c r="R18" s="119"/>
      <c r="S18" s="119"/>
      <c r="T18" s="164"/>
      <c r="U18" s="160"/>
      <c r="V18" s="160"/>
      <c r="W18" s="119"/>
      <c r="X18" s="160"/>
      <c r="Y18" s="160"/>
      <c r="Z18" s="160"/>
      <c r="AA18" s="379"/>
      <c r="AB18" s="379"/>
      <c r="AC18" s="119"/>
      <c r="AD18" s="119"/>
    </row>
    <row r="19" spans="2:30">
      <c r="B19" s="135">
        <f t="shared" si="0"/>
        <v>2025</v>
      </c>
      <c r="C19" s="136"/>
      <c r="D19" s="128"/>
      <c r="E19" s="128">
        <f t="shared" si="1"/>
        <v>28.49</v>
      </c>
      <c r="F19" s="128"/>
      <c r="G19" s="130"/>
      <c r="H19" s="128">
        <f t="shared" si="2"/>
        <v>0</v>
      </c>
      <c r="I19" s="130"/>
      <c r="J19" s="130"/>
      <c r="K19" s="128">
        <f t="shared" si="3"/>
        <v>28.49</v>
      </c>
      <c r="L19" s="119"/>
      <c r="N19" s="117"/>
      <c r="R19" s="119"/>
      <c r="S19" s="119"/>
      <c r="T19" s="164"/>
      <c r="U19" s="160"/>
      <c r="V19" s="160"/>
      <c r="W19" s="119"/>
      <c r="X19" s="160"/>
      <c r="Y19" s="160"/>
      <c r="Z19" s="160"/>
      <c r="AA19" s="119"/>
      <c r="AB19" s="119"/>
      <c r="AC19" s="119"/>
      <c r="AD19" s="119"/>
    </row>
    <row r="20" spans="2:30">
      <c r="B20" s="135">
        <f t="shared" si="0"/>
        <v>2026</v>
      </c>
      <c r="C20" s="136"/>
      <c r="D20" s="128"/>
      <c r="E20" s="128">
        <f t="shared" si="1"/>
        <v>29.15</v>
      </c>
      <c r="F20" s="128"/>
      <c r="G20" s="130"/>
      <c r="H20" s="128">
        <f t="shared" si="2"/>
        <v>0</v>
      </c>
      <c r="I20" s="130"/>
      <c r="J20" s="130"/>
      <c r="K20" s="128">
        <f t="shared" si="3"/>
        <v>29.15</v>
      </c>
      <c r="L20" s="119"/>
      <c r="N20" s="117"/>
      <c r="R20" s="160"/>
      <c r="S20" s="119"/>
      <c r="T20" s="164"/>
      <c r="U20" s="160"/>
      <c r="V20" s="160"/>
      <c r="W20" s="119"/>
      <c r="X20" s="160"/>
      <c r="Y20" s="160"/>
      <c r="Z20" s="160"/>
      <c r="AA20" s="119"/>
      <c r="AB20" s="119"/>
      <c r="AC20" s="119"/>
      <c r="AD20" s="119"/>
    </row>
    <row r="21" spans="2:30">
      <c r="B21" s="135">
        <f t="shared" si="0"/>
        <v>2027</v>
      </c>
      <c r="C21" s="136"/>
      <c r="D21" s="128"/>
      <c r="E21" s="128">
        <f t="shared" si="1"/>
        <v>29.82</v>
      </c>
      <c r="F21" s="128"/>
      <c r="G21" s="130"/>
      <c r="H21" s="128">
        <f t="shared" si="2"/>
        <v>0</v>
      </c>
      <c r="I21" s="130"/>
      <c r="J21" s="130"/>
      <c r="K21" s="128">
        <f t="shared" si="3"/>
        <v>29.82</v>
      </c>
      <c r="L21" s="119"/>
      <c r="N21" s="117"/>
      <c r="R21" s="160"/>
      <c r="S21" s="119"/>
      <c r="T21" s="164"/>
      <c r="U21" s="160"/>
      <c r="V21" s="160"/>
      <c r="W21" s="119"/>
      <c r="X21" s="160"/>
      <c r="Y21" s="160"/>
      <c r="Z21" s="160"/>
      <c r="AA21" s="119"/>
      <c r="AB21" s="119"/>
      <c r="AC21" s="119"/>
      <c r="AD21" s="119"/>
    </row>
    <row r="22" spans="2:30">
      <c r="B22" s="135">
        <f t="shared" si="0"/>
        <v>2028</v>
      </c>
      <c r="C22" s="136"/>
      <c r="D22" s="128"/>
      <c r="E22" s="128">
        <f t="shared" si="1"/>
        <v>30.51</v>
      </c>
      <c r="F22" s="128"/>
      <c r="G22" s="130"/>
      <c r="H22" s="128">
        <f t="shared" si="2"/>
        <v>0</v>
      </c>
      <c r="I22" s="130"/>
      <c r="J22" s="130"/>
      <c r="K22" s="128">
        <f t="shared" si="3"/>
        <v>30.51</v>
      </c>
      <c r="L22" s="119"/>
      <c r="N22" s="117"/>
      <c r="R22" s="160"/>
      <c r="S22" s="119"/>
      <c r="T22" s="164"/>
      <c r="U22" s="160"/>
      <c r="V22" s="160"/>
      <c r="W22" s="119"/>
      <c r="X22" s="160"/>
      <c r="Y22" s="160"/>
      <c r="Z22" s="160"/>
      <c r="AA22" s="119"/>
      <c r="AB22" s="119"/>
      <c r="AC22" s="119"/>
      <c r="AD22" s="119"/>
    </row>
    <row r="23" spans="2:30">
      <c r="B23" s="135">
        <f t="shared" si="0"/>
        <v>2029</v>
      </c>
      <c r="C23" s="136"/>
      <c r="D23" s="128"/>
      <c r="E23" s="128">
        <f t="shared" si="1"/>
        <v>31.24</v>
      </c>
      <c r="F23" s="128"/>
      <c r="G23" s="130"/>
      <c r="H23" s="128">
        <f t="shared" si="2"/>
        <v>0</v>
      </c>
      <c r="I23" s="130"/>
      <c r="J23" s="130"/>
      <c r="K23" s="128">
        <f t="shared" si="3"/>
        <v>31.24</v>
      </c>
      <c r="L23" s="119"/>
      <c r="N23" s="117"/>
      <c r="R23" s="160"/>
      <c r="S23" s="119"/>
      <c r="T23" s="164"/>
      <c r="U23" s="160"/>
      <c r="V23" s="160"/>
      <c r="W23" s="119"/>
      <c r="X23" s="160"/>
      <c r="Y23" s="160"/>
      <c r="Z23" s="160"/>
      <c r="AA23" s="119"/>
      <c r="AB23" s="119"/>
      <c r="AC23" s="119"/>
      <c r="AD23" s="119"/>
    </row>
    <row r="24" spans="2:30">
      <c r="B24" s="135">
        <f t="shared" si="0"/>
        <v>2030</v>
      </c>
      <c r="C24" s="340">
        <f t="array" ref="C24">SUM(([25]StaBuild!$E$2:$E$1203)*([25]StaBuild!$C$2:$C$1203=$Q$55)*([25]StaBuild!$A$2:$A$1203=B24))*1000000/($O$55*1000)</f>
        <v>1208.8</v>
      </c>
      <c r="D24" s="128">
        <f>C24*$C$62</f>
        <v>81.594000000000008</v>
      </c>
      <c r="E24" s="128">
        <f t="shared" si="1"/>
        <v>31.96</v>
      </c>
      <c r="F24" s="128">
        <f>C60</f>
        <v>21.577297145999619</v>
      </c>
      <c r="G24" s="130">
        <f>(D24+E24+F24)/(8.76*$C$63)</f>
        <v>47.464452808570286</v>
      </c>
      <c r="H24" s="128">
        <f t="shared" si="2"/>
        <v>0</v>
      </c>
      <c r="I24" s="130">
        <f>(G24+H24)</f>
        <v>47.464452808570286</v>
      </c>
      <c r="J24" s="130">
        <f t="shared" ref="J24:J32" si="4">ROUND(I24*$C$63*8.76,2)</f>
        <v>135.13</v>
      </c>
      <c r="K24" s="128">
        <f t="shared" si="3"/>
        <v>135.13129714599961</v>
      </c>
      <c r="L24" s="119"/>
      <c r="N24" s="117"/>
      <c r="R24" s="160"/>
      <c r="S24" s="119"/>
      <c r="T24" s="164"/>
      <c r="U24" s="160"/>
      <c r="V24" s="160"/>
      <c r="W24" s="119"/>
      <c r="X24" s="160"/>
      <c r="Y24" s="160"/>
      <c r="Z24" s="160"/>
      <c r="AA24" s="119"/>
      <c r="AB24" s="119"/>
      <c r="AC24" s="119"/>
      <c r="AD24" s="119"/>
    </row>
    <row r="25" spans="2:30">
      <c r="B25" s="135">
        <f t="shared" si="0"/>
        <v>2031</v>
      </c>
      <c r="C25" s="136"/>
      <c r="D25" s="128">
        <f t="shared" ref="D25:F37" si="5">ROUND(D24*(1+(IFERROR(INDEX($D$66:$D$74,MATCH($B25,$C$66:$C$74,0),1),0)+IFERROR(INDEX($G$66:$G$74,MATCH($B25,$F$66:$F$74,0),1),0)+IFERROR(INDEX($J$66:$J$74,MATCH($B25,$I$66:$I$74,0),1),0))),2)</f>
        <v>83.47</v>
      </c>
      <c r="E25" s="128">
        <f t="shared" si="1"/>
        <v>32.700000000000003</v>
      </c>
      <c r="F25" s="128">
        <f t="shared" si="5"/>
        <v>22.07</v>
      </c>
      <c r="G25" s="130">
        <f t="shared" ref="G25:G37" si="6">(D25+E25+F25)/(8.76*$C$63)</f>
        <v>48.556375131717601</v>
      </c>
      <c r="H25" s="128">
        <f t="shared" si="2"/>
        <v>0</v>
      </c>
      <c r="I25" s="130">
        <f t="shared" ref="I25:I37" si="7">(G25+H25)</f>
        <v>48.556375131717601</v>
      </c>
      <c r="J25" s="130">
        <f t="shared" si="4"/>
        <v>138.24</v>
      </c>
      <c r="K25" s="128">
        <f t="shared" si="3"/>
        <v>138.24</v>
      </c>
      <c r="L25" s="119"/>
      <c r="N25" s="117"/>
      <c r="R25" s="160"/>
      <c r="S25" s="119"/>
      <c r="T25" s="164"/>
      <c r="U25" s="160"/>
      <c r="V25" s="160"/>
      <c r="W25" s="119"/>
      <c r="X25" s="160"/>
      <c r="Y25" s="160"/>
      <c r="Z25" s="160"/>
      <c r="AA25" s="119"/>
      <c r="AB25" s="119"/>
      <c r="AC25" s="119"/>
      <c r="AD25" s="119"/>
    </row>
    <row r="26" spans="2:30">
      <c r="B26" s="135">
        <f t="shared" si="0"/>
        <v>2032</v>
      </c>
      <c r="C26" s="136"/>
      <c r="D26" s="128">
        <f t="shared" si="5"/>
        <v>85.39</v>
      </c>
      <c r="E26" s="128">
        <f t="shared" si="1"/>
        <v>33.450000000000003</v>
      </c>
      <c r="F26" s="128">
        <f t="shared" si="5"/>
        <v>22.58</v>
      </c>
      <c r="G26" s="130">
        <f t="shared" si="6"/>
        <v>49.673340358271872</v>
      </c>
      <c r="H26" s="128">
        <f t="shared" si="2"/>
        <v>0</v>
      </c>
      <c r="I26" s="130">
        <f t="shared" si="7"/>
        <v>49.673340358271872</v>
      </c>
      <c r="J26" s="130">
        <f t="shared" si="4"/>
        <v>141.41999999999999</v>
      </c>
      <c r="K26" s="128">
        <f t="shared" si="3"/>
        <v>141.42000000000002</v>
      </c>
      <c r="L26" s="119"/>
      <c r="N26" s="117"/>
      <c r="R26" s="160"/>
      <c r="S26" s="119"/>
      <c r="T26" s="164"/>
      <c r="U26" s="160"/>
      <c r="V26" s="160"/>
      <c r="W26" s="119"/>
      <c r="X26" s="160"/>
      <c r="Y26" s="160"/>
      <c r="Z26" s="160"/>
      <c r="AA26" s="119"/>
      <c r="AB26" s="119"/>
      <c r="AC26" s="119"/>
      <c r="AD26" s="119"/>
    </row>
    <row r="27" spans="2:30">
      <c r="B27" s="135">
        <f t="shared" si="0"/>
        <v>2033</v>
      </c>
      <c r="C27" s="136"/>
      <c r="D27" s="128">
        <f t="shared" si="5"/>
        <v>87.35</v>
      </c>
      <c r="E27" s="128">
        <f t="shared" si="1"/>
        <v>34.22</v>
      </c>
      <c r="F27" s="128">
        <f t="shared" si="5"/>
        <v>23.1</v>
      </c>
      <c r="G27" s="130">
        <f t="shared" si="6"/>
        <v>50.814892869687384</v>
      </c>
      <c r="H27" s="128">
        <f t="shared" si="2"/>
        <v>0</v>
      </c>
      <c r="I27" s="130">
        <f t="shared" si="7"/>
        <v>50.814892869687384</v>
      </c>
      <c r="J27" s="130">
        <f t="shared" si="4"/>
        <v>144.66999999999999</v>
      </c>
      <c r="K27" s="128">
        <f t="shared" si="3"/>
        <v>144.66999999999999</v>
      </c>
      <c r="L27" s="119"/>
      <c r="N27" s="117"/>
      <c r="R27" s="160"/>
      <c r="S27" s="119"/>
      <c r="T27" s="164"/>
      <c r="U27" s="160"/>
      <c r="V27" s="160"/>
      <c r="W27" s="119"/>
      <c r="X27" s="160"/>
      <c r="Y27" s="160"/>
      <c r="Z27" s="160"/>
      <c r="AA27" s="119"/>
      <c r="AB27" s="119"/>
      <c r="AC27" s="119"/>
      <c r="AD27" s="119"/>
    </row>
    <row r="28" spans="2:30">
      <c r="B28" s="135">
        <f t="shared" si="0"/>
        <v>2034</v>
      </c>
      <c r="C28" s="136"/>
      <c r="D28" s="128">
        <f t="shared" si="5"/>
        <v>89.36</v>
      </c>
      <c r="E28" s="128">
        <f t="shared" si="1"/>
        <v>35.01</v>
      </c>
      <c r="F28" s="128">
        <f t="shared" si="5"/>
        <v>23.63</v>
      </c>
      <c r="G28" s="130">
        <f t="shared" si="6"/>
        <v>51.984545135230064</v>
      </c>
      <c r="H28" s="128">
        <f t="shared" si="2"/>
        <v>0</v>
      </c>
      <c r="I28" s="130">
        <f t="shared" si="7"/>
        <v>51.984545135230064</v>
      </c>
      <c r="J28" s="130">
        <f t="shared" si="4"/>
        <v>148</v>
      </c>
      <c r="K28" s="128">
        <f t="shared" si="3"/>
        <v>148</v>
      </c>
      <c r="L28" s="119"/>
      <c r="N28" s="117"/>
      <c r="R28" s="160"/>
      <c r="S28" s="119"/>
      <c r="T28" s="164"/>
      <c r="U28" s="160"/>
      <c r="V28" s="160"/>
      <c r="W28" s="119"/>
      <c r="X28" s="160"/>
      <c r="Y28" s="160"/>
      <c r="Z28" s="160"/>
      <c r="AA28" s="119"/>
      <c r="AB28" s="119"/>
      <c r="AC28" s="119"/>
      <c r="AD28" s="119"/>
    </row>
    <row r="29" spans="2:30">
      <c r="B29" s="135">
        <f t="shared" si="0"/>
        <v>2035</v>
      </c>
      <c r="C29" s="136"/>
      <c r="D29" s="128">
        <f t="shared" si="5"/>
        <v>91.42</v>
      </c>
      <c r="E29" s="128">
        <f t="shared" si="1"/>
        <v>35.82</v>
      </c>
      <c r="F29" s="128">
        <f t="shared" si="5"/>
        <v>24.17</v>
      </c>
      <c r="G29" s="130">
        <f t="shared" si="6"/>
        <v>53.182297154899906</v>
      </c>
      <c r="H29" s="128">
        <f t="shared" si="2"/>
        <v>0</v>
      </c>
      <c r="I29" s="130">
        <f t="shared" si="7"/>
        <v>53.182297154899906</v>
      </c>
      <c r="J29" s="130">
        <f t="shared" si="4"/>
        <v>151.41</v>
      </c>
      <c r="K29" s="128">
        <f t="shared" si="3"/>
        <v>151.41000000000003</v>
      </c>
      <c r="L29" s="119"/>
      <c r="N29" s="117"/>
      <c r="R29" s="160"/>
      <c r="S29" s="119"/>
      <c r="T29" s="164"/>
      <c r="U29" s="160"/>
      <c r="V29" s="160"/>
      <c r="W29" s="119"/>
      <c r="X29" s="160"/>
      <c r="Y29" s="160"/>
      <c r="Z29" s="160"/>
      <c r="AA29" s="119"/>
      <c r="AB29" s="119"/>
      <c r="AC29" s="119"/>
      <c r="AD29" s="119"/>
    </row>
    <row r="30" spans="2:30">
      <c r="B30" s="135">
        <f t="shared" si="0"/>
        <v>2036</v>
      </c>
      <c r="C30" s="136"/>
      <c r="D30" s="128">
        <f t="shared" si="5"/>
        <v>93.52</v>
      </c>
      <c r="E30" s="128">
        <f t="shared" si="1"/>
        <v>36.64</v>
      </c>
      <c r="F30" s="128">
        <f t="shared" si="5"/>
        <v>24.73</v>
      </c>
      <c r="G30" s="130">
        <f t="shared" si="6"/>
        <v>54.404636459430975</v>
      </c>
      <c r="H30" s="128">
        <f t="shared" si="2"/>
        <v>0</v>
      </c>
      <c r="I30" s="130">
        <f t="shared" si="7"/>
        <v>54.404636459430975</v>
      </c>
      <c r="J30" s="130">
        <f t="shared" si="4"/>
        <v>154.88999999999999</v>
      </c>
      <c r="K30" s="128">
        <f t="shared" si="3"/>
        <v>154.88999999999999</v>
      </c>
      <c r="L30" s="119"/>
      <c r="N30" s="117"/>
      <c r="R30" s="160"/>
      <c r="S30" s="119"/>
      <c r="T30" s="164"/>
      <c r="U30" s="160"/>
      <c r="V30" s="160"/>
      <c r="W30" s="119"/>
      <c r="X30" s="160"/>
      <c r="Y30" s="160"/>
      <c r="Z30" s="160"/>
      <c r="AA30" s="119"/>
      <c r="AB30" s="119"/>
      <c r="AC30" s="119"/>
      <c r="AD30" s="119"/>
    </row>
    <row r="31" spans="2:30">
      <c r="B31" s="135">
        <f t="shared" si="0"/>
        <v>2037</v>
      </c>
      <c r="C31" s="136"/>
      <c r="D31" s="128">
        <f t="shared" si="5"/>
        <v>95.67</v>
      </c>
      <c r="E31" s="128">
        <f t="shared" si="1"/>
        <v>37.479999999999997</v>
      </c>
      <c r="F31" s="128">
        <f t="shared" si="5"/>
        <v>25.3</v>
      </c>
      <c r="G31" s="130">
        <f t="shared" si="6"/>
        <v>55.655075518089227</v>
      </c>
      <c r="H31" s="128">
        <f t="shared" si="2"/>
        <v>0</v>
      </c>
      <c r="I31" s="130">
        <f t="shared" si="7"/>
        <v>55.655075518089227</v>
      </c>
      <c r="J31" s="130">
        <f t="shared" si="4"/>
        <v>158.44999999999999</v>
      </c>
      <c r="K31" s="128">
        <f t="shared" si="3"/>
        <v>158.45000000000002</v>
      </c>
      <c r="L31" s="119"/>
      <c r="N31" s="117"/>
      <c r="R31" s="160"/>
      <c r="S31" s="119"/>
      <c r="T31" s="164"/>
      <c r="U31" s="160"/>
      <c r="V31" s="160"/>
      <c r="W31" s="119"/>
      <c r="X31" s="160"/>
      <c r="Y31" s="160"/>
      <c r="Z31" s="160"/>
      <c r="AA31" s="119"/>
      <c r="AB31" s="119"/>
      <c r="AC31" s="119"/>
      <c r="AD31" s="119"/>
    </row>
    <row r="32" spans="2:30">
      <c r="B32" s="135">
        <f t="shared" si="0"/>
        <v>2038</v>
      </c>
      <c r="C32" s="136"/>
      <c r="D32" s="128">
        <f t="shared" si="5"/>
        <v>97.87</v>
      </c>
      <c r="E32" s="128">
        <f t="shared" si="1"/>
        <v>38.340000000000003</v>
      </c>
      <c r="F32" s="128">
        <f t="shared" si="5"/>
        <v>25.88</v>
      </c>
      <c r="G32" s="130">
        <f t="shared" si="6"/>
        <v>56.933614330874605</v>
      </c>
      <c r="H32" s="128">
        <f t="shared" si="2"/>
        <v>0</v>
      </c>
      <c r="I32" s="130">
        <f t="shared" si="7"/>
        <v>56.933614330874605</v>
      </c>
      <c r="J32" s="130">
        <f t="shared" si="4"/>
        <v>162.09</v>
      </c>
      <c r="K32" s="128">
        <f t="shared" si="3"/>
        <v>162.09</v>
      </c>
      <c r="L32" s="119"/>
      <c r="N32" s="117"/>
      <c r="R32" s="160"/>
      <c r="S32" s="119"/>
      <c r="T32" s="164"/>
      <c r="U32" s="160"/>
      <c r="V32" s="160"/>
      <c r="W32" s="119"/>
      <c r="X32" s="160"/>
      <c r="Y32" s="160"/>
      <c r="Z32" s="160"/>
      <c r="AA32" s="119"/>
      <c r="AB32" s="119"/>
      <c r="AC32" s="119"/>
      <c r="AD32" s="119"/>
    </row>
    <row r="33" spans="2:30">
      <c r="B33" s="135">
        <f t="shared" si="0"/>
        <v>2039</v>
      </c>
      <c r="C33" s="136"/>
      <c r="D33" s="128">
        <f t="shared" si="5"/>
        <v>100.12</v>
      </c>
      <c r="E33" s="128">
        <f t="shared" si="1"/>
        <v>39.22</v>
      </c>
      <c r="F33" s="128">
        <f t="shared" si="5"/>
        <v>26.48</v>
      </c>
      <c r="G33" s="130">
        <f t="shared" si="6"/>
        <v>58.243765367053037</v>
      </c>
      <c r="H33" s="128">
        <f t="shared" si="2"/>
        <v>0</v>
      </c>
      <c r="I33" s="130">
        <f t="shared" si="7"/>
        <v>58.243765367053037</v>
      </c>
      <c r="J33" s="130">
        <f t="shared" ref="J33:J37" si="8">ROUND(I33*$C$63*8.76,2)</f>
        <v>165.82</v>
      </c>
      <c r="K33" s="128">
        <f t="shared" si="3"/>
        <v>165.82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</row>
    <row r="34" spans="2:30">
      <c r="B34" s="135">
        <f t="shared" si="0"/>
        <v>2040</v>
      </c>
      <c r="C34" s="136"/>
      <c r="D34" s="128">
        <f t="shared" si="5"/>
        <v>102.42</v>
      </c>
      <c r="E34" s="128">
        <f t="shared" si="1"/>
        <v>40.119999999999997</v>
      </c>
      <c r="F34" s="128">
        <f t="shared" si="5"/>
        <v>27.09</v>
      </c>
      <c r="G34" s="130">
        <f t="shared" si="6"/>
        <v>59.582016157358623</v>
      </c>
      <c r="H34" s="128">
        <f t="shared" si="2"/>
        <v>0</v>
      </c>
      <c r="I34" s="130">
        <f t="shared" si="7"/>
        <v>59.582016157358623</v>
      </c>
      <c r="J34" s="130">
        <f t="shared" si="8"/>
        <v>169.63</v>
      </c>
      <c r="K34" s="128">
        <f t="shared" si="3"/>
        <v>169.63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</row>
    <row r="35" spans="2:30">
      <c r="B35" s="135">
        <f t="shared" si="0"/>
        <v>2041</v>
      </c>
      <c r="C35" s="136"/>
      <c r="D35" s="128">
        <f t="shared" si="5"/>
        <v>104.67</v>
      </c>
      <c r="E35" s="128">
        <f t="shared" si="1"/>
        <v>41</v>
      </c>
      <c r="F35" s="128">
        <f t="shared" si="5"/>
        <v>27.69</v>
      </c>
      <c r="G35" s="130">
        <f t="shared" si="6"/>
        <v>60.892167193537063</v>
      </c>
      <c r="H35" s="128">
        <f t="shared" si="2"/>
        <v>0</v>
      </c>
      <c r="I35" s="130">
        <f t="shared" si="7"/>
        <v>60.892167193537063</v>
      </c>
      <c r="J35" s="130">
        <f t="shared" si="8"/>
        <v>173.36</v>
      </c>
      <c r="K35" s="128">
        <f t="shared" si="3"/>
        <v>173.36</v>
      </c>
      <c r="L35" s="119"/>
      <c r="N35" s="117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</row>
    <row r="36" spans="2:30">
      <c r="B36" s="135">
        <f t="shared" si="0"/>
        <v>2042</v>
      </c>
      <c r="C36" s="136"/>
      <c r="D36" s="128">
        <f t="shared" si="5"/>
        <v>106.97</v>
      </c>
      <c r="E36" s="128">
        <f t="shared" si="1"/>
        <v>41.9</v>
      </c>
      <c r="F36" s="128">
        <f t="shared" si="5"/>
        <v>28.3</v>
      </c>
      <c r="G36" s="130">
        <f t="shared" si="6"/>
        <v>62.230417983842649</v>
      </c>
      <c r="H36" s="128">
        <f t="shared" si="2"/>
        <v>0</v>
      </c>
      <c r="I36" s="130">
        <f t="shared" si="7"/>
        <v>62.230417983842649</v>
      </c>
      <c r="J36" s="130">
        <f t="shared" si="8"/>
        <v>177.17</v>
      </c>
      <c r="K36" s="128">
        <f t="shared" si="3"/>
        <v>177.17000000000002</v>
      </c>
      <c r="L36" s="119"/>
      <c r="N36" s="117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</row>
    <row r="37" spans="2:30">
      <c r="B37" s="135">
        <f t="shared" si="0"/>
        <v>2043</v>
      </c>
      <c r="C37" s="131"/>
      <c r="D37" s="128">
        <f t="shared" si="5"/>
        <v>109.43</v>
      </c>
      <c r="E37" s="128">
        <f t="shared" si="1"/>
        <v>42.86</v>
      </c>
      <c r="F37" s="128">
        <f t="shared" si="5"/>
        <v>28.95</v>
      </c>
      <c r="G37" s="130">
        <f t="shared" si="6"/>
        <v>63.659992975061471</v>
      </c>
      <c r="H37" s="128">
        <f t="shared" si="2"/>
        <v>0</v>
      </c>
      <c r="I37" s="130">
        <f t="shared" si="7"/>
        <v>63.659992975061471</v>
      </c>
      <c r="J37" s="130">
        <f t="shared" si="8"/>
        <v>181.24</v>
      </c>
      <c r="K37" s="128">
        <f t="shared" si="3"/>
        <v>181.24</v>
      </c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</row>
    <row r="38" spans="2:30">
      <c r="B38" s="126"/>
      <c r="C38" s="131"/>
      <c r="D38" s="128"/>
      <c r="E38" s="128"/>
      <c r="F38" s="129"/>
      <c r="G38" s="128"/>
      <c r="H38" s="128"/>
      <c r="I38" s="130"/>
      <c r="J38" s="130"/>
      <c r="K38" s="137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</row>
    <row r="39" spans="2:30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</row>
    <row r="40" spans="2:30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</row>
    <row r="41" spans="2:30"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</row>
    <row r="42" spans="2:30" ht="14.25">
      <c r="B42" s="138" t="s">
        <v>25</v>
      </c>
      <c r="C42" s="139"/>
      <c r="D42" s="139"/>
      <c r="E42" s="139"/>
      <c r="F42" s="139"/>
      <c r="G42" s="139"/>
      <c r="H42" s="13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</row>
    <row r="43" spans="2:30"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</row>
    <row r="44" spans="2:30">
      <c r="B44" s="117" t="s">
        <v>63</v>
      </c>
      <c r="C44" s="140" t="s">
        <v>64</v>
      </c>
      <c r="D44" s="141" t="s">
        <v>102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</row>
    <row r="45" spans="2:30">
      <c r="C45" s="140" t="str">
        <f>C7</f>
        <v>(a)</v>
      </c>
      <c r="D45" s="117" t="s">
        <v>65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</row>
    <row r="46" spans="2:30">
      <c r="C46" s="140" t="str">
        <f>D7</f>
        <v>(b)</v>
      </c>
      <c r="D46" s="130" t="str">
        <f>"= "&amp;C7&amp;" x "&amp;C62</f>
        <v>= (a) x 0.0675</v>
      </c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</row>
    <row r="47" spans="2:30">
      <c r="C47" s="140" t="str">
        <f>G7</f>
        <v>(e)</v>
      </c>
      <c r="D47" s="130" t="str">
        <f>"= ("&amp;$D$7&amp;" + "&amp;$E$7&amp;") /  (8.76 x "&amp;TEXT(C63,"0.0%")&amp;")"</f>
        <v>= ((b) + (c)) /  (8.76 x 32.5%)</v>
      </c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</row>
    <row r="48" spans="2:30">
      <c r="C48" s="140" t="str">
        <f>I7</f>
        <v>(g)</v>
      </c>
      <c r="D48" s="130" t="str">
        <f>"= "&amp;$G$7&amp;" + "&amp;$H$7</f>
        <v>= (e) + (f)</v>
      </c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2030</v>
      </c>
    </row>
    <row r="55" spans="2:25">
      <c r="B55" s="85" t="s">
        <v>101</v>
      </c>
      <c r="C55" s="170">
        <f>'[27]Table 6.2 P1'!$C$100</f>
        <v>1611.5125096665929</v>
      </c>
      <c r="D55" s="117" t="s">
        <v>65</v>
      </c>
      <c r="O55" s="278">
        <v>500</v>
      </c>
      <c r="P55" s="117" t="s">
        <v>32</v>
      </c>
      <c r="Q55" s="274" t="s">
        <v>174</v>
      </c>
      <c r="R55" s="274" t="s">
        <v>175</v>
      </c>
      <c r="T55" s="274" t="str">
        <f>$Q$55&amp;"Proposed Station Capital Costs"</f>
        <v>L_.US4_PVSProposed Station Capital Costs</v>
      </c>
    </row>
    <row r="56" spans="2:25">
      <c r="B56" s="85" t="s">
        <v>101</v>
      </c>
      <c r="C56" s="268">
        <f>'[27]Table 6.2 P1'!$F$100*(1+'[27]Table 6.2 P1'!$G$100)</f>
        <v>24.570618817436728</v>
      </c>
      <c r="D56" s="117" t="s">
        <v>68</v>
      </c>
      <c r="R56" s="119"/>
      <c r="T56" s="274" t="str">
        <f>$Q$55&amp;"Proposed Station Fixed Costs"</f>
        <v>L_.US4_PVSProposed Station Fixed Costs</v>
      </c>
    </row>
    <row r="57" spans="2:25" ht="24" customHeight="1">
      <c r="B57" s="85"/>
      <c r="C57" s="270"/>
      <c r="D57" s="117" t="s">
        <v>105</v>
      </c>
      <c r="Q57" s="213" t="str">
        <f>Q55&amp;Q54</f>
        <v>L_.US4_PVS2030</v>
      </c>
      <c r="T57" s="274" t="str">
        <f>$Q$55&amp;"Proposed Station Variable O&amp;M Costs"</f>
        <v>L_.US4_PVSProposed Station Variable O&amp;M Costs</v>
      </c>
    </row>
    <row r="58" spans="2:25">
      <c r="B58" s="85" t="s">
        <v>101</v>
      </c>
      <c r="C58" s="268">
        <f>'[27]Table 6.2 P2'!$I$101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LEFT(RIGHT(INDEX('Table 3 TransCost'!$39:$39,1,MATCH(F60,'Table 3 TransCost'!$4:$4,0)),6),5)</f>
        <v>2030$</v>
      </c>
      <c r="C60" s="270">
        <f>INDEX('Table 3 TransCost'!$39:$39,1,MATCH(F60,'Table 3 TransCost'!$4:$4,0)+2)</f>
        <v>21.577297145999619</v>
      </c>
      <c r="D60" s="117" t="s">
        <v>218</v>
      </c>
      <c r="F60" s="274" t="s">
        <v>222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6.7500000000000004E-2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P2'!$C$101</f>
        <v>0.32500000000000001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4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4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4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S31" sqref="S31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0.6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147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213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</row>
    <row r="8" spans="2:32" ht="6" customHeight="1">
      <c r="K8" s="119"/>
      <c r="R8" s="119"/>
      <c r="S8" s="119"/>
      <c r="T8" s="119"/>
      <c r="U8" s="119"/>
      <c r="V8" s="119"/>
      <c r="W8" s="119"/>
      <c r="X8" s="119"/>
      <c r="Y8" s="119"/>
    </row>
    <row r="9" spans="2:32" ht="15.75">
      <c r="B9" s="43" t="str">
        <f>C52</f>
        <v>2019 IRP Jim Bridger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278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V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O16" s="341"/>
      <c r="R16" s="119"/>
      <c r="V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97"/>
      <c r="R17" s="119"/>
      <c r="V17" s="153"/>
      <c r="Y17" s="153"/>
      <c r="Z17" s="153"/>
      <c r="AF17" s="153"/>
    </row>
    <row r="18" spans="2:32">
      <c r="B18" s="135">
        <f t="shared" si="0"/>
        <v>2024</v>
      </c>
      <c r="C18" s="340">
        <f t="array" ref="C18">SUM(([25]StaBuild!$E$2:$E$1203)*([25]StaBuild!$C$2:$C$1203=$Q$55)*([25]StaBuild!$A$2:$A$1203=B18))*1000000/($O$55*1000)</f>
        <v>1227.9632768361582</v>
      </c>
      <c r="D18" s="128">
        <f>C18*$C$62</f>
        <v>62.441932627118646</v>
      </c>
      <c r="E18" s="128">
        <f t="shared" si="1"/>
        <v>27.85</v>
      </c>
      <c r="F18" s="128">
        <f>C60</f>
        <v>0</v>
      </c>
      <c r="G18" s="130">
        <f>(D18+E18+F18)/(8.76*$C$63)</f>
        <v>34.243515764468007</v>
      </c>
      <c r="H18" s="128">
        <f t="shared" si="2"/>
        <v>0</v>
      </c>
      <c r="I18" s="130">
        <f>(G18+H18)</f>
        <v>34.243515764468007</v>
      </c>
      <c r="J18" s="130">
        <f t="shared" ref="J18:J32" si="4">ROUND(I18*$C$63*8.76,2)</f>
        <v>90.29</v>
      </c>
      <c r="K18" s="128">
        <f t="shared" si="3"/>
        <v>90.291932627118655</v>
      </c>
      <c r="L18" s="119"/>
      <c r="N18" s="117"/>
      <c r="O18" s="342"/>
      <c r="Q18" s="153"/>
      <c r="R18" s="119"/>
      <c r="T18" s="161"/>
      <c r="U18" s="153"/>
      <c r="V18" s="153"/>
      <c r="W18" s="153"/>
      <c r="X18" s="153"/>
      <c r="Y18" s="153"/>
      <c r="Z18" s="153"/>
      <c r="AA18" s="280"/>
      <c r="AB18" s="279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63.88</v>
      </c>
      <c r="E19" s="128">
        <f t="shared" si="1"/>
        <v>28.49</v>
      </c>
      <c r="F19" s="128">
        <f t="shared" si="5"/>
        <v>0</v>
      </c>
      <c r="G19" s="130">
        <f t="shared" ref="G19:G37" si="6">(D19+E19+F19)/(8.76*$C$63)</f>
        <v>35.031629727392712</v>
      </c>
      <c r="H19" s="128">
        <f t="shared" si="2"/>
        <v>0</v>
      </c>
      <c r="I19" s="130">
        <f t="shared" ref="I19:I37" si="7">(G19+H19)</f>
        <v>35.031629727392712</v>
      </c>
      <c r="J19" s="130">
        <f t="shared" si="4"/>
        <v>92.37</v>
      </c>
      <c r="K19" s="128">
        <f t="shared" si="3"/>
        <v>92.37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65.349999999999994</v>
      </c>
      <c r="E20" s="128">
        <f t="shared" si="1"/>
        <v>29.15</v>
      </c>
      <c r="F20" s="128">
        <f t="shared" si="5"/>
        <v>0</v>
      </c>
      <c r="G20" s="130">
        <f t="shared" si="6"/>
        <v>35.839439311882771</v>
      </c>
      <c r="H20" s="128">
        <f t="shared" si="2"/>
        <v>0</v>
      </c>
      <c r="I20" s="130">
        <f t="shared" si="7"/>
        <v>35.839439311882771</v>
      </c>
      <c r="J20" s="130">
        <f t="shared" si="4"/>
        <v>94.5</v>
      </c>
      <c r="K20" s="128">
        <f t="shared" si="3"/>
        <v>94.5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66.849999999999994</v>
      </c>
      <c r="E21" s="128">
        <f t="shared" si="1"/>
        <v>29.82</v>
      </c>
      <c r="F21" s="128">
        <f t="shared" si="5"/>
        <v>0</v>
      </c>
      <c r="G21" s="130">
        <f t="shared" si="6"/>
        <v>36.662419029414885</v>
      </c>
      <c r="H21" s="128">
        <f t="shared" si="2"/>
        <v>0</v>
      </c>
      <c r="I21" s="130">
        <f t="shared" si="7"/>
        <v>36.662419029414885</v>
      </c>
      <c r="J21" s="130">
        <f t="shared" si="4"/>
        <v>96.67</v>
      </c>
      <c r="K21" s="128">
        <f t="shared" si="3"/>
        <v>96.669999999999987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68.39</v>
      </c>
      <c r="E22" s="128">
        <f t="shared" si="1"/>
        <v>30.51</v>
      </c>
      <c r="F22" s="128">
        <f t="shared" si="5"/>
        <v>0</v>
      </c>
      <c r="G22" s="130">
        <f t="shared" si="6"/>
        <v>37.508153946510113</v>
      </c>
      <c r="H22" s="128">
        <f t="shared" si="2"/>
        <v>0</v>
      </c>
      <c r="I22" s="130">
        <f t="shared" si="7"/>
        <v>37.508153946510113</v>
      </c>
      <c r="J22" s="130">
        <f t="shared" si="4"/>
        <v>98.9</v>
      </c>
      <c r="K22" s="128">
        <f t="shared" si="3"/>
        <v>98.9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70.03</v>
      </c>
      <c r="E23" s="128">
        <f t="shared" si="1"/>
        <v>31.24</v>
      </c>
      <c r="F23" s="128">
        <f t="shared" si="5"/>
        <v>0</v>
      </c>
      <c r="G23" s="130">
        <f t="shared" si="6"/>
        <v>38.406984329252566</v>
      </c>
      <c r="H23" s="128">
        <f t="shared" si="2"/>
        <v>0</v>
      </c>
      <c r="I23" s="130">
        <f t="shared" si="7"/>
        <v>38.406984329252566</v>
      </c>
      <c r="J23" s="130">
        <f t="shared" si="4"/>
        <v>101.27</v>
      </c>
      <c r="K23" s="128">
        <f t="shared" si="3"/>
        <v>101.27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71.64</v>
      </c>
      <c r="E24" s="128">
        <f t="shared" si="1"/>
        <v>31.96</v>
      </c>
      <c r="F24" s="128">
        <f t="shared" si="5"/>
        <v>0</v>
      </c>
      <c r="G24" s="130">
        <f t="shared" si="6"/>
        <v>39.290644578952957</v>
      </c>
      <c r="H24" s="128">
        <f t="shared" si="2"/>
        <v>0</v>
      </c>
      <c r="I24" s="130">
        <f t="shared" si="7"/>
        <v>39.290644578952957</v>
      </c>
      <c r="J24" s="130">
        <f t="shared" si="4"/>
        <v>103.6</v>
      </c>
      <c r="K24" s="128">
        <f t="shared" si="3"/>
        <v>103.6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73.290000000000006</v>
      </c>
      <c r="E25" s="128">
        <f t="shared" si="1"/>
        <v>32.700000000000003</v>
      </c>
      <c r="F25" s="128">
        <f t="shared" si="5"/>
        <v>0</v>
      </c>
      <c r="G25" s="130">
        <f t="shared" si="6"/>
        <v>40.197060028216455</v>
      </c>
      <c r="H25" s="128">
        <f t="shared" si="2"/>
        <v>0</v>
      </c>
      <c r="I25" s="130">
        <f t="shared" si="7"/>
        <v>40.197060028216455</v>
      </c>
      <c r="J25" s="130">
        <f t="shared" si="4"/>
        <v>105.99</v>
      </c>
      <c r="K25" s="128">
        <f t="shared" si="3"/>
        <v>105.99000000000001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74.98</v>
      </c>
      <c r="E26" s="128">
        <f t="shared" si="1"/>
        <v>33.450000000000003</v>
      </c>
      <c r="F26" s="128">
        <f t="shared" si="5"/>
        <v>0</v>
      </c>
      <c r="G26" s="130">
        <f t="shared" si="6"/>
        <v>41.122438143782524</v>
      </c>
      <c r="H26" s="128">
        <f t="shared" si="2"/>
        <v>0</v>
      </c>
      <c r="I26" s="130">
        <f t="shared" si="7"/>
        <v>41.122438143782524</v>
      </c>
      <c r="J26" s="130">
        <f t="shared" si="4"/>
        <v>108.43</v>
      </c>
      <c r="K26" s="128">
        <f t="shared" si="3"/>
        <v>108.43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76.7</v>
      </c>
      <c r="E27" s="128">
        <f t="shared" si="1"/>
        <v>34.22</v>
      </c>
      <c r="F27" s="128">
        <f t="shared" si="5"/>
        <v>0</v>
      </c>
      <c r="G27" s="130">
        <f t="shared" si="6"/>
        <v>42.066778925651185</v>
      </c>
      <c r="H27" s="128">
        <f t="shared" si="2"/>
        <v>0</v>
      </c>
      <c r="I27" s="130">
        <f t="shared" si="7"/>
        <v>42.066778925651185</v>
      </c>
      <c r="J27" s="130">
        <f t="shared" si="4"/>
        <v>110.92</v>
      </c>
      <c r="K27" s="128">
        <f t="shared" si="3"/>
        <v>110.92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78.459999999999994</v>
      </c>
      <c r="E28" s="128">
        <f t="shared" si="1"/>
        <v>35.01</v>
      </c>
      <c r="F28" s="128">
        <f t="shared" si="5"/>
        <v>0</v>
      </c>
      <c r="G28" s="130">
        <f t="shared" si="6"/>
        <v>43.033874907082939</v>
      </c>
      <c r="H28" s="128">
        <f t="shared" si="2"/>
        <v>0</v>
      </c>
      <c r="I28" s="130">
        <f t="shared" si="7"/>
        <v>43.033874907082939</v>
      </c>
      <c r="J28" s="130">
        <f t="shared" si="4"/>
        <v>113.47</v>
      </c>
      <c r="K28" s="128">
        <f t="shared" si="3"/>
        <v>113.47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80.260000000000005</v>
      </c>
      <c r="E29" s="128">
        <f t="shared" si="1"/>
        <v>35.82</v>
      </c>
      <c r="F29" s="128">
        <f t="shared" si="5"/>
        <v>0</v>
      </c>
      <c r="G29" s="130">
        <f t="shared" si="6"/>
        <v>44.023726088077801</v>
      </c>
      <c r="H29" s="128">
        <f t="shared" si="2"/>
        <v>0</v>
      </c>
      <c r="I29" s="130">
        <f t="shared" si="7"/>
        <v>44.023726088077801</v>
      </c>
      <c r="J29" s="130">
        <f t="shared" si="4"/>
        <v>116.08</v>
      </c>
      <c r="K29" s="128">
        <f t="shared" si="3"/>
        <v>116.08000000000001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82.11</v>
      </c>
      <c r="E30" s="128">
        <f t="shared" si="1"/>
        <v>36.64</v>
      </c>
      <c r="F30" s="128">
        <f t="shared" si="5"/>
        <v>0</v>
      </c>
      <c r="G30" s="130">
        <f t="shared" si="6"/>
        <v>45.036332468635756</v>
      </c>
      <c r="H30" s="128">
        <f t="shared" si="2"/>
        <v>0</v>
      </c>
      <c r="I30" s="130">
        <f t="shared" si="7"/>
        <v>45.036332468635756</v>
      </c>
      <c r="J30" s="130">
        <f t="shared" si="4"/>
        <v>118.75</v>
      </c>
      <c r="K30" s="128">
        <f t="shared" si="3"/>
        <v>118.75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84</v>
      </c>
      <c r="E31" s="128">
        <f t="shared" si="1"/>
        <v>37.479999999999997</v>
      </c>
      <c r="F31" s="128">
        <f t="shared" si="5"/>
        <v>0</v>
      </c>
      <c r="G31" s="130">
        <f t="shared" si="6"/>
        <v>46.071694048756811</v>
      </c>
      <c r="H31" s="128">
        <f t="shared" si="2"/>
        <v>0</v>
      </c>
      <c r="I31" s="130">
        <f t="shared" si="7"/>
        <v>46.071694048756811</v>
      </c>
      <c r="J31" s="130">
        <f t="shared" si="4"/>
        <v>121.48</v>
      </c>
      <c r="K31" s="128">
        <f t="shared" si="3"/>
        <v>121.47999999999999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85.93</v>
      </c>
      <c r="E32" s="128">
        <f t="shared" si="1"/>
        <v>38.340000000000003</v>
      </c>
      <c r="F32" s="128">
        <f t="shared" si="5"/>
        <v>0</v>
      </c>
      <c r="G32" s="130">
        <f t="shared" si="6"/>
        <v>47.129810828440974</v>
      </c>
      <c r="H32" s="128">
        <f t="shared" si="2"/>
        <v>0</v>
      </c>
      <c r="I32" s="130">
        <f t="shared" si="7"/>
        <v>47.129810828440974</v>
      </c>
      <c r="J32" s="130">
        <f t="shared" si="4"/>
        <v>124.27</v>
      </c>
      <c r="K32" s="128">
        <f t="shared" si="3"/>
        <v>124.27000000000001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87.91</v>
      </c>
      <c r="E33" s="128">
        <f t="shared" si="1"/>
        <v>39.22</v>
      </c>
      <c r="F33" s="128">
        <f t="shared" si="5"/>
        <v>0</v>
      </c>
      <c r="G33" s="130">
        <f t="shared" si="6"/>
        <v>48.214475340948745</v>
      </c>
      <c r="H33" s="128">
        <f t="shared" si="2"/>
        <v>0</v>
      </c>
      <c r="I33" s="130">
        <f t="shared" si="7"/>
        <v>48.214475340948745</v>
      </c>
      <c r="J33" s="130">
        <f t="shared" ref="J33:J37" si="8">ROUND(I33*$C$63*8.76,2)</f>
        <v>127.13</v>
      </c>
      <c r="K33" s="128">
        <f t="shared" si="3"/>
        <v>127.13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89.93</v>
      </c>
      <c r="E34" s="128">
        <f t="shared" si="1"/>
        <v>40.119999999999997</v>
      </c>
      <c r="F34" s="128">
        <f t="shared" si="5"/>
        <v>0</v>
      </c>
      <c r="G34" s="130">
        <f t="shared" si="6"/>
        <v>49.321895053019624</v>
      </c>
      <c r="H34" s="128">
        <f t="shared" si="2"/>
        <v>0</v>
      </c>
      <c r="I34" s="130">
        <f t="shared" si="7"/>
        <v>49.321895053019624</v>
      </c>
      <c r="J34" s="130">
        <f t="shared" si="8"/>
        <v>130.05000000000001</v>
      </c>
      <c r="K34" s="128">
        <f t="shared" si="3"/>
        <v>130.05000000000001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91.91</v>
      </c>
      <c r="E35" s="128">
        <f t="shared" si="1"/>
        <v>41</v>
      </c>
      <c r="F35" s="128">
        <f t="shared" si="5"/>
        <v>0</v>
      </c>
      <c r="G35" s="130">
        <f t="shared" si="6"/>
        <v>50.406559565527395</v>
      </c>
      <c r="H35" s="128">
        <f t="shared" si="2"/>
        <v>0</v>
      </c>
      <c r="I35" s="130">
        <f t="shared" si="7"/>
        <v>50.406559565527395</v>
      </c>
      <c r="J35" s="130">
        <f t="shared" si="8"/>
        <v>132.91</v>
      </c>
      <c r="K35" s="128">
        <f t="shared" si="3"/>
        <v>132.91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93.93</v>
      </c>
      <c r="E36" s="128">
        <f t="shared" si="1"/>
        <v>41.9</v>
      </c>
      <c r="F36" s="128">
        <f t="shared" si="5"/>
        <v>0</v>
      </c>
      <c r="G36" s="130">
        <f t="shared" si="6"/>
        <v>51.513979277598274</v>
      </c>
      <c r="H36" s="128">
        <f t="shared" si="2"/>
        <v>0</v>
      </c>
      <c r="I36" s="130">
        <f t="shared" si="7"/>
        <v>51.513979277598274</v>
      </c>
      <c r="J36" s="130">
        <f t="shared" si="8"/>
        <v>135.83000000000001</v>
      </c>
      <c r="K36" s="128">
        <f t="shared" si="3"/>
        <v>135.83000000000001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96.09</v>
      </c>
      <c r="E37" s="128">
        <f t="shared" si="1"/>
        <v>42.86</v>
      </c>
      <c r="F37" s="128">
        <f t="shared" si="5"/>
        <v>0</v>
      </c>
      <c r="G37" s="130">
        <f t="shared" si="6"/>
        <v>52.697249654879471</v>
      </c>
      <c r="H37" s="128">
        <f t="shared" si="2"/>
        <v>0</v>
      </c>
      <c r="I37" s="130">
        <f t="shared" si="7"/>
        <v>52.697249654879471</v>
      </c>
      <c r="J37" s="130">
        <f t="shared" si="8"/>
        <v>138.94999999999999</v>
      </c>
      <c r="K37" s="128">
        <f t="shared" si="3"/>
        <v>138.94999999999999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26"/>
      <c r="C38" s="131"/>
      <c r="D38" s="128"/>
      <c r="E38" s="128"/>
      <c r="F38" s="129"/>
      <c r="G38" s="128"/>
      <c r="H38" s="128"/>
      <c r="I38" s="130"/>
      <c r="J38" s="130"/>
      <c r="K38" s="137"/>
      <c r="R38" s="119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30.1%)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2024</v>
      </c>
    </row>
    <row r="55" spans="2:25">
      <c r="B55" s="85" t="s">
        <v>101</v>
      </c>
      <c r="C55" s="170">
        <f>'[27]Table 6.2 P1'!$C$102</f>
        <v>1608.8221683005897</v>
      </c>
      <c r="D55" s="117" t="s">
        <v>65</v>
      </c>
      <c r="O55" s="282">
        <v>354</v>
      </c>
      <c r="P55" s="117" t="s">
        <v>32</v>
      </c>
      <c r="Q55" s="274" t="s">
        <v>144</v>
      </c>
      <c r="R55" s="274" t="s">
        <v>108</v>
      </c>
      <c r="T55" s="274" t="str">
        <f>$Q$55&amp;"Proposed Station Capital Costs"</f>
        <v>L1.JBB_PVSProposed Station Capital Costs</v>
      </c>
    </row>
    <row r="56" spans="2:25">
      <c r="B56" s="85" t="s">
        <v>101</v>
      </c>
      <c r="C56" s="268">
        <f>'[27]Table 6.2 P1'!$F$102*(1+'[27]Table 6.2 P1'!$G$102)</f>
        <v>24.570618817436728</v>
      </c>
      <c r="D56" s="117" t="s">
        <v>68</v>
      </c>
      <c r="R56" s="119"/>
      <c r="T56" s="274" t="str">
        <f>$Q$55&amp;"Proposed Station Fixed Costs"</f>
        <v>L1.JBB_PVSProposed Station Fixed Costs</v>
      </c>
    </row>
    <row r="57" spans="2:25" ht="24" customHeight="1">
      <c r="B57" s="85"/>
      <c r="C57" s="270"/>
      <c r="D57" s="117" t="s">
        <v>105</v>
      </c>
      <c r="Q57" s="339" t="str">
        <f>Q55&amp;Q54</f>
        <v>L1.JBB_PVS2024</v>
      </c>
      <c r="T57" s="274" t="str">
        <f>$Q$55&amp;"Proposed Station Variable O&amp;M Costs"</f>
        <v>L1.JBB_PVSProposed Station Variable O&amp;M Costs</v>
      </c>
    </row>
    <row r="58" spans="2:25">
      <c r="B58" s="85" t="s">
        <v>101</v>
      </c>
      <c r="C58" s="268">
        <f>'[27]Table 6.2 P2'!$I$103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LEFT(RIGHT(INDEX('Table 3 TransCost'!$39:$39,1,MATCH(F60,'Table 3 TransCost'!$4:$4,0)),6),5)</f>
        <v>2024$</v>
      </c>
      <c r="C60" s="270">
        <f>INDEX('Table 3 TransCost'!$39:$39,1,MATCH(F60,'Table 3 TransCost'!$4:$4,0)+2)</f>
        <v>0</v>
      </c>
      <c r="D60" s="117" t="s">
        <v>218</v>
      </c>
      <c r="F60" s="274" t="s">
        <v>220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P2'!$C$103</f>
        <v>0.30099999999999999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4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4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4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K24" sqref="K24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11.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147</v>
      </c>
      <c r="C2" s="116"/>
      <c r="D2" s="116"/>
      <c r="E2" s="116"/>
      <c r="F2" s="116"/>
      <c r="G2" s="116"/>
      <c r="H2" s="116"/>
      <c r="I2" s="116"/>
      <c r="J2" s="116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Q5" s="119"/>
      <c r="R5" s="275"/>
      <c r="S5" s="119"/>
      <c r="T5" s="119"/>
      <c r="U5" s="119"/>
      <c r="V5" s="119"/>
      <c r="W5" s="119"/>
      <c r="X5" s="119"/>
      <c r="Y5" s="374"/>
      <c r="Z5" s="374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Q6" s="119"/>
      <c r="R6" s="276"/>
      <c r="S6" s="119"/>
      <c r="T6" s="119"/>
      <c r="U6" s="119"/>
      <c r="V6" s="119"/>
      <c r="W6" s="119"/>
      <c r="X6" s="119"/>
      <c r="Y6" s="119"/>
      <c r="Z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2:32" ht="6" customHeight="1">
      <c r="K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2:32" ht="15.75">
      <c r="B9" s="43" t="str">
        <f>C52</f>
        <v>2019 IRP Jim Bridger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Q12" s="119"/>
      <c r="R12" s="119"/>
      <c r="S12" s="119"/>
      <c r="T12" s="164"/>
      <c r="U12" s="160"/>
      <c r="V12" s="160"/>
      <c r="W12" s="119"/>
      <c r="X12" s="119"/>
      <c r="Y12" s="160"/>
      <c r="Z12" s="160"/>
      <c r="AF12" s="153"/>
    </row>
    <row r="13" spans="2:32">
      <c r="B13" s="135">
        <f t="shared" si="0"/>
        <v>2019</v>
      </c>
      <c r="C13" s="136"/>
      <c r="D13" s="128"/>
      <c r="E13" s="128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V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O16" s="341"/>
      <c r="R16" s="119"/>
      <c r="V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97"/>
      <c r="R17" s="119"/>
      <c r="V17" s="153"/>
      <c r="Y17" s="153"/>
      <c r="Z17" s="153"/>
      <c r="AF17" s="153"/>
    </row>
    <row r="18" spans="2:32">
      <c r="B18" s="135">
        <f t="shared" si="0"/>
        <v>2024</v>
      </c>
      <c r="C18" s="136"/>
      <c r="D18" s="128"/>
      <c r="E18" s="128">
        <f t="shared" si="1"/>
        <v>27.85</v>
      </c>
      <c r="F18" s="128"/>
      <c r="G18" s="130"/>
      <c r="H18" s="128">
        <f t="shared" si="2"/>
        <v>0</v>
      </c>
      <c r="I18" s="130"/>
      <c r="J18" s="130"/>
      <c r="K18" s="128">
        <f t="shared" si="3"/>
        <v>27.85</v>
      </c>
      <c r="L18" s="119"/>
      <c r="N18" s="117"/>
      <c r="O18" s="342"/>
      <c r="Q18" s="153"/>
      <c r="R18" s="119"/>
      <c r="T18" s="161"/>
      <c r="U18" s="153"/>
      <c r="V18" s="153"/>
      <c r="X18" s="153"/>
      <c r="Y18" s="153"/>
      <c r="Z18" s="153"/>
      <c r="AA18" s="280"/>
      <c r="AB18" s="279"/>
      <c r="AF18" s="153"/>
    </row>
    <row r="19" spans="2:32">
      <c r="B19" s="135">
        <f t="shared" si="0"/>
        <v>2025</v>
      </c>
      <c r="C19" s="136"/>
      <c r="D19" s="128"/>
      <c r="E19" s="128">
        <f t="shared" si="1"/>
        <v>28.49</v>
      </c>
      <c r="F19" s="128"/>
      <c r="G19" s="130"/>
      <c r="H19" s="128">
        <f t="shared" si="2"/>
        <v>0</v>
      </c>
      <c r="I19" s="130"/>
      <c r="J19" s="130"/>
      <c r="K19" s="128">
        <f t="shared" si="3"/>
        <v>28.49</v>
      </c>
      <c r="L19" s="119"/>
      <c r="N19" s="117"/>
      <c r="R19" s="119"/>
      <c r="T19" s="161"/>
      <c r="U19" s="153"/>
      <c r="V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/>
      <c r="E20" s="128">
        <f t="shared" si="1"/>
        <v>29.15</v>
      </c>
      <c r="F20" s="128"/>
      <c r="G20" s="130"/>
      <c r="H20" s="128">
        <f t="shared" si="2"/>
        <v>0</v>
      </c>
      <c r="I20" s="130"/>
      <c r="J20" s="130"/>
      <c r="K20" s="128">
        <f t="shared" si="3"/>
        <v>29.15</v>
      </c>
      <c r="L20" s="119"/>
      <c r="N20" s="117"/>
      <c r="R20" s="160"/>
      <c r="T20" s="161"/>
      <c r="U20" s="153"/>
      <c r="V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/>
      <c r="E21" s="128">
        <f t="shared" si="1"/>
        <v>29.82</v>
      </c>
      <c r="F21" s="128"/>
      <c r="G21" s="130"/>
      <c r="H21" s="128">
        <f t="shared" si="2"/>
        <v>0</v>
      </c>
      <c r="I21" s="130"/>
      <c r="J21" s="130"/>
      <c r="K21" s="128">
        <f t="shared" si="3"/>
        <v>29.82</v>
      </c>
      <c r="L21" s="119"/>
      <c r="N21" s="117"/>
      <c r="R21" s="160"/>
      <c r="T21" s="161"/>
      <c r="U21" s="153"/>
      <c r="V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/>
      <c r="E22" s="128">
        <f t="shared" si="1"/>
        <v>30.51</v>
      </c>
      <c r="F22" s="128"/>
      <c r="G22" s="130"/>
      <c r="H22" s="128">
        <f t="shared" si="2"/>
        <v>0</v>
      </c>
      <c r="I22" s="130"/>
      <c r="J22" s="130"/>
      <c r="K22" s="128">
        <f t="shared" si="3"/>
        <v>30.51</v>
      </c>
      <c r="L22" s="119"/>
      <c r="N22" s="117"/>
      <c r="R22" s="160"/>
      <c r="T22" s="161"/>
      <c r="U22" s="153"/>
      <c r="V22" s="153"/>
      <c r="X22" s="153"/>
      <c r="Y22" s="153"/>
      <c r="Z22" s="153"/>
      <c r="AF22" s="153"/>
    </row>
    <row r="23" spans="2:32">
      <c r="B23" s="135">
        <f t="shared" si="0"/>
        <v>2029</v>
      </c>
      <c r="C23" s="340">
        <f t="array" ref="C23">SUM(([25]StaBuild!$E$2:$E$1203)*([25]StaBuild!$C$2:$C$1203=$Q$55)*([25]StaBuild!$A$2:$A$1203=B23))*1000000/($O$55*1000)</f>
        <v>1210.0083472454089</v>
      </c>
      <c r="D23" s="128">
        <f>C23*$C$62</f>
        <v>61.528924457429042</v>
      </c>
      <c r="E23" s="128">
        <f t="shared" ref="E23:E37" si="4">ROUND(E22*(1+(IFERROR(INDEX($D$66:$D$74,MATCH($B23,$C$66:$C$74,0),1),0)+IFERROR(INDEX($G$66:$G$74,MATCH($B23,$F$66:$F$74,0),1),0)+IFERROR(INDEX($J$66:$J$74,MATCH($B23,$I$66:$I$74,0),1),0))),2)</f>
        <v>31.24</v>
      </c>
      <c r="F23" s="128">
        <f>C60</f>
        <v>0</v>
      </c>
      <c r="G23" s="130">
        <f>(D23+E23+F23)/(8.76*$C$63)</f>
        <v>35.182923154716029</v>
      </c>
      <c r="H23" s="128">
        <f t="shared" si="2"/>
        <v>0</v>
      </c>
      <c r="I23" s="130">
        <f>(G23+H23)</f>
        <v>35.182923154716029</v>
      </c>
      <c r="J23" s="130">
        <f t="shared" ref="J23" si="5">ROUND(I23*$C$63*8.76,2)</f>
        <v>92.77</v>
      </c>
      <c r="K23" s="128">
        <f t="shared" si="3"/>
        <v>92.768924457429037</v>
      </c>
      <c r="L23" s="119"/>
      <c r="N23" s="117"/>
      <c r="R23" s="160"/>
      <c r="T23" s="161"/>
      <c r="U23" s="153"/>
      <c r="V23" s="153"/>
      <c r="X23" s="153"/>
      <c r="Y23" s="153"/>
      <c r="Z23" s="153"/>
      <c r="AF23" s="153"/>
    </row>
    <row r="24" spans="2:32">
      <c r="B24" s="135">
        <f t="shared" si="0"/>
        <v>2030</v>
      </c>
      <c r="C24" s="340"/>
      <c r="D24" s="128">
        <f t="shared" ref="D24:F37" si="6">ROUND(D23*(1+(IFERROR(INDEX($D$66:$D$74,MATCH($B24,$C$66:$C$74,0),1),0)+IFERROR(INDEX($G$66:$G$74,MATCH($B24,$F$66:$F$74,0),1),0)+IFERROR(INDEX($J$66:$J$74,MATCH($B24,$I$66:$I$74,0),1),0))),2)</f>
        <v>62.94</v>
      </c>
      <c r="E24" s="128">
        <f t="shared" si="4"/>
        <v>31.96</v>
      </c>
      <c r="F24" s="128">
        <f t="shared" si="6"/>
        <v>0</v>
      </c>
      <c r="G24" s="130">
        <f t="shared" ref="G24:G37" si="7">(D24+E24+F24)/(8.76*$C$63)</f>
        <v>35.991140642303435</v>
      </c>
      <c r="H24" s="128">
        <f t="shared" si="2"/>
        <v>0</v>
      </c>
      <c r="I24" s="130">
        <f t="shared" ref="I24:I37" si="8">(G24+H24)</f>
        <v>35.991140642303435</v>
      </c>
      <c r="J24" s="130">
        <f t="shared" ref="J24:J32" si="9">ROUND(I24*$C$63*8.76,2)</f>
        <v>94.9</v>
      </c>
      <c r="K24" s="128">
        <f t="shared" si="3"/>
        <v>94.9</v>
      </c>
      <c r="L24" s="119"/>
      <c r="N24" s="117"/>
      <c r="R24" s="160"/>
      <c r="T24" s="161"/>
      <c r="U24" s="153"/>
      <c r="V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6"/>
        <v>64.39</v>
      </c>
      <c r="E25" s="128">
        <f t="shared" si="4"/>
        <v>32.700000000000003</v>
      </c>
      <c r="F25" s="128">
        <f t="shared" si="6"/>
        <v>0</v>
      </c>
      <c r="G25" s="130">
        <f t="shared" si="7"/>
        <v>36.821705426356594</v>
      </c>
      <c r="H25" s="128">
        <f t="shared" si="2"/>
        <v>0</v>
      </c>
      <c r="I25" s="130">
        <f t="shared" si="8"/>
        <v>36.821705426356594</v>
      </c>
      <c r="J25" s="130">
        <f t="shared" si="9"/>
        <v>97.09</v>
      </c>
      <c r="K25" s="128">
        <f t="shared" si="3"/>
        <v>97.09</v>
      </c>
      <c r="L25" s="119"/>
      <c r="N25" s="117"/>
      <c r="R25" s="160"/>
      <c r="T25" s="161"/>
      <c r="U25" s="153"/>
      <c r="V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6"/>
        <v>65.87</v>
      </c>
      <c r="E26" s="128">
        <f t="shared" si="4"/>
        <v>33.450000000000003</v>
      </c>
      <c r="F26" s="128">
        <f t="shared" si="6"/>
        <v>0</v>
      </c>
      <c r="G26" s="130">
        <f t="shared" si="7"/>
        <v>37.667440343451815</v>
      </c>
      <c r="H26" s="128">
        <f t="shared" si="2"/>
        <v>0</v>
      </c>
      <c r="I26" s="130">
        <f t="shared" si="8"/>
        <v>37.667440343451815</v>
      </c>
      <c r="J26" s="130">
        <f t="shared" si="9"/>
        <v>99.32</v>
      </c>
      <c r="K26" s="128">
        <f t="shared" si="3"/>
        <v>99.320000000000007</v>
      </c>
      <c r="L26" s="119"/>
      <c r="N26" s="117"/>
      <c r="R26" s="160"/>
      <c r="T26" s="161"/>
      <c r="U26" s="153"/>
      <c r="V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6"/>
        <v>67.39</v>
      </c>
      <c r="E27" s="128">
        <f t="shared" si="4"/>
        <v>34.22</v>
      </c>
      <c r="F27" s="128">
        <f t="shared" si="6"/>
        <v>0</v>
      </c>
      <c r="G27" s="130">
        <f t="shared" si="7"/>
        <v>38.535930460110137</v>
      </c>
      <c r="H27" s="128">
        <f t="shared" si="2"/>
        <v>0</v>
      </c>
      <c r="I27" s="130">
        <f t="shared" si="8"/>
        <v>38.535930460110137</v>
      </c>
      <c r="J27" s="130">
        <f t="shared" si="9"/>
        <v>101.61</v>
      </c>
      <c r="K27" s="128">
        <f t="shared" si="3"/>
        <v>101.61</v>
      </c>
      <c r="L27" s="119"/>
      <c r="N27" s="117"/>
      <c r="R27" s="160"/>
      <c r="T27" s="161"/>
      <c r="U27" s="153"/>
      <c r="V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6"/>
        <v>68.94</v>
      </c>
      <c r="E28" s="128">
        <f t="shared" si="4"/>
        <v>35.01</v>
      </c>
      <c r="F28" s="128">
        <f t="shared" si="6"/>
        <v>0</v>
      </c>
      <c r="G28" s="130">
        <f t="shared" si="7"/>
        <v>39.423383243071044</v>
      </c>
      <c r="H28" s="128">
        <f t="shared" si="2"/>
        <v>0</v>
      </c>
      <c r="I28" s="130">
        <f t="shared" si="8"/>
        <v>39.423383243071044</v>
      </c>
      <c r="J28" s="130">
        <f t="shared" si="9"/>
        <v>103.95</v>
      </c>
      <c r="K28" s="128">
        <f t="shared" si="3"/>
        <v>103.94999999999999</v>
      </c>
      <c r="L28" s="119"/>
      <c r="N28" s="117"/>
      <c r="R28" s="160"/>
      <c r="T28" s="161"/>
      <c r="U28" s="153"/>
      <c r="V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6"/>
        <v>70.53</v>
      </c>
      <c r="E29" s="128">
        <f t="shared" si="4"/>
        <v>35.82</v>
      </c>
      <c r="F29" s="128">
        <f t="shared" si="6"/>
        <v>0</v>
      </c>
      <c r="G29" s="130">
        <f t="shared" si="7"/>
        <v>40.33359122559505</v>
      </c>
      <c r="H29" s="128">
        <f t="shared" si="2"/>
        <v>0</v>
      </c>
      <c r="I29" s="130">
        <f t="shared" si="8"/>
        <v>40.33359122559505</v>
      </c>
      <c r="J29" s="130">
        <f t="shared" si="9"/>
        <v>106.35</v>
      </c>
      <c r="K29" s="128">
        <f t="shared" si="3"/>
        <v>106.35</v>
      </c>
      <c r="L29" s="119"/>
      <c r="N29" s="117"/>
      <c r="R29" s="160"/>
      <c r="T29" s="161"/>
      <c r="U29" s="153"/>
      <c r="V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6"/>
        <v>72.150000000000006</v>
      </c>
      <c r="E30" s="128">
        <f t="shared" si="4"/>
        <v>36.64</v>
      </c>
      <c r="F30" s="128">
        <f t="shared" si="6"/>
        <v>0</v>
      </c>
      <c r="G30" s="130">
        <f t="shared" si="7"/>
        <v>41.258969341161126</v>
      </c>
      <c r="H30" s="128">
        <f t="shared" si="2"/>
        <v>0</v>
      </c>
      <c r="I30" s="130">
        <f t="shared" si="8"/>
        <v>41.258969341161126</v>
      </c>
      <c r="J30" s="130">
        <f t="shared" si="9"/>
        <v>108.79</v>
      </c>
      <c r="K30" s="128">
        <f t="shared" si="3"/>
        <v>108.79</v>
      </c>
      <c r="L30" s="119"/>
      <c r="N30" s="117"/>
      <c r="R30" s="160"/>
      <c r="T30" s="161"/>
      <c r="U30" s="153"/>
      <c r="V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6"/>
        <v>73.81</v>
      </c>
      <c r="E31" s="128">
        <f t="shared" si="4"/>
        <v>37.479999999999997</v>
      </c>
      <c r="F31" s="128">
        <f t="shared" si="6"/>
        <v>0</v>
      </c>
      <c r="G31" s="130">
        <f t="shared" si="7"/>
        <v>42.207102656290296</v>
      </c>
      <c r="H31" s="128">
        <f t="shared" si="2"/>
        <v>0</v>
      </c>
      <c r="I31" s="130">
        <f t="shared" si="8"/>
        <v>42.207102656290296</v>
      </c>
      <c r="J31" s="130">
        <f t="shared" si="9"/>
        <v>111.29</v>
      </c>
      <c r="K31" s="128">
        <f t="shared" si="3"/>
        <v>111.28999999999999</v>
      </c>
      <c r="L31" s="119"/>
      <c r="N31" s="117"/>
      <c r="R31" s="160"/>
      <c r="T31" s="161"/>
      <c r="U31" s="153"/>
      <c r="V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6"/>
        <v>75.510000000000005</v>
      </c>
      <c r="E32" s="128">
        <f t="shared" si="4"/>
        <v>38.340000000000003</v>
      </c>
      <c r="F32" s="128">
        <f t="shared" si="6"/>
        <v>0</v>
      </c>
      <c r="G32" s="130">
        <f t="shared" si="7"/>
        <v>43.17799117098258</v>
      </c>
      <c r="H32" s="128">
        <f t="shared" si="2"/>
        <v>0</v>
      </c>
      <c r="I32" s="130">
        <f t="shared" si="8"/>
        <v>43.17799117098258</v>
      </c>
      <c r="J32" s="130">
        <f t="shared" si="9"/>
        <v>113.85</v>
      </c>
      <c r="K32" s="128">
        <f t="shared" si="3"/>
        <v>113.85000000000001</v>
      </c>
      <c r="L32" s="119"/>
      <c r="N32" s="117"/>
      <c r="R32" s="160"/>
      <c r="T32" s="161"/>
      <c r="U32" s="153"/>
      <c r="V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6"/>
        <v>77.25</v>
      </c>
      <c r="E33" s="128">
        <f t="shared" si="4"/>
        <v>39.22</v>
      </c>
      <c r="F33" s="128">
        <f t="shared" si="6"/>
        <v>0</v>
      </c>
      <c r="G33" s="130">
        <f t="shared" si="7"/>
        <v>44.17163488523795</v>
      </c>
      <c r="H33" s="128">
        <f t="shared" si="2"/>
        <v>0</v>
      </c>
      <c r="I33" s="130">
        <f t="shared" si="8"/>
        <v>44.17163488523795</v>
      </c>
      <c r="J33" s="130">
        <f t="shared" ref="J33:J37" si="10">ROUND(I33*$C$63*8.76,2)</f>
        <v>116.47</v>
      </c>
      <c r="K33" s="128">
        <f t="shared" si="3"/>
        <v>116.47</v>
      </c>
      <c r="L33" s="119"/>
      <c r="N33" s="117"/>
      <c r="R33" s="160"/>
      <c r="T33" s="161"/>
      <c r="U33" s="153"/>
      <c r="V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6"/>
        <v>79.03</v>
      </c>
      <c r="E34" s="128">
        <f t="shared" si="4"/>
        <v>40.119999999999997</v>
      </c>
      <c r="F34" s="128">
        <f t="shared" si="6"/>
        <v>0</v>
      </c>
      <c r="G34" s="130">
        <f t="shared" si="7"/>
        <v>45.188033799056427</v>
      </c>
      <c r="H34" s="128">
        <f t="shared" si="2"/>
        <v>0</v>
      </c>
      <c r="I34" s="130">
        <f t="shared" si="8"/>
        <v>45.188033799056427</v>
      </c>
      <c r="J34" s="130">
        <f t="shared" si="10"/>
        <v>119.15</v>
      </c>
      <c r="K34" s="128">
        <f t="shared" si="3"/>
        <v>119.15</v>
      </c>
      <c r="L34" s="119"/>
      <c r="N34" s="117"/>
      <c r="R34" s="160"/>
      <c r="T34" s="161"/>
      <c r="U34" s="153"/>
      <c r="V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6"/>
        <v>80.77</v>
      </c>
      <c r="E35" s="128">
        <f t="shared" si="4"/>
        <v>41</v>
      </c>
      <c r="F35" s="128">
        <f t="shared" si="6"/>
        <v>0</v>
      </c>
      <c r="G35" s="130">
        <f t="shared" si="7"/>
        <v>46.181677513311797</v>
      </c>
      <c r="H35" s="128">
        <f t="shared" si="2"/>
        <v>0</v>
      </c>
      <c r="I35" s="130">
        <f t="shared" si="8"/>
        <v>46.181677513311797</v>
      </c>
      <c r="J35" s="130">
        <f t="shared" si="10"/>
        <v>121.77</v>
      </c>
      <c r="K35" s="128">
        <f t="shared" si="3"/>
        <v>121.77</v>
      </c>
      <c r="L35" s="119"/>
      <c r="N35" s="117"/>
      <c r="R35" s="160"/>
      <c r="T35" s="161"/>
      <c r="U35" s="153"/>
      <c r="V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6"/>
        <v>82.55</v>
      </c>
      <c r="E36" s="128">
        <f t="shared" si="4"/>
        <v>41.9</v>
      </c>
      <c r="F36" s="128">
        <f t="shared" si="6"/>
        <v>0</v>
      </c>
      <c r="G36" s="130">
        <f t="shared" si="7"/>
        <v>47.198076427130268</v>
      </c>
      <c r="H36" s="128">
        <f t="shared" si="2"/>
        <v>0</v>
      </c>
      <c r="I36" s="130">
        <f t="shared" si="8"/>
        <v>47.198076427130268</v>
      </c>
      <c r="J36" s="130">
        <f t="shared" si="10"/>
        <v>124.45</v>
      </c>
      <c r="K36" s="128">
        <f t="shared" si="3"/>
        <v>124.44999999999999</v>
      </c>
      <c r="L36" s="119"/>
      <c r="N36" s="117"/>
      <c r="R36" s="160"/>
      <c r="T36" s="161"/>
      <c r="U36" s="153"/>
      <c r="V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6"/>
        <v>84.45</v>
      </c>
      <c r="E37" s="128">
        <f t="shared" si="4"/>
        <v>42.86</v>
      </c>
      <c r="F37" s="128">
        <f t="shared" si="6"/>
        <v>0</v>
      </c>
      <c r="G37" s="130">
        <f t="shared" si="7"/>
        <v>48.282740939638046</v>
      </c>
      <c r="H37" s="128">
        <f t="shared" si="2"/>
        <v>0</v>
      </c>
      <c r="I37" s="130">
        <f t="shared" si="8"/>
        <v>48.282740939638046</v>
      </c>
      <c r="J37" s="130">
        <f t="shared" si="10"/>
        <v>127.31</v>
      </c>
      <c r="K37" s="128">
        <f t="shared" si="3"/>
        <v>127.31</v>
      </c>
      <c r="L37" s="119"/>
      <c r="N37" s="117"/>
      <c r="R37" s="160"/>
      <c r="T37" s="161"/>
      <c r="U37" s="153"/>
      <c r="V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X38" s="153"/>
      <c r="Y38" s="153"/>
      <c r="Z38" s="153"/>
      <c r="AF38" s="153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  <c r="AC44" s="277"/>
    </row>
    <row r="45" spans="2:32">
      <c r="C45" s="140" t="str">
        <f>C7</f>
        <v>(a)</v>
      </c>
      <c r="D45" s="117" t="s">
        <v>65</v>
      </c>
      <c r="AC45" s="277"/>
    </row>
    <row r="46" spans="2:32">
      <c r="C46" s="140" t="str">
        <f>D7</f>
        <v>(b)</v>
      </c>
      <c r="D46" s="130" t="str">
        <f>"= "&amp;C7&amp;" x "&amp;C62</f>
        <v>= (a) x 0.05085</v>
      </c>
      <c r="AC46" s="277"/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30.1%)</v>
      </c>
      <c r="AC47" s="277"/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2029</v>
      </c>
    </row>
    <row r="55" spans="2:25">
      <c r="B55" s="85" t="s">
        <v>101</v>
      </c>
      <c r="C55" s="170">
        <f>'[27]Table 6.2 P1'!$C$102</f>
        <v>1608.8221683005897</v>
      </c>
      <c r="D55" s="117" t="s">
        <v>65</v>
      </c>
      <c r="O55" s="282">
        <v>359.4</v>
      </c>
      <c r="P55" s="117" t="s">
        <v>32</v>
      </c>
      <c r="Q55" s="274" t="s">
        <v>170</v>
      </c>
      <c r="R55" s="274" t="s">
        <v>108</v>
      </c>
      <c r="T55" s="274" t="str">
        <f>$Q$55&amp;"Proposed Station Capital Costs"</f>
        <v>L_.JBB_PVSProposed Station Capital Costs</v>
      </c>
    </row>
    <row r="56" spans="2:25">
      <c r="B56" s="85" t="s">
        <v>101</v>
      </c>
      <c r="C56" s="268">
        <f>'[27]Table 6.2 P1'!$F$102*(1+'[27]Table 6.2 P1'!$G$102)</f>
        <v>24.570618817436728</v>
      </c>
      <c r="D56" s="117" t="s">
        <v>68</v>
      </c>
      <c r="R56" s="119"/>
      <c r="T56" s="274" t="str">
        <f>$Q$55&amp;"Proposed Station Fixed Costs"</f>
        <v>L_.JBB_PVSProposed Station Fixed Costs</v>
      </c>
    </row>
    <row r="57" spans="2:25" ht="24" customHeight="1">
      <c r="B57" s="85"/>
      <c r="C57" s="270"/>
      <c r="D57" s="117" t="s">
        <v>105</v>
      </c>
      <c r="Q57" s="339" t="str">
        <f>Q55&amp;Q54</f>
        <v>L_.JBB_PVS2029</v>
      </c>
      <c r="T57" s="274" t="str">
        <f>$Q$55&amp;"Proposed Station Variable O&amp;M Costs"</f>
        <v>L_.JBB_PVSProposed Station Variable O&amp;M Costs</v>
      </c>
    </row>
    <row r="58" spans="2:25">
      <c r="B58" s="85" t="s">
        <v>101</v>
      </c>
      <c r="C58" s="268">
        <f>'[27]Table 6.2 P2'!$I$103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LEFT(RIGHT(INDEX('Table 3 TransCost'!$39:$39,1,MATCH(F60,'Table 3 TransCost'!$4:$4,0)),6),5)</f>
        <v>2029$</v>
      </c>
      <c r="C60" s="270">
        <f>INDEX('Table 3 TransCost'!$39:$39,1,MATCH(F60,'Table 3 TransCost'!$4:$4,0)+2)</f>
        <v>0</v>
      </c>
      <c r="D60" s="117" t="s">
        <v>218</v>
      </c>
      <c r="F60" s="274" t="s">
        <v>219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P2'!$C$103</f>
        <v>0.30099999999999999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11">C66+1</f>
        <v>2018</v>
      </c>
      <c r="D67" s="41">
        <f>VLOOKUP(C67,'[21]Inflation Forecast'!$B$6:$C$61,2,FALSE)</f>
        <v>2.4E-2</v>
      </c>
      <c r="E67" s="85"/>
      <c r="F67" s="87">
        <f t="shared" ref="F67:F74" si="12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11"/>
        <v>2019</v>
      </c>
      <c r="D68" s="41">
        <f>VLOOKUP(C68,'[21]Inflation Forecast'!$B$6:$C$61,2,FALSE)</f>
        <v>1.7999999999999999E-2</v>
      </c>
      <c r="E68" s="85"/>
      <c r="F68" s="87">
        <f t="shared" si="12"/>
        <v>2028</v>
      </c>
      <c r="G68" s="41">
        <f>VLOOKUP(F68,'[21]Inflation Forecast'!$B$6:$C$61,2,FALSE)</f>
        <v>2.3E-2</v>
      </c>
      <c r="H68" s="41"/>
      <c r="I68" s="87">
        <f t="shared" ref="I68:I74" si="13">I67+1</f>
        <v>2037</v>
      </c>
      <c r="J68" s="41">
        <f>VLOOKUP(I68,'[21]Inflation Forecast'!$B$6:$C$61,2,FALSE)</f>
        <v>2.3E-2</v>
      </c>
    </row>
    <row r="69" spans="3:14">
      <c r="C69" s="87">
        <f t="shared" si="11"/>
        <v>2020</v>
      </c>
      <c r="D69" s="41">
        <f>VLOOKUP(C69,'[21]Inflation Forecast'!$B$6:$C$61,2,FALSE)</f>
        <v>1.2E-2</v>
      </c>
      <c r="E69" s="85"/>
      <c r="F69" s="87">
        <f t="shared" si="12"/>
        <v>2029</v>
      </c>
      <c r="G69" s="41">
        <f>VLOOKUP(F69,'[21]Inflation Forecast'!$B$6:$C$61,2,FALSE)</f>
        <v>2.4E-2</v>
      </c>
      <c r="H69" s="41"/>
      <c r="I69" s="87">
        <f t="shared" si="13"/>
        <v>2038</v>
      </c>
      <c r="J69" s="41">
        <f>VLOOKUP(I69,'[21]Inflation Forecast'!$B$6:$C$61,2,FALSE)</f>
        <v>2.3E-2</v>
      </c>
    </row>
    <row r="70" spans="3:14">
      <c r="C70" s="87">
        <f t="shared" si="11"/>
        <v>2021</v>
      </c>
      <c r="D70" s="41">
        <f>VLOOKUP(C70,'[21]Inflation Forecast'!$B$6:$C$61,2,FALSE)</f>
        <v>3.2000000000000001E-2</v>
      </c>
      <c r="E70" s="85"/>
      <c r="F70" s="87">
        <f t="shared" si="12"/>
        <v>2030</v>
      </c>
      <c r="G70" s="41">
        <f>VLOOKUP(F70,'[21]Inflation Forecast'!$B$6:$C$61,2,FALSE)</f>
        <v>2.3E-2</v>
      </c>
      <c r="H70" s="41"/>
      <c r="I70" s="87">
        <f t="shared" si="13"/>
        <v>2039</v>
      </c>
      <c r="J70" s="41">
        <f>VLOOKUP(I70,'[21]Inflation Forecast'!$B$6:$C$61,2,FALSE)</f>
        <v>2.3E-2</v>
      </c>
    </row>
    <row r="71" spans="3:14">
      <c r="C71" s="87">
        <f t="shared" si="11"/>
        <v>2022</v>
      </c>
      <c r="D71" s="41">
        <f>VLOOKUP(C71,'[21]Inflation Forecast'!$B$6:$C$61,2,FALSE)</f>
        <v>2.1999999999999999E-2</v>
      </c>
      <c r="E71" s="85"/>
      <c r="F71" s="87">
        <f t="shared" si="12"/>
        <v>2031</v>
      </c>
      <c r="G71" s="41">
        <f>VLOOKUP(F71,'[21]Inflation Forecast'!$B$6:$C$61,2,FALSE)</f>
        <v>2.3E-2</v>
      </c>
      <c r="H71" s="41"/>
      <c r="I71" s="87">
        <f t="shared" si="13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11"/>
        <v>2023</v>
      </c>
      <c r="D72" s="41">
        <f>VLOOKUP(C72,'[21]Inflation Forecast'!$B$6:$C$61,2,FALSE)</f>
        <v>2.1000000000000001E-2</v>
      </c>
      <c r="E72" s="86"/>
      <c r="F72" s="87">
        <f t="shared" si="12"/>
        <v>2032</v>
      </c>
      <c r="G72" s="41">
        <f>VLOOKUP(F72,'[21]Inflation Forecast'!$B$6:$C$61,2,FALSE)</f>
        <v>2.3E-2</v>
      </c>
      <c r="H72" s="41"/>
      <c r="I72" s="87">
        <f t="shared" si="13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11"/>
        <v>2024</v>
      </c>
      <c r="D73" s="41">
        <f>VLOOKUP(C73,'[21]Inflation Forecast'!$B$6:$C$61,2,FALSE)</f>
        <v>2.1999999999999999E-2</v>
      </c>
      <c r="E73" s="86"/>
      <c r="F73" s="87">
        <f t="shared" si="12"/>
        <v>2033</v>
      </c>
      <c r="G73" s="41">
        <f>VLOOKUP(F73,'[21]Inflation Forecast'!$B$6:$C$61,2,FALSE)</f>
        <v>2.3E-2</v>
      </c>
      <c r="H73" s="41"/>
      <c r="I73" s="87">
        <f t="shared" si="13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11"/>
        <v>2025</v>
      </c>
      <c r="D74" s="41">
        <f>VLOOKUP(C74,'[21]Inflation Forecast'!$B$6:$C$61,2,FALSE)</f>
        <v>2.3E-2</v>
      </c>
      <c r="E74" s="86"/>
      <c r="F74" s="87">
        <f t="shared" si="12"/>
        <v>2034</v>
      </c>
      <c r="G74" s="41">
        <f>VLOOKUP(F74,'[21]Inflation Forecast'!$B$6:$C$61,2,FALSE)</f>
        <v>2.3E-2</v>
      </c>
      <c r="H74" s="41"/>
      <c r="I74" s="87">
        <f t="shared" si="13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K24" sqref="K24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2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11.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149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2:32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374"/>
      <c r="AA5" s="119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  <c r="Z6" s="119"/>
      <c r="AA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32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32" ht="15.75">
      <c r="B9" s="43" t="str">
        <f>C52</f>
        <v>2019 IRP Southen Oregon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153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W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W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V15" s="153"/>
      <c r="W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O16" s="341"/>
      <c r="R16" s="119"/>
      <c r="V16" s="153"/>
      <c r="W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97"/>
      <c r="R17" s="119"/>
      <c r="V17" s="153"/>
      <c r="W17" s="153"/>
      <c r="Y17" s="153"/>
      <c r="Z17" s="153"/>
      <c r="AF17" s="153"/>
    </row>
    <row r="18" spans="2:32">
      <c r="B18" s="135">
        <f t="shared" si="0"/>
        <v>2024</v>
      </c>
      <c r="C18" s="340">
        <f t="array" ref="C18">SUM(([25]StaBuild!$E$2:$E$1203)*([25]StaBuild!$C$2:$C$1203=$Q$55)*([25]StaBuild!$A$2:$A$1203=B18))*1000000/($O$55*1000)</f>
        <v>1296.5513342379013</v>
      </c>
      <c r="D18" s="128">
        <f>C18*$C$62</f>
        <v>65.929635345997283</v>
      </c>
      <c r="E18" s="128">
        <f t="shared" si="1"/>
        <v>27.85</v>
      </c>
      <c r="F18" s="198">
        <f>C60</f>
        <v>0</v>
      </c>
      <c r="G18" s="130">
        <f>(D18+E18+F18)/(8.76*$C$63)</f>
        <v>36.045245201634806</v>
      </c>
      <c r="H18" s="128">
        <f t="shared" si="2"/>
        <v>0</v>
      </c>
      <c r="I18" s="130">
        <f>(G18+H18)</f>
        <v>36.045245201634806</v>
      </c>
      <c r="J18" s="130">
        <f t="shared" ref="J18:J32" si="4">ROUND(I18*$C$63*8.76,2)</f>
        <v>93.78</v>
      </c>
      <c r="K18" s="128">
        <f t="shared" si="3"/>
        <v>93.779635345997292</v>
      </c>
      <c r="L18" s="119"/>
      <c r="N18" s="117"/>
      <c r="O18" s="342"/>
      <c r="Q18" s="153"/>
      <c r="R18" s="119"/>
      <c r="T18" s="161"/>
      <c r="U18" s="153"/>
      <c r="V18" s="153"/>
      <c r="W18" s="153"/>
      <c r="X18" s="153"/>
      <c r="Y18" s="153"/>
      <c r="Z18" s="153"/>
      <c r="AA18" s="280"/>
      <c r="AB18" s="279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67.45</v>
      </c>
      <c r="E19" s="128">
        <f t="shared" si="1"/>
        <v>28.49</v>
      </c>
      <c r="F19" s="128">
        <f t="shared" si="5"/>
        <v>0</v>
      </c>
      <c r="G19" s="130">
        <f t="shared" ref="G19:G37" si="6">(D19+E19+F19)/(8.76*$C$63)</f>
        <v>36.875605368756055</v>
      </c>
      <c r="H19" s="128">
        <f t="shared" si="2"/>
        <v>0</v>
      </c>
      <c r="I19" s="130">
        <f t="shared" ref="I19:I37" si="7">(G19+H19)</f>
        <v>36.875605368756055</v>
      </c>
      <c r="J19" s="130">
        <f t="shared" si="4"/>
        <v>95.94</v>
      </c>
      <c r="K19" s="128">
        <f t="shared" si="3"/>
        <v>95.94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69</v>
      </c>
      <c r="E20" s="128">
        <f t="shared" si="1"/>
        <v>29.15</v>
      </c>
      <c r="F20" s="128">
        <f t="shared" si="5"/>
        <v>0</v>
      </c>
      <c r="G20" s="130">
        <f t="shared" si="6"/>
        <v>37.725043432805997</v>
      </c>
      <c r="H20" s="128">
        <f t="shared" si="2"/>
        <v>0</v>
      </c>
      <c r="I20" s="130">
        <f t="shared" si="7"/>
        <v>37.725043432805997</v>
      </c>
      <c r="J20" s="130">
        <f t="shared" si="4"/>
        <v>98.15</v>
      </c>
      <c r="K20" s="128">
        <f t="shared" si="3"/>
        <v>98.15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70.59</v>
      </c>
      <c r="E21" s="128">
        <f t="shared" si="1"/>
        <v>29.82</v>
      </c>
      <c r="F21" s="128">
        <f t="shared" si="5"/>
        <v>0</v>
      </c>
      <c r="G21" s="130">
        <f t="shared" si="6"/>
        <v>38.593699552603667</v>
      </c>
      <c r="H21" s="128">
        <f t="shared" si="2"/>
        <v>0</v>
      </c>
      <c r="I21" s="130">
        <f t="shared" si="7"/>
        <v>38.593699552603667</v>
      </c>
      <c r="J21" s="130">
        <f t="shared" si="4"/>
        <v>100.41</v>
      </c>
      <c r="K21" s="128">
        <f t="shared" si="3"/>
        <v>100.41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72.209999999999994</v>
      </c>
      <c r="E22" s="128">
        <f t="shared" si="1"/>
        <v>30.51</v>
      </c>
      <c r="F22" s="128">
        <f t="shared" si="5"/>
        <v>0</v>
      </c>
      <c r="G22" s="130">
        <f t="shared" si="6"/>
        <v>39.481573728149073</v>
      </c>
      <c r="H22" s="128">
        <f t="shared" si="2"/>
        <v>0</v>
      </c>
      <c r="I22" s="130">
        <f t="shared" si="7"/>
        <v>39.481573728149073</v>
      </c>
      <c r="J22" s="130">
        <f t="shared" si="4"/>
        <v>102.72</v>
      </c>
      <c r="K22" s="128">
        <f t="shared" si="3"/>
        <v>102.72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73.94</v>
      </c>
      <c r="E23" s="128">
        <f t="shared" si="1"/>
        <v>31.24</v>
      </c>
      <c r="F23" s="128">
        <f t="shared" si="5"/>
        <v>0</v>
      </c>
      <c r="G23" s="130">
        <f t="shared" si="6"/>
        <v>40.427102070937686</v>
      </c>
      <c r="H23" s="128">
        <f t="shared" si="2"/>
        <v>0</v>
      </c>
      <c r="I23" s="130">
        <f t="shared" si="7"/>
        <v>40.427102070937686</v>
      </c>
      <c r="J23" s="130">
        <f t="shared" si="4"/>
        <v>105.18</v>
      </c>
      <c r="K23" s="128">
        <f t="shared" si="3"/>
        <v>105.17999999999999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75.64</v>
      </c>
      <c r="E24" s="128">
        <f t="shared" si="1"/>
        <v>31.96</v>
      </c>
      <c r="F24" s="128">
        <f t="shared" si="5"/>
        <v>0</v>
      </c>
      <c r="G24" s="130">
        <f t="shared" si="6"/>
        <v>41.357255969128119</v>
      </c>
      <c r="H24" s="128">
        <f t="shared" si="2"/>
        <v>0</v>
      </c>
      <c r="I24" s="130">
        <f t="shared" si="7"/>
        <v>41.357255969128119</v>
      </c>
      <c r="J24" s="130">
        <f t="shared" si="4"/>
        <v>107.6</v>
      </c>
      <c r="K24" s="128">
        <f t="shared" si="3"/>
        <v>107.6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77.38</v>
      </c>
      <c r="E25" s="128">
        <f t="shared" si="1"/>
        <v>32.700000000000003</v>
      </c>
      <c r="F25" s="128">
        <f t="shared" si="5"/>
        <v>0</v>
      </c>
      <c r="G25" s="130">
        <f t="shared" si="6"/>
        <v>42.310471534215829</v>
      </c>
      <c r="H25" s="128">
        <f t="shared" si="2"/>
        <v>0</v>
      </c>
      <c r="I25" s="130">
        <f t="shared" si="7"/>
        <v>42.310471534215829</v>
      </c>
      <c r="J25" s="130">
        <f t="shared" si="4"/>
        <v>110.08</v>
      </c>
      <c r="K25" s="128">
        <f t="shared" si="3"/>
        <v>110.08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79.16</v>
      </c>
      <c r="E26" s="128">
        <f t="shared" si="1"/>
        <v>33.450000000000003</v>
      </c>
      <c r="F26" s="128">
        <f t="shared" si="5"/>
        <v>0</v>
      </c>
      <c r="G26" s="130">
        <f t="shared" si="6"/>
        <v>43.282905155051274</v>
      </c>
      <c r="H26" s="128">
        <f t="shared" si="2"/>
        <v>0</v>
      </c>
      <c r="I26" s="130">
        <f t="shared" si="7"/>
        <v>43.282905155051274</v>
      </c>
      <c r="J26" s="130">
        <f t="shared" si="4"/>
        <v>112.61</v>
      </c>
      <c r="K26" s="128">
        <f t="shared" si="3"/>
        <v>112.61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80.98</v>
      </c>
      <c r="E27" s="128">
        <f t="shared" si="1"/>
        <v>34.22</v>
      </c>
      <c r="F27" s="128">
        <f t="shared" si="5"/>
        <v>0</v>
      </c>
      <c r="G27" s="130">
        <f t="shared" si="6"/>
        <v>44.278400442784012</v>
      </c>
      <c r="H27" s="128">
        <f t="shared" si="2"/>
        <v>0</v>
      </c>
      <c r="I27" s="130">
        <f t="shared" si="7"/>
        <v>44.278400442784012</v>
      </c>
      <c r="J27" s="130">
        <f t="shared" si="4"/>
        <v>115.2</v>
      </c>
      <c r="K27" s="128">
        <f t="shared" si="3"/>
        <v>115.2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82.84</v>
      </c>
      <c r="E28" s="128">
        <f t="shared" si="1"/>
        <v>35.01</v>
      </c>
      <c r="F28" s="128">
        <f t="shared" si="5"/>
        <v>0</v>
      </c>
      <c r="G28" s="130">
        <f t="shared" si="6"/>
        <v>45.296957397414019</v>
      </c>
      <c r="H28" s="128">
        <f t="shared" si="2"/>
        <v>0</v>
      </c>
      <c r="I28" s="130">
        <f t="shared" si="7"/>
        <v>45.296957397414019</v>
      </c>
      <c r="J28" s="130">
        <f t="shared" si="4"/>
        <v>117.85</v>
      </c>
      <c r="K28" s="128">
        <f t="shared" si="3"/>
        <v>117.85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84.75</v>
      </c>
      <c r="E29" s="128">
        <f t="shared" si="1"/>
        <v>35.82</v>
      </c>
      <c r="F29" s="128">
        <f t="shared" si="5"/>
        <v>0</v>
      </c>
      <c r="G29" s="130">
        <f t="shared" si="6"/>
        <v>46.342419630090866</v>
      </c>
      <c r="H29" s="128">
        <f t="shared" si="2"/>
        <v>0</v>
      </c>
      <c r="I29" s="130">
        <f t="shared" si="7"/>
        <v>46.342419630090866</v>
      </c>
      <c r="J29" s="130">
        <f t="shared" si="4"/>
        <v>120.57</v>
      </c>
      <c r="K29" s="128">
        <f t="shared" si="3"/>
        <v>120.57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86.7</v>
      </c>
      <c r="E30" s="128">
        <f t="shared" si="1"/>
        <v>36.64</v>
      </c>
      <c r="F30" s="128">
        <f t="shared" si="5"/>
        <v>0</v>
      </c>
      <c r="G30" s="130">
        <f t="shared" si="6"/>
        <v>47.407099918515449</v>
      </c>
      <c r="H30" s="128">
        <f t="shared" si="2"/>
        <v>0</v>
      </c>
      <c r="I30" s="130">
        <f t="shared" si="7"/>
        <v>47.407099918515449</v>
      </c>
      <c r="J30" s="130">
        <f t="shared" si="4"/>
        <v>123.34</v>
      </c>
      <c r="K30" s="128">
        <f t="shared" si="3"/>
        <v>123.34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88.69</v>
      </c>
      <c r="E31" s="128">
        <f t="shared" si="1"/>
        <v>37.479999999999997</v>
      </c>
      <c r="F31" s="128">
        <f t="shared" si="5"/>
        <v>0</v>
      </c>
      <c r="G31" s="130">
        <f t="shared" si="6"/>
        <v>48.494841873837309</v>
      </c>
      <c r="H31" s="128">
        <f t="shared" si="2"/>
        <v>0</v>
      </c>
      <c r="I31" s="130">
        <f t="shared" si="7"/>
        <v>48.494841873837309</v>
      </c>
      <c r="J31" s="130">
        <f t="shared" si="4"/>
        <v>126.17</v>
      </c>
      <c r="K31" s="128">
        <f t="shared" si="3"/>
        <v>126.16999999999999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90.73</v>
      </c>
      <c r="E32" s="128">
        <f t="shared" si="1"/>
        <v>38.340000000000003</v>
      </c>
      <c r="F32" s="128">
        <f t="shared" si="5"/>
        <v>0</v>
      </c>
      <c r="G32" s="130">
        <f t="shared" si="6"/>
        <v>49.609489107206002</v>
      </c>
      <c r="H32" s="128">
        <f t="shared" si="2"/>
        <v>0</v>
      </c>
      <c r="I32" s="130">
        <f t="shared" si="7"/>
        <v>49.609489107206002</v>
      </c>
      <c r="J32" s="130">
        <f t="shared" si="4"/>
        <v>129.07</v>
      </c>
      <c r="K32" s="128">
        <f t="shared" si="3"/>
        <v>129.07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92.82</v>
      </c>
      <c r="E33" s="128">
        <f t="shared" si="1"/>
        <v>39.22</v>
      </c>
      <c r="F33" s="128">
        <f t="shared" si="5"/>
        <v>0</v>
      </c>
      <c r="G33" s="130">
        <f t="shared" si="6"/>
        <v>50.751041618621528</v>
      </c>
      <c r="H33" s="128">
        <f t="shared" si="2"/>
        <v>0</v>
      </c>
      <c r="I33" s="130">
        <f t="shared" si="7"/>
        <v>50.751041618621528</v>
      </c>
      <c r="J33" s="130">
        <f t="shared" ref="J33:J37" si="8">ROUND(I33*$C$63*8.76,2)</f>
        <v>132.04</v>
      </c>
      <c r="K33" s="128">
        <f t="shared" si="3"/>
        <v>132.04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94.95</v>
      </c>
      <c r="E34" s="128">
        <f t="shared" si="1"/>
        <v>40.119999999999997</v>
      </c>
      <c r="F34" s="128">
        <f t="shared" si="5"/>
        <v>0</v>
      </c>
      <c r="G34" s="130">
        <f t="shared" si="6"/>
        <v>51.915655796934338</v>
      </c>
      <c r="H34" s="128">
        <f t="shared" si="2"/>
        <v>0</v>
      </c>
      <c r="I34" s="130">
        <f t="shared" si="7"/>
        <v>51.915655796934338</v>
      </c>
      <c r="J34" s="130">
        <f t="shared" si="8"/>
        <v>135.07</v>
      </c>
      <c r="K34" s="128">
        <f t="shared" si="3"/>
        <v>135.07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97.04</v>
      </c>
      <c r="E35" s="128">
        <f t="shared" si="1"/>
        <v>41</v>
      </c>
      <c r="F35" s="128">
        <f t="shared" si="5"/>
        <v>0</v>
      </c>
      <c r="G35" s="130">
        <f t="shared" si="6"/>
        <v>53.057208308349871</v>
      </c>
      <c r="H35" s="128">
        <f t="shared" si="2"/>
        <v>0</v>
      </c>
      <c r="I35" s="130">
        <f t="shared" si="7"/>
        <v>53.057208308349871</v>
      </c>
      <c r="J35" s="130">
        <f t="shared" si="8"/>
        <v>138.04</v>
      </c>
      <c r="K35" s="128">
        <f t="shared" si="3"/>
        <v>138.04000000000002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99.17</v>
      </c>
      <c r="E36" s="128">
        <f t="shared" si="1"/>
        <v>41.9</v>
      </c>
      <c r="F36" s="128">
        <f t="shared" si="5"/>
        <v>0</v>
      </c>
      <c r="G36" s="130">
        <f t="shared" si="6"/>
        <v>54.221822486662674</v>
      </c>
      <c r="H36" s="128">
        <f t="shared" si="2"/>
        <v>0</v>
      </c>
      <c r="I36" s="130">
        <f t="shared" si="7"/>
        <v>54.221822486662674</v>
      </c>
      <c r="J36" s="130">
        <f t="shared" si="8"/>
        <v>141.07</v>
      </c>
      <c r="K36" s="128">
        <f t="shared" si="3"/>
        <v>141.07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101.45</v>
      </c>
      <c r="E37" s="128">
        <f t="shared" si="1"/>
        <v>42.86</v>
      </c>
      <c r="F37" s="128">
        <f t="shared" si="5"/>
        <v>0</v>
      </c>
      <c r="G37" s="130">
        <f t="shared" si="6"/>
        <v>55.467152499115976</v>
      </c>
      <c r="H37" s="128">
        <f t="shared" si="2"/>
        <v>0</v>
      </c>
      <c r="I37" s="130">
        <f t="shared" si="7"/>
        <v>55.467152499115976</v>
      </c>
      <c r="J37" s="130">
        <f t="shared" si="8"/>
        <v>144.31</v>
      </c>
      <c r="K37" s="128">
        <f t="shared" si="3"/>
        <v>144.31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W38" s="153"/>
      <c r="X38" s="153"/>
      <c r="Y38" s="153"/>
      <c r="Z38" s="153"/>
      <c r="AF38" s="153"/>
    </row>
    <row r="39" spans="2:32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N39" s="117"/>
      <c r="R39" s="160"/>
      <c r="T39" s="161"/>
      <c r="U39" s="153"/>
      <c r="V39" s="153"/>
      <c r="W39" s="153"/>
      <c r="X39" s="153"/>
      <c r="Y39" s="153"/>
      <c r="Z39" s="153"/>
      <c r="AF39" s="153"/>
    </row>
    <row r="40" spans="2:32">
      <c r="B40" s="135"/>
      <c r="C40" s="136"/>
      <c r="D40" s="128"/>
      <c r="E40" s="128"/>
      <c r="F40" s="130"/>
      <c r="G40" s="128"/>
      <c r="H40" s="128"/>
      <c r="I40" s="130"/>
      <c r="J40" s="130"/>
      <c r="K40" s="128"/>
      <c r="L40" s="119"/>
      <c r="N40" s="117"/>
      <c r="R40" s="160"/>
      <c r="T40" s="161"/>
      <c r="U40" s="153"/>
      <c r="V40" s="153"/>
      <c r="W40" s="153"/>
      <c r="X40" s="153"/>
      <c r="Y40" s="153"/>
      <c r="Z40" s="153"/>
      <c r="AF40" s="153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29.7%)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Southen Oregon Solar with Storage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2024</v>
      </c>
    </row>
    <row r="55" spans="2:25">
      <c r="B55" s="85" t="s">
        <v>101</v>
      </c>
      <c r="C55" s="170">
        <f>'[27]Table 6.2 P1'!$C$99</f>
        <v>1698.6767295711138</v>
      </c>
      <c r="D55" s="117" t="s">
        <v>65</v>
      </c>
      <c r="O55" s="343">
        <f>[29]StaBuild!$D$57</f>
        <v>442.2</v>
      </c>
      <c r="P55" s="117" t="s">
        <v>32</v>
      </c>
      <c r="Q55" s="274" t="s">
        <v>145</v>
      </c>
      <c r="R55" s="274" t="s">
        <v>108</v>
      </c>
      <c r="T55" s="274" t="str">
        <f>$Q$55&amp;"Proposed Station Capital Costs"</f>
        <v>H1.SO1_PVSProposed Station Capital Costs</v>
      </c>
    </row>
    <row r="56" spans="2:25">
      <c r="B56" s="85" t="s">
        <v>101</v>
      </c>
      <c r="C56" s="268">
        <f>'[27]Table 6.2 P1'!$F$99*(1+'[27]Table 6.2 P1'!$G$99)</f>
        <v>24.570618817436728</v>
      </c>
      <c r="D56" s="117" t="s">
        <v>68</v>
      </c>
      <c r="O56" s="343">
        <f>[29]StaBuild!$D$58</f>
        <v>57.8</v>
      </c>
      <c r="P56" s="117" t="s">
        <v>32</v>
      </c>
      <c r="Q56" s="274" t="s">
        <v>146</v>
      </c>
      <c r="R56" s="119"/>
      <c r="T56" s="274" t="str">
        <f>$Q$55&amp;"Proposed Station Fixed Costs"</f>
        <v>H1.SO1_PVSProposed Station Fixed Costs</v>
      </c>
    </row>
    <row r="57" spans="2:25" ht="24" customHeight="1">
      <c r="B57" s="85"/>
      <c r="C57" s="270"/>
      <c r="D57" s="117" t="s">
        <v>105</v>
      </c>
      <c r="Q57" s="339" t="str">
        <f>Q55&amp;Q54</f>
        <v>H1.SO1_PVS2024</v>
      </c>
      <c r="T57" s="274" t="str">
        <f>$Q$55&amp;"Proposed Station Variable O&amp;M Costs"</f>
        <v>H1.SO1_PVSProposed Station Variable O&amp;M Costs</v>
      </c>
    </row>
    <row r="58" spans="2:25">
      <c r="B58" s="85" t="s">
        <v>101</v>
      </c>
      <c r="C58" s="268">
        <f>'[27]Table 6.2 P2'!$I$100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IFERROR(LEFT(RIGHT(INDEX('Table 3 TransCost'!$39:$39,1,MATCH(F60,'Table 3 TransCost'!$4:$4,0)),6),5),"-")</f>
        <v>-</v>
      </c>
      <c r="C60" s="270">
        <f>IFERROR(INDEX('Table 3 TransCost'!$39:$39,1,MATCH(F60,'Table 3 TransCost'!$4:$4,0)+2),0)</f>
        <v>0</v>
      </c>
      <c r="D60" s="117" t="s">
        <v>218</v>
      </c>
      <c r="F60" s="274" t="s">
        <v>223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P2'!$C$100</f>
        <v>0.29699999999999999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4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4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4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K19" sqref="K19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2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10.8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4" width="9.33203125" style="117"/>
    <col min="25" max="25" width="12" style="117" bestFit="1" customWidth="1"/>
    <col min="26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32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32" ht="15.75">
      <c r="B2" s="115" t="s">
        <v>149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</row>
    <row r="3" spans="2:32" ht="15.75">
      <c r="B3" s="115" t="str">
        <f>TEXT($C$63,"0%")&amp;" Capacity Factor"</f>
        <v>26%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</row>
    <row r="4" spans="2:32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</row>
    <row r="5" spans="2:32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213"/>
    </row>
    <row r="6" spans="2:32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</row>
    <row r="7" spans="2:32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</row>
    <row r="8" spans="2:32" ht="6" customHeight="1">
      <c r="K8" s="119"/>
      <c r="R8" s="119"/>
    </row>
    <row r="9" spans="2:32" ht="15.75">
      <c r="B9" s="43" t="str">
        <f>C52</f>
        <v>2019 IRP Southen Oregon Solar with Storage - 26%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</row>
    <row r="10" spans="2:32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32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32">
      <c r="B12" s="135">
        <f t="shared" si="0"/>
        <v>2018</v>
      </c>
      <c r="C12" s="136"/>
      <c r="D12" s="128"/>
      <c r="E12" s="148">
        <f>$C$56</f>
        <v>24.570618817436728</v>
      </c>
      <c r="F12" s="148"/>
      <c r="G12" s="130"/>
      <c r="H12" s="148">
        <f>$C$58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153"/>
      <c r="Y12" s="153"/>
      <c r="Z12" s="153"/>
      <c r="AF12" s="153"/>
    </row>
    <row r="13" spans="2:32">
      <c r="B13" s="135">
        <f t="shared" si="0"/>
        <v>2019</v>
      </c>
      <c r="C13" s="136"/>
      <c r="D13" s="128"/>
      <c r="E13" s="128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8"/>
      <c r="G13" s="130"/>
      <c r="H13" s="128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W13" s="153"/>
      <c r="Y13" s="153"/>
      <c r="Z13" s="153"/>
      <c r="AF13" s="153"/>
    </row>
    <row r="14" spans="2:32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W14" s="153"/>
      <c r="Y14" s="153"/>
      <c r="Z14" s="153"/>
      <c r="AF14" s="153"/>
    </row>
    <row r="15" spans="2:32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V15" s="153"/>
      <c r="W15" s="153"/>
      <c r="Y15" s="153"/>
      <c r="Z15" s="153"/>
      <c r="AF15" s="153"/>
    </row>
    <row r="16" spans="2:32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O16" s="341"/>
      <c r="R16" s="119"/>
      <c r="V16" s="153"/>
      <c r="W16" s="153"/>
      <c r="Y16" s="153"/>
      <c r="Z16" s="153"/>
      <c r="AF16" s="153"/>
    </row>
    <row r="17" spans="2:32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97"/>
      <c r="R17" s="119"/>
      <c r="V17" s="153"/>
      <c r="W17" s="153"/>
      <c r="Y17" s="153"/>
      <c r="Z17" s="153"/>
      <c r="AF17" s="153"/>
    </row>
    <row r="18" spans="2:32">
      <c r="B18" s="135">
        <f t="shared" si="0"/>
        <v>2024</v>
      </c>
      <c r="C18" s="340">
        <f t="array" ref="C18">SUM(([25]StaBuild!$E$2:$E$1203)*([25]StaBuild!$C$2:$C$1203=$Q$55)*([25]StaBuild!$A$2:$A$1203=B18))*1000000/($O$55*1000)</f>
        <v>1295.0860323886641</v>
      </c>
      <c r="D18" s="128">
        <f>C18*$C$62</f>
        <v>65.855124746963568</v>
      </c>
      <c r="E18" s="128">
        <f t="shared" si="1"/>
        <v>27.85</v>
      </c>
      <c r="F18" s="128">
        <f>C60</f>
        <v>0.39132049215213044</v>
      </c>
      <c r="G18" s="130">
        <f>(D18+E18+F18)/(8.76*$C$63)</f>
        <v>41.313858991533067</v>
      </c>
      <c r="H18" s="128">
        <f t="shared" si="2"/>
        <v>0</v>
      </c>
      <c r="I18" s="130">
        <f>(G18+H18)</f>
        <v>41.313858991533067</v>
      </c>
      <c r="J18" s="130">
        <f t="shared" ref="J18:J32" si="4">ROUND(I18*$C$63*8.76,2)</f>
        <v>94.1</v>
      </c>
      <c r="K18" s="128">
        <f t="shared" si="3"/>
        <v>94.09644523911571</v>
      </c>
      <c r="L18" s="119"/>
      <c r="N18" s="117"/>
      <c r="O18" s="342"/>
      <c r="Q18" s="153"/>
      <c r="R18" s="119"/>
      <c r="T18" s="161"/>
      <c r="U18" s="153"/>
      <c r="V18" s="153"/>
      <c r="W18" s="153"/>
      <c r="X18" s="153"/>
      <c r="Y18" s="153"/>
      <c r="Z18" s="153"/>
      <c r="AA18" s="280"/>
      <c r="AB18" s="279"/>
      <c r="AF18" s="153"/>
    </row>
    <row r="19" spans="2:32">
      <c r="B19" s="135">
        <f t="shared" si="0"/>
        <v>2025</v>
      </c>
      <c r="C19" s="136"/>
      <c r="D19" s="128">
        <f t="shared" ref="D19:F37" si="5">ROUND(D18*(1+(IFERROR(INDEX($D$66:$D$74,MATCH($B19,$C$66:$C$74,0),1),0)+IFERROR(INDEX($G$66:$G$74,MATCH($B19,$F$66:$F$74,0),1),0)+IFERROR(INDEX($J$66:$J$74,MATCH($B19,$I$66:$I$74,0),1),0))),2)</f>
        <v>67.37</v>
      </c>
      <c r="E19" s="128">
        <f t="shared" si="1"/>
        <v>28.49</v>
      </c>
      <c r="F19" s="128">
        <f t="shared" si="5"/>
        <v>0.4</v>
      </c>
      <c r="G19" s="130">
        <f t="shared" ref="G19:G37" si="6">(D19+E19+F19)/(8.76*$C$63)</f>
        <v>42.263786441868632</v>
      </c>
      <c r="H19" s="128">
        <f t="shared" si="2"/>
        <v>0</v>
      </c>
      <c r="I19" s="130">
        <f t="shared" ref="I19:I37" si="7">(G19+H19)</f>
        <v>42.263786441868632</v>
      </c>
      <c r="J19" s="130">
        <f t="shared" si="4"/>
        <v>96.26</v>
      </c>
      <c r="K19" s="128">
        <f t="shared" si="3"/>
        <v>96.26</v>
      </c>
      <c r="L19" s="119"/>
      <c r="N19" s="117"/>
      <c r="R19" s="119"/>
      <c r="T19" s="161"/>
      <c r="U19" s="153"/>
      <c r="V19" s="153"/>
      <c r="W19" s="153"/>
      <c r="X19" s="153"/>
      <c r="Y19" s="153"/>
      <c r="Z19" s="153"/>
      <c r="AF19" s="153"/>
    </row>
    <row r="20" spans="2:32">
      <c r="B20" s="135">
        <f t="shared" si="0"/>
        <v>2026</v>
      </c>
      <c r="C20" s="136"/>
      <c r="D20" s="128">
        <f t="shared" si="5"/>
        <v>68.92</v>
      </c>
      <c r="E20" s="128">
        <f t="shared" si="1"/>
        <v>29.15</v>
      </c>
      <c r="F20" s="128">
        <f t="shared" si="5"/>
        <v>0.41</v>
      </c>
      <c r="G20" s="130">
        <f t="shared" si="6"/>
        <v>43.238496663154194</v>
      </c>
      <c r="H20" s="128">
        <f t="shared" si="2"/>
        <v>0</v>
      </c>
      <c r="I20" s="130">
        <f t="shared" si="7"/>
        <v>43.238496663154194</v>
      </c>
      <c r="J20" s="130">
        <f t="shared" si="4"/>
        <v>98.48</v>
      </c>
      <c r="K20" s="128">
        <f t="shared" si="3"/>
        <v>98.47999999999999</v>
      </c>
      <c r="L20" s="119"/>
      <c r="N20" s="117"/>
      <c r="R20" s="160"/>
      <c r="T20" s="161"/>
      <c r="U20" s="153"/>
      <c r="V20" s="153"/>
      <c r="W20" s="153"/>
      <c r="X20" s="153"/>
      <c r="Y20" s="153"/>
      <c r="Z20" s="153"/>
      <c r="AF20" s="153"/>
    </row>
    <row r="21" spans="2:32">
      <c r="B21" s="135">
        <f t="shared" si="0"/>
        <v>2027</v>
      </c>
      <c r="C21" s="136"/>
      <c r="D21" s="128">
        <f t="shared" si="5"/>
        <v>70.510000000000005</v>
      </c>
      <c r="E21" s="128">
        <f t="shared" si="1"/>
        <v>29.82</v>
      </c>
      <c r="F21" s="128">
        <f t="shared" si="5"/>
        <v>0.42</v>
      </c>
      <c r="G21" s="130">
        <f t="shared" si="6"/>
        <v>44.235159817351601</v>
      </c>
      <c r="H21" s="128">
        <f t="shared" si="2"/>
        <v>0</v>
      </c>
      <c r="I21" s="130">
        <f t="shared" si="7"/>
        <v>44.235159817351601</v>
      </c>
      <c r="J21" s="130">
        <f t="shared" si="4"/>
        <v>100.75</v>
      </c>
      <c r="K21" s="128">
        <f t="shared" si="3"/>
        <v>100.75000000000001</v>
      </c>
      <c r="L21" s="119"/>
      <c r="N21" s="117"/>
      <c r="R21" s="160"/>
      <c r="T21" s="161"/>
      <c r="U21" s="153"/>
      <c r="V21" s="153"/>
      <c r="W21" s="153"/>
      <c r="X21" s="153"/>
      <c r="Y21" s="153"/>
      <c r="Z21" s="153"/>
      <c r="AF21" s="153"/>
    </row>
    <row r="22" spans="2:32">
      <c r="B22" s="135">
        <f t="shared" si="0"/>
        <v>2028</v>
      </c>
      <c r="C22" s="136"/>
      <c r="D22" s="128">
        <f t="shared" si="5"/>
        <v>72.13</v>
      </c>
      <c r="E22" s="128">
        <f t="shared" si="1"/>
        <v>30.51</v>
      </c>
      <c r="F22" s="128">
        <f t="shared" si="5"/>
        <v>0.43</v>
      </c>
      <c r="G22" s="130">
        <f t="shared" si="6"/>
        <v>45.253775904460838</v>
      </c>
      <c r="H22" s="128">
        <f t="shared" si="2"/>
        <v>0</v>
      </c>
      <c r="I22" s="130">
        <f t="shared" si="7"/>
        <v>45.253775904460838</v>
      </c>
      <c r="J22" s="130">
        <f t="shared" si="4"/>
        <v>103.07</v>
      </c>
      <c r="K22" s="128">
        <f t="shared" si="3"/>
        <v>103.07000000000001</v>
      </c>
      <c r="L22" s="119"/>
      <c r="N22" s="117"/>
      <c r="R22" s="160"/>
      <c r="T22" s="161"/>
      <c r="U22" s="153"/>
      <c r="V22" s="153"/>
      <c r="W22" s="153"/>
      <c r="X22" s="153"/>
      <c r="Y22" s="153"/>
      <c r="Z22" s="153"/>
      <c r="AF22" s="153"/>
    </row>
    <row r="23" spans="2:32">
      <c r="B23" s="135">
        <f t="shared" si="0"/>
        <v>2029</v>
      </c>
      <c r="C23" s="136"/>
      <c r="D23" s="128">
        <f t="shared" si="5"/>
        <v>73.86</v>
      </c>
      <c r="E23" s="128">
        <f t="shared" si="1"/>
        <v>31.24</v>
      </c>
      <c r="F23" s="128">
        <f t="shared" si="5"/>
        <v>0.44</v>
      </c>
      <c r="G23" s="130">
        <f t="shared" si="6"/>
        <v>46.33825079030558</v>
      </c>
      <c r="H23" s="128">
        <f t="shared" si="2"/>
        <v>0</v>
      </c>
      <c r="I23" s="130">
        <f t="shared" si="7"/>
        <v>46.33825079030558</v>
      </c>
      <c r="J23" s="130">
        <f t="shared" si="4"/>
        <v>105.54</v>
      </c>
      <c r="K23" s="128">
        <f t="shared" si="3"/>
        <v>105.53999999999999</v>
      </c>
      <c r="L23" s="119"/>
      <c r="N23" s="117"/>
      <c r="R23" s="160"/>
      <c r="T23" s="161"/>
      <c r="U23" s="153"/>
      <c r="V23" s="153"/>
      <c r="W23" s="153"/>
      <c r="X23" s="153"/>
      <c r="Y23" s="153"/>
      <c r="Z23" s="153"/>
      <c r="AF23" s="153"/>
    </row>
    <row r="24" spans="2:32">
      <c r="B24" s="135">
        <f t="shared" si="0"/>
        <v>2030</v>
      </c>
      <c r="C24" s="136"/>
      <c r="D24" s="128">
        <f t="shared" si="5"/>
        <v>75.56</v>
      </c>
      <c r="E24" s="128">
        <f t="shared" si="1"/>
        <v>31.96</v>
      </c>
      <c r="F24" s="128">
        <f t="shared" si="5"/>
        <v>0.45</v>
      </c>
      <c r="G24" s="130">
        <f t="shared" si="6"/>
        <v>47.405163329820866</v>
      </c>
      <c r="H24" s="128">
        <f t="shared" si="2"/>
        <v>0</v>
      </c>
      <c r="I24" s="130">
        <f t="shared" si="7"/>
        <v>47.405163329820866</v>
      </c>
      <c r="J24" s="130">
        <f t="shared" si="4"/>
        <v>107.97</v>
      </c>
      <c r="K24" s="128">
        <f t="shared" si="3"/>
        <v>107.97000000000001</v>
      </c>
      <c r="L24" s="119"/>
      <c r="N24" s="117"/>
      <c r="R24" s="160"/>
      <c r="T24" s="161"/>
      <c r="U24" s="153"/>
      <c r="V24" s="153"/>
      <c r="W24" s="153"/>
      <c r="X24" s="153"/>
      <c r="Y24" s="153"/>
      <c r="Z24" s="153"/>
      <c r="AF24" s="153"/>
    </row>
    <row r="25" spans="2:32">
      <c r="B25" s="135">
        <f t="shared" si="0"/>
        <v>2031</v>
      </c>
      <c r="C25" s="136"/>
      <c r="D25" s="128">
        <f t="shared" si="5"/>
        <v>77.3</v>
      </c>
      <c r="E25" s="128">
        <f t="shared" si="1"/>
        <v>32.700000000000003</v>
      </c>
      <c r="F25" s="128">
        <f t="shared" si="5"/>
        <v>0.46</v>
      </c>
      <c r="G25" s="130">
        <f t="shared" si="6"/>
        <v>48.498419388830342</v>
      </c>
      <c r="H25" s="128">
        <f t="shared" si="2"/>
        <v>0</v>
      </c>
      <c r="I25" s="130">
        <f t="shared" si="7"/>
        <v>48.498419388830342</v>
      </c>
      <c r="J25" s="130">
        <f t="shared" si="4"/>
        <v>110.46</v>
      </c>
      <c r="K25" s="128">
        <f t="shared" si="3"/>
        <v>110.46</v>
      </c>
      <c r="L25" s="119"/>
      <c r="N25" s="117"/>
      <c r="R25" s="160"/>
      <c r="T25" s="161"/>
      <c r="U25" s="153"/>
      <c r="V25" s="153"/>
      <c r="W25" s="153"/>
      <c r="X25" s="153"/>
      <c r="Y25" s="153"/>
      <c r="Z25" s="153"/>
      <c r="AF25" s="153"/>
    </row>
    <row r="26" spans="2:32">
      <c r="B26" s="135">
        <f t="shared" si="0"/>
        <v>2032</v>
      </c>
      <c r="C26" s="136"/>
      <c r="D26" s="128">
        <f t="shared" si="5"/>
        <v>79.08</v>
      </c>
      <c r="E26" s="128">
        <f t="shared" si="1"/>
        <v>33.450000000000003</v>
      </c>
      <c r="F26" s="128">
        <f t="shared" si="5"/>
        <v>0.47</v>
      </c>
      <c r="G26" s="130">
        <f t="shared" si="6"/>
        <v>49.613628380751663</v>
      </c>
      <c r="H26" s="128">
        <f t="shared" si="2"/>
        <v>0</v>
      </c>
      <c r="I26" s="130">
        <f t="shared" si="7"/>
        <v>49.613628380751663</v>
      </c>
      <c r="J26" s="130">
        <f t="shared" si="4"/>
        <v>113</v>
      </c>
      <c r="K26" s="128">
        <f t="shared" si="3"/>
        <v>113</v>
      </c>
      <c r="L26" s="119"/>
      <c r="N26" s="117"/>
      <c r="R26" s="160"/>
      <c r="T26" s="161"/>
      <c r="U26" s="153"/>
      <c r="V26" s="153"/>
      <c r="W26" s="153"/>
      <c r="X26" s="153"/>
      <c r="Y26" s="153"/>
      <c r="Z26" s="153"/>
      <c r="AF26" s="153"/>
    </row>
    <row r="27" spans="2:32">
      <c r="B27" s="135">
        <f t="shared" si="0"/>
        <v>2033</v>
      </c>
      <c r="C27" s="136"/>
      <c r="D27" s="128">
        <f t="shared" si="5"/>
        <v>80.900000000000006</v>
      </c>
      <c r="E27" s="128">
        <f t="shared" si="1"/>
        <v>34.22</v>
      </c>
      <c r="F27" s="128">
        <f t="shared" si="5"/>
        <v>0.48</v>
      </c>
      <c r="G27" s="130">
        <f t="shared" si="6"/>
        <v>50.755180892167196</v>
      </c>
      <c r="H27" s="128">
        <f t="shared" si="2"/>
        <v>0</v>
      </c>
      <c r="I27" s="130">
        <f t="shared" si="7"/>
        <v>50.755180892167196</v>
      </c>
      <c r="J27" s="130">
        <f t="shared" si="4"/>
        <v>115.6</v>
      </c>
      <c r="K27" s="128">
        <f t="shared" si="3"/>
        <v>115.60000000000001</v>
      </c>
      <c r="L27" s="119"/>
      <c r="N27" s="117"/>
      <c r="R27" s="160"/>
      <c r="T27" s="161"/>
      <c r="U27" s="153"/>
      <c r="V27" s="153"/>
      <c r="W27" s="153"/>
      <c r="X27" s="153"/>
      <c r="Y27" s="153"/>
      <c r="Z27" s="153"/>
      <c r="AF27" s="153"/>
    </row>
    <row r="28" spans="2:32">
      <c r="B28" s="135">
        <f t="shared" si="0"/>
        <v>2034</v>
      </c>
      <c r="C28" s="136"/>
      <c r="D28" s="128">
        <f t="shared" si="5"/>
        <v>82.76</v>
      </c>
      <c r="E28" s="128">
        <f t="shared" si="1"/>
        <v>35.01</v>
      </c>
      <c r="F28" s="128">
        <f t="shared" si="5"/>
        <v>0.49</v>
      </c>
      <c r="G28" s="130">
        <f t="shared" si="6"/>
        <v>51.923076923076927</v>
      </c>
      <c r="H28" s="128">
        <f t="shared" si="2"/>
        <v>0</v>
      </c>
      <c r="I28" s="130">
        <f t="shared" si="7"/>
        <v>51.923076923076927</v>
      </c>
      <c r="J28" s="130">
        <f t="shared" si="4"/>
        <v>118.26</v>
      </c>
      <c r="K28" s="128">
        <f t="shared" si="3"/>
        <v>118.26</v>
      </c>
      <c r="L28" s="119"/>
      <c r="N28" s="117"/>
      <c r="R28" s="160"/>
      <c r="T28" s="161"/>
      <c r="U28" s="153"/>
      <c r="V28" s="153"/>
      <c r="W28" s="153"/>
      <c r="X28" s="153"/>
      <c r="Y28" s="153"/>
      <c r="Z28" s="153"/>
      <c r="AF28" s="153"/>
    </row>
    <row r="29" spans="2:32">
      <c r="B29" s="135">
        <f t="shared" si="0"/>
        <v>2035</v>
      </c>
      <c r="C29" s="136"/>
      <c r="D29" s="128">
        <f t="shared" si="5"/>
        <v>84.66</v>
      </c>
      <c r="E29" s="128">
        <f t="shared" si="1"/>
        <v>35.82</v>
      </c>
      <c r="F29" s="128">
        <f t="shared" si="5"/>
        <v>0.5</v>
      </c>
      <c r="G29" s="130">
        <f t="shared" si="6"/>
        <v>53.117316473480848</v>
      </c>
      <c r="H29" s="128">
        <f t="shared" si="2"/>
        <v>0</v>
      </c>
      <c r="I29" s="130">
        <f t="shared" si="7"/>
        <v>53.117316473480848</v>
      </c>
      <c r="J29" s="130">
        <f t="shared" si="4"/>
        <v>120.98</v>
      </c>
      <c r="K29" s="128">
        <f t="shared" si="3"/>
        <v>120.97999999999999</v>
      </c>
      <c r="L29" s="119"/>
      <c r="N29" s="117"/>
      <c r="R29" s="160"/>
      <c r="T29" s="161"/>
      <c r="U29" s="153"/>
      <c r="V29" s="153"/>
      <c r="W29" s="153"/>
      <c r="X29" s="153"/>
      <c r="Y29" s="153"/>
      <c r="Z29" s="153"/>
      <c r="AF29" s="153"/>
    </row>
    <row r="30" spans="2:32">
      <c r="B30" s="135">
        <f t="shared" si="0"/>
        <v>2036</v>
      </c>
      <c r="C30" s="136"/>
      <c r="D30" s="128">
        <f t="shared" si="5"/>
        <v>86.61</v>
      </c>
      <c r="E30" s="128">
        <f t="shared" si="1"/>
        <v>36.64</v>
      </c>
      <c r="F30" s="128">
        <f t="shared" si="5"/>
        <v>0.51</v>
      </c>
      <c r="G30" s="130">
        <f t="shared" si="6"/>
        <v>54.337899543378995</v>
      </c>
      <c r="H30" s="128">
        <f t="shared" si="2"/>
        <v>0</v>
      </c>
      <c r="I30" s="130">
        <f t="shared" si="7"/>
        <v>54.337899543378995</v>
      </c>
      <c r="J30" s="130">
        <f t="shared" si="4"/>
        <v>123.76</v>
      </c>
      <c r="K30" s="128">
        <f t="shared" si="3"/>
        <v>123.76</v>
      </c>
      <c r="L30" s="119"/>
      <c r="N30" s="117"/>
      <c r="R30" s="160"/>
      <c r="T30" s="161"/>
      <c r="U30" s="153"/>
      <c r="V30" s="153"/>
      <c r="W30" s="153"/>
      <c r="X30" s="153"/>
      <c r="Y30" s="153"/>
      <c r="Z30" s="153"/>
      <c r="AF30" s="153"/>
    </row>
    <row r="31" spans="2:32">
      <c r="B31" s="135">
        <f t="shared" si="0"/>
        <v>2037</v>
      </c>
      <c r="C31" s="136"/>
      <c r="D31" s="128">
        <f t="shared" si="5"/>
        <v>88.6</v>
      </c>
      <c r="E31" s="128">
        <f t="shared" si="1"/>
        <v>37.479999999999997</v>
      </c>
      <c r="F31" s="128">
        <f t="shared" si="5"/>
        <v>0.52</v>
      </c>
      <c r="G31" s="130">
        <f t="shared" si="6"/>
        <v>55.584826132771326</v>
      </c>
      <c r="H31" s="128">
        <f t="shared" si="2"/>
        <v>0</v>
      </c>
      <c r="I31" s="130">
        <f t="shared" si="7"/>
        <v>55.584826132771326</v>
      </c>
      <c r="J31" s="130">
        <f t="shared" si="4"/>
        <v>126.6</v>
      </c>
      <c r="K31" s="128">
        <f t="shared" si="3"/>
        <v>126.59999999999998</v>
      </c>
      <c r="L31" s="119"/>
      <c r="N31" s="117"/>
      <c r="R31" s="160"/>
      <c r="T31" s="161"/>
      <c r="U31" s="153"/>
      <c r="V31" s="153"/>
      <c r="W31" s="153"/>
      <c r="X31" s="153"/>
      <c r="Y31" s="153"/>
      <c r="Z31" s="153"/>
      <c r="AF31" s="153"/>
    </row>
    <row r="32" spans="2:32">
      <c r="B32" s="135">
        <f t="shared" si="0"/>
        <v>2038</v>
      </c>
      <c r="C32" s="136"/>
      <c r="D32" s="128">
        <f t="shared" si="5"/>
        <v>90.64</v>
      </c>
      <c r="E32" s="128">
        <f t="shared" si="1"/>
        <v>38.340000000000003</v>
      </c>
      <c r="F32" s="128">
        <f t="shared" si="5"/>
        <v>0.53</v>
      </c>
      <c r="G32" s="130">
        <f t="shared" si="6"/>
        <v>56.862486828240257</v>
      </c>
      <c r="H32" s="128">
        <f t="shared" si="2"/>
        <v>0</v>
      </c>
      <c r="I32" s="130">
        <f t="shared" si="7"/>
        <v>56.862486828240257</v>
      </c>
      <c r="J32" s="130">
        <f t="shared" si="4"/>
        <v>129.51</v>
      </c>
      <c r="K32" s="128">
        <f t="shared" si="3"/>
        <v>129.51000000000002</v>
      </c>
      <c r="L32" s="119"/>
      <c r="N32" s="117"/>
      <c r="R32" s="160"/>
      <c r="T32" s="161"/>
      <c r="U32" s="153"/>
      <c r="V32" s="153"/>
      <c r="W32" s="153"/>
      <c r="X32" s="153"/>
      <c r="Y32" s="153"/>
      <c r="Z32" s="153"/>
      <c r="AF32" s="153"/>
    </row>
    <row r="33" spans="2:32">
      <c r="B33" s="135">
        <f t="shared" si="0"/>
        <v>2039</v>
      </c>
      <c r="C33" s="136"/>
      <c r="D33" s="128">
        <f t="shared" si="5"/>
        <v>92.72</v>
      </c>
      <c r="E33" s="128">
        <f t="shared" si="1"/>
        <v>39.22</v>
      </c>
      <c r="F33" s="128">
        <f t="shared" si="5"/>
        <v>0.54</v>
      </c>
      <c r="G33" s="130">
        <f t="shared" si="6"/>
        <v>58.166491043203365</v>
      </c>
      <c r="H33" s="128">
        <f t="shared" si="2"/>
        <v>0</v>
      </c>
      <c r="I33" s="130">
        <f t="shared" si="7"/>
        <v>58.166491043203365</v>
      </c>
      <c r="J33" s="130">
        <f t="shared" ref="J33:J37" si="8">ROUND(I33*$C$63*8.76,2)</f>
        <v>132.47999999999999</v>
      </c>
      <c r="K33" s="128">
        <f t="shared" si="3"/>
        <v>132.47999999999999</v>
      </c>
      <c r="L33" s="119"/>
      <c r="N33" s="117"/>
      <c r="R33" s="160"/>
      <c r="T33" s="161"/>
      <c r="U33" s="153"/>
      <c r="V33" s="153"/>
      <c r="W33" s="153"/>
      <c r="X33" s="153"/>
      <c r="Y33" s="153"/>
      <c r="Z33" s="153"/>
      <c r="AF33" s="153"/>
    </row>
    <row r="34" spans="2:32">
      <c r="B34" s="135">
        <f t="shared" si="0"/>
        <v>2040</v>
      </c>
      <c r="C34" s="136"/>
      <c r="D34" s="128">
        <f t="shared" si="5"/>
        <v>94.85</v>
      </c>
      <c r="E34" s="128">
        <f t="shared" si="1"/>
        <v>40.119999999999997</v>
      </c>
      <c r="F34" s="128">
        <f t="shared" si="5"/>
        <v>0.55000000000000004</v>
      </c>
      <c r="G34" s="130">
        <f t="shared" si="6"/>
        <v>59.501229364243066</v>
      </c>
      <c r="H34" s="128">
        <f t="shared" si="2"/>
        <v>0</v>
      </c>
      <c r="I34" s="130">
        <f t="shared" si="7"/>
        <v>59.501229364243066</v>
      </c>
      <c r="J34" s="130">
        <f t="shared" si="8"/>
        <v>135.52000000000001</v>
      </c>
      <c r="K34" s="128">
        <f t="shared" si="3"/>
        <v>135.52000000000001</v>
      </c>
      <c r="L34" s="119"/>
      <c r="N34" s="117"/>
      <c r="R34" s="160"/>
      <c r="T34" s="161"/>
      <c r="U34" s="153"/>
      <c r="V34" s="153"/>
      <c r="W34" s="153"/>
      <c r="X34" s="153"/>
      <c r="Y34" s="153"/>
      <c r="Z34" s="153"/>
      <c r="AF34" s="153"/>
    </row>
    <row r="35" spans="2:32">
      <c r="B35" s="135">
        <f t="shared" si="0"/>
        <v>2041</v>
      </c>
      <c r="C35" s="136"/>
      <c r="D35" s="128">
        <f t="shared" si="5"/>
        <v>96.94</v>
      </c>
      <c r="E35" s="128">
        <f t="shared" si="1"/>
        <v>41</v>
      </c>
      <c r="F35" s="128">
        <f t="shared" si="5"/>
        <v>0.56000000000000005</v>
      </c>
      <c r="G35" s="130">
        <f t="shared" si="6"/>
        <v>60.809624165788549</v>
      </c>
      <c r="H35" s="128">
        <f t="shared" si="2"/>
        <v>0</v>
      </c>
      <c r="I35" s="130">
        <f t="shared" si="7"/>
        <v>60.809624165788549</v>
      </c>
      <c r="J35" s="130">
        <f t="shared" si="8"/>
        <v>138.5</v>
      </c>
      <c r="K35" s="128">
        <f t="shared" si="3"/>
        <v>138.5</v>
      </c>
      <c r="L35" s="119"/>
      <c r="N35" s="117"/>
      <c r="R35" s="160"/>
      <c r="T35" s="161"/>
      <c r="U35" s="153"/>
      <c r="V35" s="153"/>
      <c r="W35" s="153"/>
      <c r="X35" s="153"/>
      <c r="Y35" s="153"/>
      <c r="Z35" s="153"/>
      <c r="AF35" s="153"/>
    </row>
    <row r="36" spans="2:32">
      <c r="B36" s="135">
        <f t="shared" si="0"/>
        <v>2042</v>
      </c>
      <c r="C36" s="136"/>
      <c r="D36" s="128">
        <f t="shared" si="5"/>
        <v>99.07</v>
      </c>
      <c r="E36" s="128">
        <f t="shared" si="1"/>
        <v>41.9</v>
      </c>
      <c r="F36" s="128">
        <f t="shared" si="5"/>
        <v>0.56999999999999995</v>
      </c>
      <c r="G36" s="130">
        <f t="shared" si="6"/>
        <v>62.144362486828236</v>
      </c>
      <c r="H36" s="128">
        <f t="shared" si="2"/>
        <v>0</v>
      </c>
      <c r="I36" s="130">
        <f t="shared" si="7"/>
        <v>62.144362486828236</v>
      </c>
      <c r="J36" s="130">
        <f t="shared" si="8"/>
        <v>141.54</v>
      </c>
      <c r="K36" s="128">
        <f t="shared" si="3"/>
        <v>141.54</v>
      </c>
      <c r="L36" s="119"/>
      <c r="N36" s="117"/>
      <c r="R36" s="160"/>
      <c r="T36" s="161"/>
      <c r="U36" s="153"/>
      <c r="V36" s="153"/>
      <c r="W36" s="153"/>
      <c r="X36" s="153"/>
      <c r="Y36" s="153"/>
      <c r="Z36" s="153"/>
      <c r="AF36" s="153"/>
    </row>
    <row r="37" spans="2:32">
      <c r="B37" s="135">
        <f t="shared" si="0"/>
        <v>2043</v>
      </c>
      <c r="C37" s="136"/>
      <c r="D37" s="128">
        <f t="shared" si="5"/>
        <v>101.35</v>
      </c>
      <c r="E37" s="128">
        <f t="shared" si="1"/>
        <v>42.86</v>
      </c>
      <c r="F37" s="128">
        <f t="shared" si="5"/>
        <v>0.57999999999999996</v>
      </c>
      <c r="G37" s="130">
        <f t="shared" si="6"/>
        <v>63.571303126097639</v>
      </c>
      <c r="H37" s="128">
        <f t="shared" si="2"/>
        <v>0</v>
      </c>
      <c r="I37" s="130">
        <f t="shared" si="7"/>
        <v>63.571303126097639</v>
      </c>
      <c r="J37" s="130">
        <f t="shared" si="8"/>
        <v>144.79</v>
      </c>
      <c r="K37" s="128">
        <f t="shared" si="3"/>
        <v>144.79</v>
      </c>
      <c r="L37" s="119"/>
      <c r="N37" s="117"/>
      <c r="R37" s="160"/>
      <c r="T37" s="161"/>
      <c r="U37" s="153"/>
      <c r="V37" s="153"/>
      <c r="W37" s="153"/>
      <c r="X37" s="153"/>
      <c r="Y37" s="153"/>
      <c r="Z37" s="153"/>
      <c r="AF37" s="153"/>
    </row>
    <row r="38" spans="2:32">
      <c r="B38" s="135"/>
      <c r="C38" s="136"/>
      <c r="D38" s="128"/>
      <c r="E38" s="128"/>
      <c r="F38" s="128"/>
      <c r="G38" s="130"/>
      <c r="H38" s="128"/>
      <c r="I38" s="130"/>
      <c r="J38" s="130"/>
      <c r="K38" s="128"/>
      <c r="L38" s="119"/>
      <c r="N38" s="117"/>
      <c r="R38" s="160"/>
      <c r="T38" s="161"/>
      <c r="U38" s="153"/>
      <c r="V38" s="153"/>
      <c r="W38" s="153"/>
      <c r="X38" s="153"/>
      <c r="Y38" s="153"/>
      <c r="Z38" s="153"/>
      <c r="AF38" s="153"/>
    </row>
    <row r="39" spans="2:32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</row>
    <row r="40" spans="2:32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</row>
    <row r="41" spans="2:32">
      <c r="R41" s="119"/>
    </row>
    <row r="42" spans="2:32" ht="14.25">
      <c r="B42" s="138" t="s">
        <v>25</v>
      </c>
      <c r="C42" s="139"/>
      <c r="D42" s="139"/>
      <c r="E42" s="139"/>
      <c r="F42" s="139"/>
      <c r="G42" s="139"/>
      <c r="H42" s="139"/>
      <c r="R42" s="119"/>
    </row>
    <row r="44" spans="2:32">
      <c r="B44" s="117" t="s">
        <v>63</v>
      </c>
      <c r="C44" s="140" t="s">
        <v>64</v>
      </c>
      <c r="D44" s="141" t="s">
        <v>102</v>
      </c>
    </row>
    <row r="45" spans="2:32">
      <c r="C45" s="140" t="str">
        <f>C7</f>
        <v>(a)</v>
      </c>
      <c r="D45" s="117" t="s">
        <v>65</v>
      </c>
    </row>
    <row r="46" spans="2:32">
      <c r="C46" s="140" t="str">
        <f>D7</f>
        <v>(b)</v>
      </c>
      <c r="D46" s="130" t="str">
        <f>"= "&amp;C7&amp;" x "&amp;C62</f>
        <v>= (a) x 0.05085</v>
      </c>
    </row>
    <row r="47" spans="2:32">
      <c r="C47" s="140" t="str">
        <f>G7</f>
        <v>(e)</v>
      </c>
      <c r="D47" s="130" t="str">
        <f>"= ("&amp;$D$7&amp;" + "&amp;$E$7&amp;") /  (8.76 x "&amp;TEXT(C63,"0.0%")&amp;")"</f>
        <v>= ((b) + (c)) /  (8.76 x 26.0%)</v>
      </c>
    </row>
    <row r="48" spans="2:32">
      <c r="C48" s="140" t="str">
        <f>I7</f>
        <v>(g)</v>
      </c>
      <c r="D48" s="130" t="str">
        <f>"= "&amp;$G$7&amp;" + "&amp;$H$7</f>
        <v>= (e) + (f)</v>
      </c>
    </row>
    <row r="49" spans="2:25">
      <c r="C49" s="140" t="str">
        <f>K7</f>
        <v>(i)</v>
      </c>
      <c r="D49" s="85" t="str">
        <f>D44</f>
        <v>Plant Costs  - 2019 IRP Update - Table 6.1 &amp; 6.2</v>
      </c>
    </row>
    <row r="50" spans="2:25">
      <c r="C50" s="140"/>
      <c r="D50" s="130"/>
    </row>
    <row r="51" spans="2:25" ht="13.5" thickBot="1"/>
    <row r="52" spans="2:25" ht="13.5" thickBot="1">
      <c r="C52" s="42" t="str">
        <f>B2&amp;" - "&amp;B3</f>
        <v>2019 IRP Southen Oregon Solar with Storage - 26%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5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5">
      <c r="P54" s="117" t="s">
        <v>103</v>
      </c>
      <c r="Q54" s="274">
        <v>2024</v>
      </c>
    </row>
    <row r="55" spans="2:25">
      <c r="B55" s="85" t="s">
        <v>101</v>
      </c>
      <c r="C55" s="170">
        <f>'[27]Table 6.2 P1'!$C$103</f>
        <v>1696.7441589156169</v>
      </c>
      <c r="D55" s="117" t="s">
        <v>65</v>
      </c>
      <c r="O55" s="343">
        <v>395.2</v>
      </c>
      <c r="P55" s="117" t="s">
        <v>32</v>
      </c>
      <c r="Q55" s="274" t="s">
        <v>150</v>
      </c>
      <c r="R55" s="274" t="s">
        <v>108</v>
      </c>
      <c r="T55" s="274" t="str">
        <f>$Q$55&amp;"Proposed Station Capital Costs"</f>
        <v>L1.YK1_PVSProposed Station Capital Costs</v>
      </c>
    </row>
    <row r="56" spans="2:25">
      <c r="B56" s="85" t="s">
        <v>101</v>
      </c>
      <c r="C56" s="268">
        <f>'[27]Table 6.2 P1'!$F$103*(1+'[27]Table 6.2 P1'!$G$103)</f>
        <v>24.570618817436728</v>
      </c>
      <c r="D56" s="117" t="s">
        <v>68</v>
      </c>
      <c r="O56" s="343"/>
      <c r="P56" s="117" t="s">
        <v>32</v>
      </c>
      <c r="Q56" s="274"/>
      <c r="R56" s="119"/>
      <c r="T56" s="274" t="str">
        <f>$Q$55&amp;"Proposed Station Fixed Costs"</f>
        <v>L1.YK1_PVSProposed Station Fixed Costs</v>
      </c>
    </row>
    <row r="57" spans="2:25" ht="24" customHeight="1">
      <c r="B57" s="85"/>
      <c r="C57" s="270"/>
      <c r="D57" s="117" t="s">
        <v>105</v>
      </c>
      <c r="Q57" s="339" t="str">
        <f>Q55&amp;Q54</f>
        <v>L1.YK1_PVS2024</v>
      </c>
      <c r="T57" s="274" t="str">
        <f>$Q$55&amp;"Proposed Station Variable O&amp;M Costs"</f>
        <v>L1.YK1_PVSProposed Station Variable O&amp;M Costs</v>
      </c>
    </row>
    <row r="58" spans="2:25">
      <c r="B58" s="85" t="s">
        <v>101</v>
      </c>
      <c r="C58" s="268">
        <f>'[27]Table 6.2 P2'!$I$104</f>
        <v>0</v>
      </c>
      <c r="D58" s="117" t="s">
        <v>69</v>
      </c>
      <c r="K58" s="119"/>
      <c r="L58" s="149"/>
      <c r="M58" s="52"/>
      <c r="N58" s="163"/>
      <c r="O58" s="52"/>
      <c r="P58" s="52"/>
      <c r="Q58" s="119" t="str">
        <f>'[28]13. Year 1 Cap Recov Rate'!$U$482</f>
        <v>Photovoltaic (Utility) 30% ITC</v>
      </c>
      <c r="R58" s="119"/>
      <c r="T58" s="119"/>
      <c r="U58" s="119"/>
      <c r="V58" s="119"/>
      <c r="W58" s="119"/>
      <c r="X58" s="119"/>
      <c r="Y58" s="119"/>
    </row>
    <row r="59" spans="2:25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119"/>
      <c r="R59" s="119"/>
      <c r="T59" s="119"/>
      <c r="U59" s="119"/>
      <c r="V59" s="119"/>
      <c r="W59" s="119"/>
      <c r="X59" s="119"/>
      <c r="Y59" s="119"/>
    </row>
    <row r="60" spans="2:25">
      <c r="B60" s="362" t="str">
        <f>LEFT(RIGHT(INDEX('Table 3 TransCost'!$39:$39,1,MATCH(F60,'Table 3 TransCost'!$4:$4,0)),6),5)</f>
        <v>2024$</v>
      </c>
      <c r="C60" s="270">
        <f>INDEX('Table 3 TransCost'!$39:$39,1,MATCH(F60,'Table 3 TransCost'!$4:$4,0)+2)</f>
        <v>0.39132049215213044</v>
      </c>
      <c r="D60" s="117" t="s">
        <v>218</v>
      </c>
      <c r="F60" s="274" t="s">
        <v>183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5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5">
      <c r="C62" s="269">
        <f>INDEX('[28]13. Year 1 Cap Recov Rate'!$Y:$Y,MATCH($R$55,'[28]13. Year 1 Cap Recov Rate'!$X:$X,0),1)/100</f>
        <v>5.0849999999999999E-2</v>
      </c>
      <c r="D62" s="117" t="s">
        <v>36</v>
      </c>
      <c r="E62" s="117" t="s">
        <v>109</v>
      </c>
      <c r="K62" s="155"/>
      <c r="L62" s="156"/>
      <c r="M62" s="156"/>
      <c r="O62" s="157"/>
    </row>
    <row r="63" spans="2:25">
      <c r="C63" s="207">
        <f>'[27]Table 6.2 P2'!$C$104</f>
        <v>0.26</v>
      </c>
      <c r="D63" s="117" t="s">
        <v>37</v>
      </c>
    </row>
    <row r="64" spans="2:25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4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4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4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B105"/>
  <sheetViews>
    <sheetView zoomScale="70" zoomScaleNormal="70" workbookViewId="0">
      <selection activeCell="G26" sqref="G26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15" style="117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1.832031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 customWidth="1"/>
    <col min="16" max="17" width="16" style="117" customWidth="1"/>
    <col min="18" max="18" width="18.1640625" style="117" customWidth="1"/>
    <col min="19" max="19" width="9.33203125" style="117"/>
    <col min="20" max="20" width="22.33203125" style="117" customWidth="1"/>
    <col min="21" max="21" width="18.1640625" style="117" customWidth="1"/>
    <col min="22" max="22" width="9.6640625" style="117" bestFit="1" customWidth="1"/>
    <col min="23" max="26" width="9.33203125" style="117"/>
    <col min="27" max="27" width="13.6640625" style="117" customWidth="1"/>
    <col min="28" max="28" width="12" style="117" bestFit="1" customWidth="1"/>
    <col min="29" max="16384" width="9.33203125" style="117"/>
  </cols>
  <sheetData>
    <row r="1" spans="2:26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6" ht="15.75">
      <c r="B2" s="115" t="s">
        <v>148</v>
      </c>
      <c r="C2" s="116"/>
      <c r="D2" s="116"/>
      <c r="E2" s="116"/>
      <c r="F2" s="116"/>
      <c r="G2" s="116"/>
      <c r="H2" s="116"/>
      <c r="I2" s="116"/>
      <c r="J2" s="116"/>
    </row>
    <row r="3" spans="2:26" ht="15.75">
      <c r="B3" s="115" t="str">
        <f>TEXT($C$66,"0%")&amp;"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R3" s="119"/>
      <c r="T3" s="119"/>
      <c r="U3" s="119"/>
      <c r="V3" s="119"/>
      <c r="W3" s="119"/>
      <c r="X3" s="119"/>
    </row>
    <row r="4" spans="2:26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T4" s="119"/>
      <c r="U4" s="119"/>
      <c r="V4" s="119"/>
      <c r="W4" s="119"/>
      <c r="X4" s="119"/>
    </row>
    <row r="5" spans="2:26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T5" s="119"/>
      <c r="U5" s="119"/>
      <c r="V5" s="119"/>
      <c r="W5" s="119"/>
      <c r="X5" s="119"/>
      <c r="Y5" s="213"/>
      <c r="Z5" s="213"/>
    </row>
    <row r="6" spans="2:26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T6" s="119"/>
      <c r="U6" s="119"/>
      <c r="V6" s="119"/>
      <c r="W6" s="119"/>
      <c r="X6" s="119"/>
    </row>
    <row r="7" spans="2:26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T7" s="119"/>
      <c r="U7" s="119"/>
      <c r="V7" s="119"/>
      <c r="W7" s="119"/>
      <c r="X7" s="119"/>
    </row>
    <row r="8" spans="2:26" ht="6" customHeight="1">
      <c r="K8" s="119"/>
      <c r="R8" s="119"/>
      <c r="T8" s="119"/>
      <c r="U8" s="119"/>
      <c r="V8" s="119"/>
      <c r="W8" s="119"/>
      <c r="X8" s="119"/>
    </row>
    <row r="9" spans="2:26" ht="15.75">
      <c r="B9" s="43" t="str">
        <f>C55</f>
        <v>2019 IRP Utah North Solar with Storage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T9" s="119"/>
      <c r="U9" s="119"/>
      <c r="V9" s="119"/>
      <c r="W9" s="119"/>
      <c r="X9" s="119"/>
    </row>
    <row r="10" spans="2:26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</row>
    <row r="11" spans="2:26">
      <c r="B11" s="126">
        <f t="shared" ref="B11:B41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</row>
    <row r="12" spans="2:26">
      <c r="B12" s="135">
        <f t="shared" si="0"/>
        <v>2018</v>
      </c>
      <c r="C12" s="136"/>
      <c r="D12" s="128"/>
      <c r="E12" s="148">
        <f>$C$59</f>
        <v>24.570618817436728</v>
      </c>
      <c r="F12" s="148"/>
      <c r="G12" s="130"/>
      <c r="H12" s="148">
        <f>$C$61</f>
        <v>0</v>
      </c>
      <c r="I12" s="130"/>
      <c r="J12" s="130"/>
      <c r="K12" s="128">
        <f>(D12+E12+F12)</f>
        <v>24.570618817436728</v>
      </c>
      <c r="L12" s="119"/>
      <c r="N12" s="117"/>
      <c r="R12" s="119"/>
      <c r="T12" s="161"/>
      <c r="U12" s="153"/>
      <c r="V12" s="153"/>
      <c r="W12" s="278"/>
      <c r="Y12" s="153"/>
      <c r="Z12" s="153"/>
    </row>
    <row r="13" spans="2:26">
      <c r="B13" s="135">
        <f t="shared" si="0"/>
        <v>2019</v>
      </c>
      <c r="C13" s="136"/>
      <c r="D13" s="128"/>
      <c r="E13" s="128">
        <f t="shared" ref="E13:E37" si="1">ROUND(E12*(1+(IFERROR(INDEX($D$69:$D$77,MATCH($B13,$C$69:$C$77,0),1),0)+IFERROR(INDEX($G$69:$G$77,MATCH($B13,$F$69:$F$77,0),1),0)+IFERROR(INDEX($J$69:$J$77,MATCH($B13,$I$69:$I$77,0),1),0))),2)</f>
        <v>25.01</v>
      </c>
      <c r="F13" s="128"/>
      <c r="G13" s="130"/>
      <c r="H13" s="128">
        <f t="shared" ref="H13:H37" si="2">ROUND(H12*(1+(IFERROR(INDEX($D$69:$D$77,MATCH($B13,$C$69:$C$77,0),1),0)+IFERROR(INDEX($G$69:$G$77,MATCH($B13,$F$69:$F$77,0),1),0)+IFERROR(INDEX($J$69:$J$77,MATCH($B13,$I$69:$I$77,0),1),0))),2)</f>
        <v>0</v>
      </c>
      <c r="I13" s="130"/>
      <c r="J13" s="130"/>
      <c r="K13" s="128">
        <f t="shared" ref="K13:K37" si="3">(D13+E13+F13)</f>
        <v>25.01</v>
      </c>
      <c r="L13" s="119"/>
      <c r="N13" s="117"/>
      <c r="R13" s="119"/>
      <c r="V13" s="153"/>
      <c r="Y13" s="153"/>
      <c r="Z13" s="153"/>
    </row>
    <row r="14" spans="2:26">
      <c r="B14" s="135">
        <f t="shared" si="0"/>
        <v>2020</v>
      </c>
      <c r="C14" s="136"/>
      <c r="D14" s="128"/>
      <c r="E14" s="128">
        <f t="shared" si="1"/>
        <v>25.31</v>
      </c>
      <c r="F14" s="128"/>
      <c r="G14" s="130"/>
      <c r="H14" s="128">
        <f t="shared" si="2"/>
        <v>0</v>
      </c>
      <c r="I14" s="130"/>
      <c r="J14" s="130"/>
      <c r="K14" s="128">
        <f t="shared" si="3"/>
        <v>25.31</v>
      </c>
      <c r="L14" s="119"/>
      <c r="N14" s="117"/>
      <c r="O14" s="132"/>
      <c r="P14" s="133"/>
      <c r="Q14" s="134"/>
      <c r="R14" s="119"/>
      <c r="V14" s="153"/>
      <c r="Y14" s="153"/>
      <c r="Z14" s="153"/>
    </row>
    <row r="15" spans="2:26">
      <c r="B15" s="135">
        <f t="shared" si="0"/>
        <v>2021</v>
      </c>
      <c r="C15" s="136"/>
      <c r="D15" s="128"/>
      <c r="E15" s="128">
        <f t="shared" si="1"/>
        <v>26.12</v>
      </c>
      <c r="F15" s="128"/>
      <c r="G15" s="130"/>
      <c r="H15" s="128">
        <f t="shared" si="2"/>
        <v>0</v>
      </c>
      <c r="I15" s="130"/>
      <c r="J15" s="130"/>
      <c r="K15" s="128">
        <f t="shared" si="3"/>
        <v>26.12</v>
      </c>
      <c r="L15" s="119"/>
      <c r="N15" s="117"/>
      <c r="O15" s="271"/>
      <c r="P15" s="133"/>
      <c r="Q15" s="134"/>
      <c r="R15" s="119"/>
      <c r="V15" s="153"/>
      <c r="Y15" s="153"/>
      <c r="Z15" s="153"/>
    </row>
    <row r="16" spans="2:26">
      <c r="B16" s="135">
        <f t="shared" si="0"/>
        <v>2022</v>
      </c>
      <c r="C16" s="136"/>
      <c r="D16" s="128"/>
      <c r="E16" s="128">
        <f t="shared" si="1"/>
        <v>26.69</v>
      </c>
      <c r="F16" s="128"/>
      <c r="G16" s="130"/>
      <c r="H16" s="128">
        <f t="shared" si="2"/>
        <v>0</v>
      </c>
      <c r="I16" s="130"/>
      <c r="J16" s="130"/>
      <c r="K16" s="128">
        <f t="shared" si="3"/>
        <v>26.69</v>
      </c>
      <c r="L16" s="119"/>
      <c r="N16" s="117"/>
      <c r="R16" s="119"/>
      <c r="V16" s="153"/>
      <c r="Y16" s="153"/>
      <c r="Z16" s="153"/>
    </row>
    <row r="17" spans="2:28">
      <c r="B17" s="135">
        <f t="shared" si="0"/>
        <v>2023</v>
      </c>
      <c r="C17" s="136"/>
      <c r="D17" s="128"/>
      <c r="E17" s="128">
        <f t="shared" si="1"/>
        <v>27.25</v>
      </c>
      <c r="F17" s="128"/>
      <c r="G17" s="130"/>
      <c r="H17" s="128">
        <f t="shared" si="2"/>
        <v>0</v>
      </c>
      <c r="I17" s="130"/>
      <c r="J17" s="130"/>
      <c r="K17" s="128">
        <f t="shared" si="3"/>
        <v>27.25</v>
      </c>
      <c r="L17" s="119"/>
      <c r="N17" s="117"/>
      <c r="O17" s="132"/>
      <c r="R17" s="119"/>
      <c r="V17" s="153"/>
      <c r="Y17" s="153"/>
      <c r="Z17" s="153"/>
    </row>
    <row r="18" spans="2:28">
      <c r="B18" s="135">
        <f t="shared" si="0"/>
        <v>2024</v>
      </c>
      <c r="C18" s="340">
        <f t="array" ref="C18">SUM(([25]StaBuild!$E$2:$E$1203)*([25]StaBuild!$C$2:$C$1203=$Q$58)*([25]StaBuild!$A$2:$A$1203=B18))*1000000/($O$58*1000)</f>
        <v>1230.020455873758</v>
      </c>
      <c r="D18" s="128">
        <f>C18*$C$65</f>
        <v>62.546540181180596</v>
      </c>
      <c r="E18" s="128">
        <f t="shared" si="1"/>
        <v>27.85</v>
      </c>
      <c r="F18" s="128">
        <f>C63</f>
        <v>2.5818101631996475</v>
      </c>
      <c r="G18" s="130">
        <f t="shared" ref="G18:G37" si="4">(D18+E18+F18)/(8.76*$C$66)</f>
        <v>35.262348618903602</v>
      </c>
      <c r="H18" s="128">
        <f t="shared" si="2"/>
        <v>0</v>
      </c>
      <c r="I18" s="130">
        <f>(G18+H18)</f>
        <v>35.262348618903602</v>
      </c>
      <c r="J18" s="130">
        <f t="shared" ref="J18:J37" si="5">ROUND(I18*$C$66*8.76,2)</f>
        <v>92.98</v>
      </c>
      <c r="K18" s="128">
        <f t="shared" si="3"/>
        <v>92.978350344380246</v>
      </c>
      <c r="L18" s="119"/>
      <c r="N18" s="117"/>
      <c r="P18" s="280"/>
      <c r="Q18" s="153"/>
      <c r="R18" s="119"/>
      <c r="T18" s="161"/>
      <c r="U18" s="153"/>
      <c r="V18" s="153"/>
      <c r="X18" s="153"/>
      <c r="Y18" s="153"/>
      <c r="Z18" s="153"/>
      <c r="AA18" s="279"/>
      <c r="AB18" s="279"/>
    </row>
    <row r="19" spans="2:28">
      <c r="B19" s="135">
        <f t="shared" si="0"/>
        <v>2025</v>
      </c>
      <c r="C19" s="136"/>
      <c r="D19" s="128">
        <f t="shared" ref="D19:D37" si="6">ROUND(D18*(1+(IFERROR(INDEX($D$69:$D$77,MATCH($B19,$C$69:$C$77,0),1),0)+IFERROR(INDEX($G$69:$G$77,MATCH($B19,$F$69:$F$77,0),1),0)+IFERROR(INDEX($J$69:$J$77,MATCH($B19,$I$69:$I$77,0),1),0))),2)</f>
        <v>63.99</v>
      </c>
      <c r="E19" s="128">
        <f t="shared" si="1"/>
        <v>28.49</v>
      </c>
      <c r="F19" s="128">
        <f t="shared" ref="F19:F37" si="7">ROUND(F18*(1+(IFERROR(INDEX($D$69:$D$77,MATCH($B19,$C$69:$C$77,0),1),0)+IFERROR(INDEX($G$69:$G$77,MATCH($B19,$F$69:$F$77,0),1),0)+IFERROR(INDEX($J$69:$J$77,MATCH($B19,$I$69:$I$77,0),1),0))),2)</f>
        <v>2.64</v>
      </c>
      <c r="G19" s="130">
        <f t="shared" si="4"/>
        <v>36.074576374034805</v>
      </c>
      <c r="H19" s="128">
        <f t="shared" si="2"/>
        <v>0</v>
      </c>
      <c r="I19" s="130">
        <f t="shared" ref="I19:I37" si="8">(G19+H19)</f>
        <v>36.074576374034805</v>
      </c>
      <c r="J19" s="130">
        <f t="shared" si="5"/>
        <v>95.12</v>
      </c>
      <c r="K19" s="128">
        <f t="shared" si="3"/>
        <v>95.12</v>
      </c>
      <c r="L19" s="119"/>
      <c r="N19" s="117"/>
      <c r="R19" s="119"/>
      <c r="T19" s="161"/>
      <c r="U19" s="153"/>
      <c r="V19" s="153"/>
      <c r="X19" s="153"/>
      <c r="Y19" s="153"/>
      <c r="Z19" s="153"/>
    </row>
    <row r="20" spans="2:28">
      <c r="B20" s="135">
        <f t="shared" si="0"/>
        <v>2026</v>
      </c>
      <c r="C20" s="136"/>
      <c r="D20" s="128">
        <f t="shared" si="6"/>
        <v>65.459999999999994</v>
      </c>
      <c r="E20" s="128">
        <f t="shared" si="1"/>
        <v>29.15</v>
      </c>
      <c r="F20" s="128">
        <f t="shared" si="7"/>
        <v>2.7</v>
      </c>
      <c r="G20" s="130">
        <f t="shared" si="4"/>
        <v>36.905141158087957</v>
      </c>
      <c r="H20" s="128">
        <f t="shared" si="2"/>
        <v>0</v>
      </c>
      <c r="I20" s="130">
        <f t="shared" si="8"/>
        <v>36.905141158087957</v>
      </c>
      <c r="J20" s="130">
        <f t="shared" si="5"/>
        <v>97.31</v>
      </c>
      <c r="K20" s="128">
        <f t="shared" si="3"/>
        <v>97.309999999999988</v>
      </c>
      <c r="L20" s="119"/>
      <c r="N20" s="117"/>
      <c r="R20" s="160"/>
      <c r="T20" s="161"/>
      <c r="U20" s="153"/>
      <c r="V20" s="153"/>
      <c r="X20" s="153"/>
      <c r="Y20" s="153"/>
      <c r="Z20" s="153"/>
    </row>
    <row r="21" spans="2:28">
      <c r="B21" s="135">
        <f t="shared" si="0"/>
        <v>2027</v>
      </c>
      <c r="C21" s="136"/>
      <c r="D21" s="128">
        <f t="shared" si="6"/>
        <v>66.97</v>
      </c>
      <c r="E21" s="128">
        <f t="shared" si="1"/>
        <v>29.82</v>
      </c>
      <c r="F21" s="128">
        <f t="shared" si="7"/>
        <v>2.76</v>
      </c>
      <c r="G21" s="130">
        <f t="shared" si="4"/>
        <v>37.754668608443701</v>
      </c>
      <c r="H21" s="128">
        <f t="shared" si="2"/>
        <v>0</v>
      </c>
      <c r="I21" s="130">
        <f t="shared" si="8"/>
        <v>37.754668608443701</v>
      </c>
      <c r="J21" s="130">
        <f t="shared" si="5"/>
        <v>99.55</v>
      </c>
      <c r="K21" s="128">
        <f t="shared" si="3"/>
        <v>99.55</v>
      </c>
      <c r="L21" s="119"/>
      <c r="N21" s="117"/>
      <c r="R21" s="160"/>
      <c r="T21" s="161"/>
      <c r="U21" s="153"/>
      <c r="V21" s="153"/>
      <c r="X21" s="153"/>
      <c r="Y21" s="153"/>
      <c r="Z21" s="153"/>
    </row>
    <row r="22" spans="2:28">
      <c r="B22" s="135">
        <f t="shared" si="0"/>
        <v>2028</v>
      </c>
      <c r="C22" s="136"/>
      <c r="D22" s="128">
        <f t="shared" si="6"/>
        <v>68.510000000000005</v>
      </c>
      <c r="E22" s="128">
        <f t="shared" si="1"/>
        <v>30.51</v>
      </c>
      <c r="F22" s="128">
        <f t="shared" si="7"/>
        <v>2.82</v>
      </c>
      <c r="G22" s="130">
        <f t="shared" si="4"/>
        <v>38.623158725102023</v>
      </c>
      <c r="H22" s="128">
        <f t="shared" si="2"/>
        <v>0</v>
      </c>
      <c r="I22" s="130">
        <f t="shared" si="8"/>
        <v>38.623158725102023</v>
      </c>
      <c r="J22" s="130">
        <f t="shared" si="5"/>
        <v>101.84</v>
      </c>
      <c r="K22" s="128">
        <f t="shared" si="3"/>
        <v>101.84</v>
      </c>
      <c r="L22" s="119"/>
      <c r="N22" s="117"/>
      <c r="R22" s="160"/>
      <c r="T22" s="161"/>
      <c r="U22" s="153"/>
      <c r="V22" s="153"/>
      <c r="X22" s="153"/>
      <c r="Y22" s="153"/>
      <c r="Z22" s="153"/>
    </row>
    <row r="23" spans="2:28">
      <c r="B23" s="135">
        <f t="shared" si="0"/>
        <v>2029</v>
      </c>
      <c r="C23" s="136"/>
      <c r="D23" s="128">
        <f t="shared" si="6"/>
        <v>70.150000000000006</v>
      </c>
      <c r="E23" s="128">
        <f t="shared" si="1"/>
        <v>31.24</v>
      </c>
      <c r="F23" s="128">
        <f t="shared" si="7"/>
        <v>2.89</v>
      </c>
      <c r="G23" s="130">
        <f t="shared" si="4"/>
        <v>39.548536840668099</v>
      </c>
      <c r="H23" s="128">
        <f t="shared" si="2"/>
        <v>0</v>
      </c>
      <c r="I23" s="130">
        <f t="shared" si="8"/>
        <v>39.548536840668099</v>
      </c>
      <c r="J23" s="130">
        <f t="shared" si="5"/>
        <v>104.28</v>
      </c>
      <c r="K23" s="128">
        <f t="shared" si="3"/>
        <v>104.28</v>
      </c>
      <c r="L23" s="119"/>
      <c r="N23" s="117"/>
      <c r="R23" s="160"/>
      <c r="T23" s="161"/>
      <c r="U23" s="153"/>
      <c r="V23" s="153"/>
      <c r="X23" s="153"/>
      <c r="Y23" s="153"/>
      <c r="Z23" s="153"/>
    </row>
    <row r="24" spans="2:28">
      <c r="B24" s="135">
        <f t="shared" si="0"/>
        <v>2030</v>
      </c>
      <c r="C24" s="136"/>
      <c r="D24" s="128">
        <f t="shared" si="6"/>
        <v>71.760000000000005</v>
      </c>
      <c r="E24" s="128">
        <f t="shared" si="1"/>
        <v>31.96</v>
      </c>
      <c r="F24" s="128">
        <f t="shared" si="7"/>
        <v>2.96</v>
      </c>
      <c r="G24" s="130">
        <f t="shared" si="4"/>
        <v>40.458744823192099</v>
      </c>
      <c r="H24" s="128">
        <f t="shared" si="2"/>
        <v>0</v>
      </c>
      <c r="I24" s="130">
        <f t="shared" si="8"/>
        <v>40.458744823192099</v>
      </c>
      <c r="J24" s="130">
        <f t="shared" si="5"/>
        <v>106.68</v>
      </c>
      <c r="K24" s="128">
        <f t="shared" si="3"/>
        <v>106.67999999999999</v>
      </c>
      <c r="L24" s="119"/>
      <c r="N24" s="117"/>
      <c r="R24" s="160"/>
      <c r="T24" s="161"/>
      <c r="U24" s="153"/>
      <c r="V24" s="153"/>
      <c r="X24" s="153"/>
      <c r="Y24" s="153"/>
      <c r="Z24" s="153"/>
    </row>
    <row r="25" spans="2:28">
      <c r="B25" s="135">
        <f t="shared" si="0"/>
        <v>2031</v>
      </c>
      <c r="C25" s="136"/>
      <c r="D25" s="128">
        <f t="shared" si="6"/>
        <v>73.41</v>
      </c>
      <c r="E25" s="128">
        <f t="shared" si="1"/>
        <v>32.700000000000003</v>
      </c>
      <c r="F25" s="128">
        <f t="shared" si="7"/>
        <v>3.03</v>
      </c>
      <c r="G25" s="130">
        <f t="shared" si="4"/>
        <v>41.391708005279213</v>
      </c>
      <c r="H25" s="128">
        <f t="shared" si="2"/>
        <v>0</v>
      </c>
      <c r="I25" s="130">
        <f t="shared" si="8"/>
        <v>41.391708005279213</v>
      </c>
      <c r="J25" s="130">
        <f t="shared" si="5"/>
        <v>109.14</v>
      </c>
      <c r="K25" s="128">
        <f t="shared" si="3"/>
        <v>109.14</v>
      </c>
      <c r="L25" s="119"/>
      <c r="N25" s="117"/>
      <c r="R25" s="160"/>
      <c r="T25" s="161"/>
      <c r="U25" s="153"/>
      <c r="V25" s="153"/>
      <c r="X25" s="153"/>
      <c r="Y25" s="153"/>
      <c r="Z25" s="153"/>
    </row>
    <row r="26" spans="2:28">
      <c r="B26" s="135">
        <f t="shared" si="0"/>
        <v>2032</v>
      </c>
      <c r="C26" s="136"/>
      <c r="D26" s="128">
        <f t="shared" si="6"/>
        <v>75.099999999999994</v>
      </c>
      <c r="E26" s="128">
        <f t="shared" si="1"/>
        <v>33.450000000000003</v>
      </c>
      <c r="F26" s="128">
        <f t="shared" si="7"/>
        <v>3.1</v>
      </c>
      <c r="G26" s="130">
        <f t="shared" si="4"/>
        <v>42.343633853668898</v>
      </c>
      <c r="H26" s="128">
        <f t="shared" si="2"/>
        <v>0</v>
      </c>
      <c r="I26" s="130">
        <f t="shared" si="8"/>
        <v>42.343633853668898</v>
      </c>
      <c r="J26" s="130">
        <f t="shared" si="5"/>
        <v>111.65</v>
      </c>
      <c r="K26" s="128">
        <f t="shared" si="3"/>
        <v>111.64999999999999</v>
      </c>
      <c r="L26" s="119"/>
      <c r="N26" s="117"/>
      <c r="R26" s="160"/>
      <c r="T26" s="161"/>
      <c r="U26" s="153"/>
      <c r="V26" s="153"/>
      <c r="X26" s="153"/>
      <c r="Y26" s="153"/>
      <c r="Z26" s="153"/>
    </row>
    <row r="27" spans="2:28">
      <c r="B27" s="135">
        <f t="shared" si="0"/>
        <v>2033</v>
      </c>
      <c r="C27" s="136"/>
      <c r="D27" s="128">
        <f t="shared" si="6"/>
        <v>76.83</v>
      </c>
      <c r="E27" s="128">
        <f t="shared" si="1"/>
        <v>34.22</v>
      </c>
      <c r="F27" s="128">
        <f t="shared" si="7"/>
        <v>3.17</v>
      </c>
      <c r="G27" s="130">
        <f t="shared" si="4"/>
        <v>43.31831490162169</v>
      </c>
      <c r="H27" s="128">
        <f t="shared" si="2"/>
        <v>0</v>
      </c>
      <c r="I27" s="130">
        <f t="shared" si="8"/>
        <v>43.31831490162169</v>
      </c>
      <c r="J27" s="130">
        <f t="shared" si="5"/>
        <v>114.22</v>
      </c>
      <c r="K27" s="128">
        <f t="shared" si="3"/>
        <v>114.22</v>
      </c>
      <c r="L27" s="119"/>
      <c r="N27" s="117"/>
      <c r="R27" s="160"/>
      <c r="T27" s="161"/>
      <c r="U27" s="153"/>
      <c r="V27" s="153"/>
      <c r="X27" s="153"/>
      <c r="Y27" s="153"/>
      <c r="Z27" s="153"/>
    </row>
    <row r="28" spans="2:28">
      <c r="B28" s="135">
        <f t="shared" si="0"/>
        <v>2034</v>
      </c>
      <c r="C28" s="136"/>
      <c r="D28" s="128">
        <f t="shared" si="6"/>
        <v>78.599999999999994</v>
      </c>
      <c r="E28" s="128">
        <f t="shared" si="1"/>
        <v>35.01</v>
      </c>
      <c r="F28" s="128">
        <f t="shared" si="7"/>
        <v>3.24</v>
      </c>
      <c r="G28" s="130">
        <f t="shared" si="4"/>
        <v>44.315751149137576</v>
      </c>
      <c r="H28" s="128">
        <f t="shared" si="2"/>
        <v>0</v>
      </c>
      <c r="I28" s="130">
        <f t="shared" si="8"/>
        <v>44.315751149137576</v>
      </c>
      <c r="J28" s="130">
        <f t="shared" si="5"/>
        <v>116.85</v>
      </c>
      <c r="K28" s="128">
        <f t="shared" si="3"/>
        <v>116.84999999999998</v>
      </c>
      <c r="L28" s="119"/>
      <c r="N28" s="117"/>
      <c r="R28" s="160"/>
      <c r="T28" s="161"/>
      <c r="U28" s="153"/>
      <c r="V28" s="153"/>
      <c r="X28" s="153"/>
      <c r="Y28" s="153"/>
      <c r="Z28" s="153"/>
    </row>
    <row r="29" spans="2:28">
      <c r="B29" s="135">
        <f t="shared" si="0"/>
        <v>2035</v>
      </c>
      <c r="C29" s="136"/>
      <c r="D29" s="128">
        <f t="shared" si="6"/>
        <v>80.41</v>
      </c>
      <c r="E29" s="128">
        <f t="shared" si="1"/>
        <v>35.82</v>
      </c>
      <c r="F29" s="128">
        <f t="shared" si="7"/>
        <v>3.31</v>
      </c>
      <c r="G29" s="130">
        <f t="shared" si="4"/>
        <v>45.335942596216569</v>
      </c>
      <c r="H29" s="128">
        <f t="shared" si="2"/>
        <v>0</v>
      </c>
      <c r="I29" s="130">
        <f t="shared" si="8"/>
        <v>45.335942596216569</v>
      </c>
      <c r="J29" s="130">
        <f t="shared" si="5"/>
        <v>119.54</v>
      </c>
      <c r="K29" s="128">
        <f t="shared" si="3"/>
        <v>119.53999999999999</v>
      </c>
      <c r="L29" s="119"/>
      <c r="N29" s="117"/>
      <c r="R29" s="160"/>
      <c r="T29" s="161"/>
      <c r="U29" s="153"/>
      <c r="V29" s="153"/>
      <c r="X29" s="153"/>
      <c r="Y29" s="153"/>
      <c r="Z29" s="153"/>
    </row>
    <row r="30" spans="2:28">
      <c r="B30" s="135">
        <f t="shared" si="0"/>
        <v>2036</v>
      </c>
      <c r="C30" s="136"/>
      <c r="D30" s="128">
        <f t="shared" si="6"/>
        <v>82.26</v>
      </c>
      <c r="E30" s="128">
        <f t="shared" si="1"/>
        <v>36.64</v>
      </c>
      <c r="F30" s="128">
        <f t="shared" si="7"/>
        <v>3.39</v>
      </c>
      <c r="G30" s="130">
        <f t="shared" si="4"/>
        <v>46.378889242858669</v>
      </c>
      <c r="H30" s="128">
        <f t="shared" si="2"/>
        <v>0</v>
      </c>
      <c r="I30" s="130">
        <f t="shared" si="8"/>
        <v>46.378889242858669</v>
      </c>
      <c r="J30" s="130">
        <f t="shared" si="5"/>
        <v>122.29</v>
      </c>
      <c r="K30" s="128">
        <f t="shared" si="3"/>
        <v>122.29</v>
      </c>
      <c r="L30" s="119"/>
      <c r="N30" s="117"/>
      <c r="R30" s="160"/>
      <c r="T30" s="161"/>
      <c r="U30" s="153"/>
      <c r="V30" s="153"/>
      <c r="X30" s="153"/>
      <c r="Y30" s="153"/>
      <c r="Z30" s="153"/>
    </row>
    <row r="31" spans="2:28">
      <c r="B31" s="135">
        <f t="shared" si="0"/>
        <v>2037</v>
      </c>
      <c r="C31" s="136"/>
      <c r="D31" s="128">
        <f t="shared" si="6"/>
        <v>84.15</v>
      </c>
      <c r="E31" s="128">
        <f t="shared" si="1"/>
        <v>37.479999999999997</v>
      </c>
      <c r="F31" s="128">
        <f t="shared" si="7"/>
        <v>3.47</v>
      </c>
      <c r="G31" s="130">
        <f t="shared" si="4"/>
        <v>47.444591089063856</v>
      </c>
      <c r="H31" s="128">
        <f t="shared" si="2"/>
        <v>0</v>
      </c>
      <c r="I31" s="130">
        <f t="shared" si="8"/>
        <v>47.444591089063856</v>
      </c>
      <c r="J31" s="130">
        <f t="shared" si="5"/>
        <v>125.1</v>
      </c>
      <c r="K31" s="128">
        <f t="shared" si="3"/>
        <v>125.1</v>
      </c>
      <c r="L31" s="119"/>
      <c r="N31" s="117"/>
      <c r="R31" s="160"/>
      <c r="T31" s="161"/>
      <c r="U31" s="153"/>
      <c r="V31" s="153"/>
      <c r="X31" s="153"/>
      <c r="Y31" s="153"/>
      <c r="Z31" s="153"/>
    </row>
    <row r="32" spans="2:28">
      <c r="B32" s="135">
        <f t="shared" si="0"/>
        <v>2038</v>
      </c>
      <c r="C32" s="136"/>
      <c r="D32" s="128">
        <f t="shared" si="6"/>
        <v>86.09</v>
      </c>
      <c r="E32" s="128">
        <f t="shared" si="1"/>
        <v>38.340000000000003</v>
      </c>
      <c r="F32" s="128">
        <f t="shared" si="7"/>
        <v>3.55</v>
      </c>
      <c r="G32" s="130">
        <f t="shared" si="4"/>
        <v>48.536840668092665</v>
      </c>
      <c r="H32" s="128">
        <f t="shared" si="2"/>
        <v>0</v>
      </c>
      <c r="I32" s="130">
        <f t="shared" si="8"/>
        <v>48.536840668092665</v>
      </c>
      <c r="J32" s="130">
        <f t="shared" si="5"/>
        <v>127.98</v>
      </c>
      <c r="K32" s="128">
        <f t="shared" si="3"/>
        <v>127.98</v>
      </c>
      <c r="L32" s="119"/>
      <c r="N32" s="117"/>
      <c r="R32" s="160"/>
      <c r="T32" s="161"/>
      <c r="U32" s="153"/>
      <c r="V32" s="153"/>
      <c r="X32" s="153"/>
      <c r="Y32" s="153"/>
      <c r="Z32" s="153"/>
    </row>
    <row r="33" spans="2:26">
      <c r="B33" s="135">
        <f t="shared" si="0"/>
        <v>2039</v>
      </c>
      <c r="C33" s="136"/>
      <c r="D33" s="128">
        <f t="shared" si="6"/>
        <v>88.07</v>
      </c>
      <c r="E33" s="128">
        <f t="shared" si="1"/>
        <v>39.22</v>
      </c>
      <c r="F33" s="128">
        <f t="shared" si="7"/>
        <v>3.63</v>
      </c>
      <c r="G33" s="130">
        <f t="shared" si="4"/>
        <v>49.651845446684568</v>
      </c>
      <c r="H33" s="128">
        <f t="shared" si="2"/>
        <v>0</v>
      </c>
      <c r="I33" s="130">
        <f t="shared" si="8"/>
        <v>49.651845446684568</v>
      </c>
      <c r="J33" s="130">
        <f t="shared" si="5"/>
        <v>130.91999999999999</v>
      </c>
      <c r="K33" s="128">
        <f t="shared" si="3"/>
        <v>130.91999999999999</v>
      </c>
      <c r="L33" s="119"/>
      <c r="N33" s="117"/>
      <c r="R33" s="160"/>
      <c r="T33" s="161"/>
      <c r="U33" s="153"/>
      <c r="V33" s="153"/>
      <c r="X33" s="153"/>
      <c r="Y33" s="153"/>
      <c r="Z33" s="153"/>
    </row>
    <row r="34" spans="2:26">
      <c r="B34" s="135">
        <f t="shared" si="0"/>
        <v>2040</v>
      </c>
      <c r="C34" s="136"/>
      <c r="D34" s="128">
        <f t="shared" si="6"/>
        <v>90.1</v>
      </c>
      <c r="E34" s="128">
        <f t="shared" si="1"/>
        <v>40.119999999999997</v>
      </c>
      <c r="F34" s="128">
        <f t="shared" si="7"/>
        <v>3.71</v>
      </c>
      <c r="G34" s="130">
        <f t="shared" si="4"/>
        <v>50.793397958100101</v>
      </c>
      <c r="H34" s="128">
        <f t="shared" si="2"/>
        <v>0</v>
      </c>
      <c r="I34" s="130">
        <f t="shared" si="8"/>
        <v>50.793397958100101</v>
      </c>
      <c r="J34" s="130">
        <f t="shared" si="5"/>
        <v>133.93</v>
      </c>
      <c r="K34" s="128">
        <f t="shared" si="3"/>
        <v>133.93</v>
      </c>
      <c r="L34" s="119"/>
      <c r="N34" s="117"/>
      <c r="R34" s="160"/>
      <c r="T34" s="161"/>
      <c r="U34" s="153"/>
      <c r="V34" s="153"/>
      <c r="X34" s="153"/>
      <c r="Y34" s="153"/>
      <c r="Z34" s="153"/>
    </row>
    <row r="35" spans="2:26">
      <c r="B35" s="135">
        <f t="shared" si="0"/>
        <v>2041</v>
      </c>
      <c r="C35" s="136"/>
      <c r="D35" s="128">
        <f t="shared" si="6"/>
        <v>92.08</v>
      </c>
      <c r="E35" s="128">
        <f t="shared" si="1"/>
        <v>41</v>
      </c>
      <c r="F35" s="128">
        <f t="shared" si="7"/>
        <v>3.79</v>
      </c>
      <c r="G35" s="130">
        <f t="shared" si="4"/>
        <v>51.908402736691997</v>
      </c>
      <c r="H35" s="128">
        <f t="shared" si="2"/>
        <v>0</v>
      </c>
      <c r="I35" s="130">
        <f t="shared" si="8"/>
        <v>51.908402736691997</v>
      </c>
      <c r="J35" s="130">
        <f t="shared" si="5"/>
        <v>136.87</v>
      </c>
      <c r="K35" s="128">
        <f t="shared" si="3"/>
        <v>136.86999999999998</v>
      </c>
      <c r="L35" s="119"/>
      <c r="N35" s="117"/>
      <c r="R35" s="160"/>
      <c r="T35" s="161"/>
      <c r="U35" s="153"/>
      <c r="V35" s="153"/>
      <c r="X35" s="153"/>
      <c r="Y35" s="153"/>
      <c r="Z35" s="153"/>
    </row>
    <row r="36" spans="2:26">
      <c r="B36" s="135">
        <f t="shared" si="0"/>
        <v>2042</v>
      </c>
      <c r="C36" s="136"/>
      <c r="D36" s="128">
        <f t="shared" si="6"/>
        <v>94.11</v>
      </c>
      <c r="E36" s="128">
        <f t="shared" si="1"/>
        <v>41.9</v>
      </c>
      <c r="F36" s="128">
        <f t="shared" si="7"/>
        <v>3.87</v>
      </c>
      <c r="G36" s="130">
        <f t="shared" si="4"/>
        <v>53.04995524810753</v>
      </c>
      <c r="H36" s="128">
        <f t="shared" si="2"/>
        <v>0</v>
      </c>
      <c r="I36" s="130">
        <f t="shared" si="8"/>
        <v>53.04995524810753</v>
      </c>
      <c r="J36" s="130">
        <f t="shared" si="5"/>
        <v>139.88</v>
      </c>
      <c r="K36" s="128">
        <f t="shared" si="3"/>
        <v>139.88</v>
      </c>
      <c r="L36" s="119"/>
      <c r="N36" s="117"/>
      <c r="R36" s="160"/>
      <c r="T36" s="161"/>
      <c r="U36" s="153"/>
      <c r="V36" s="153"/>
      <c r="X36" s="153"/>
      <c r="Y36" s="153"/>
      <c r="Z36" s="153"/>
    </row>
    <row r="37" spans="2:26">
      <c r="B37" s="135">
        <f t="shared" si="0"/>
        <v>2043</v>
      </c>
      <c r="C37" s="136"/>
      <c r="D37" s="128">
        <f t="shared" si="6"/>
        <v>96.27</v>
      </c>
      <c r="E37" s="128">
        <f t="shared" si="1"/>
        <v>42.86</v>
      </c>
      <c r="F37" s="128">
        <f t="shared" si="7"/>
        <v>3.96</v>
      </c>
      <c r="G37" s="130">
        <f t="shared" si="4"/>
        <v>54.267358424733388</v>
      </c>
      <c r="H37" s="128">
        <f t="shared" si="2"/>
        <v>0</v>
      </c>
      <c r="I37" s="130">
        <f t="shared" si="8"/>
        <v>54.267358424733388</v>
      </c>
      <c r="J37" s="130">
        <f t="shared" si="5"/>
        <v>143.09</v>
      </c>
      <c r="K37" s="128">
        <f t="shared" si="3"/>
        <v>143.09</v>
      </c>
      <c r="L37" s="119"/>
      <c r="N37" s="117"/>
      <c r="R37" s="160"/>
      <c r="T37" s="161"/>
      <c r="U37" s="153"/>
      <c r="V37" s="153"/>
      <c r="X37" s="153"/>
      <c r="Y37" s="153"/>
      <c r="Z37" s="153"/>
    </row>
    <row r="38" spans="2:26">
      <c r="B38" s="135">
        <f t="shared" si="0"/>
        <v>2044</v>
      </c>
      <c r="C38" s="136"/>
      <c r="D38" s="128">
        <f t="shared" ref="D38:D40" si="9">ROUND(D37*(1+(IFERROR(INDEX($D$69:$D$77,MATCH($B38,$C$69:$C$77,0),1),0)+IFERROR(INDEX($G$69:$G$77,MATCH($B38,$F$69:$F$77,0),1),0)+IFERROR(INDEX($J$69:$J$77,MATCH($B38,$I$69:$I$77,0),1),0))),2)</f>
        <v>96.27</v>
      </c>
      <c r="E38" s="128">
        <f t="shared" ref="E38:E40" si="10">ROUND(E37*(1+(IFERROR(INDEX($D$69:$D$77,MATCH($B38,$C$69:$C$77,0),1),0)+IFERROR(INDEX($G$69:$G$77,MATCH($B38,$F$69:$F$77,0),1),0)+IFERROR(INDEX($J$69:$J$77,MATCH($B38,$I$69:$I$77,0),1),0))),2)</f>
        <v>42.86</v>
      </c>
      <c r="F38" s="128">
        <f t="shared" ref="F38:F40" si="11">ROUND(F37*(1+(IFERROR(INDEX($D$69:$D$77,MATCH($B38,$C$69:$C$77,0),1),0)+IFERROR(INDEX($G$69:$G$77,MATCH($B38,$F$69:$F$77,0),1),0)+IFERROR(INDEX($J$69:$J$77,MATCH($B38,$I$69:$I$77,0),1),0))),2)</f>
        <v>3.96</v>
      </c>
      <c r="G38" s="130">
        <f t="shared" ref="G38:G40" si="12">(D38+E38+F38)/(8.76*$C$66)</f>
        <v>54.267358424733388</v>
      </c>
      <c r="H38" s="128">
        <f t="shared" ref="H38:H40" si="13">ROUND(H37*(1+(IFERROR(INDEX($D$69:$D$77,MATCH($B38,$C$69:$C$77,0),1),0)+IFERROR(INDEX($G$69:$G$77,MATCH($B38,$F$69:$F$77,0),1),0)+IFERROR(INDEX($J$69:$J$77,MATCH($B38,$I$69:$I$77,0),1),0))),2)</f>
        <v>0</v>
      </c>
      <c r="I38" s="130">
        <f t="shared" ref="I38:I40" si="14">(G38+H38)</f>
        <v>54.267358424733388</v>
      </c>
      <c r="J38" s="130">
        <f t="shared" ref="J38:J41" si="15">ROUND(I38*$C$66*8.76,2)</f>
        <v>143.09</v>
      </c>
      <c r="K38" s="128">
        <f t="shared" ref="K38:K40" si="16">(D38+E38+F38)</f>
        <v>143.09</v>
      </c>
      <c r="L38" s="119"/>
      <c r="N38" s="117"/>
      <c r="R38" s="160"/>
      <c r="T38" s="161"/>
      <c r="U38" s="153"/>
      <c r="V38" s="153"/>
      <c r="X38" s="153"/>
      <c r="Y38" s="153"/>
      <c r="Z38" s="153"/>
    </row>
    <row r="39" spans="2:26">
      <c r="B39" s="135">
        <f t="shared" si="0"/>
        <v>2045</v>
      </c>
      <c r="C39" s="136"/>
      <c r="D39" s="128">
        <f t="shared" si="9"/>
        <v>96.27</v>
      </c>
      <c r="E39" s="128">
        <f t="shared" si="10"/>
        <v>42.86</v>
      </c>
      <c r="F39" s="128">
        <f t="shared" si="11"/>
        <v>3.96</v>
      </c>
      <c r="G39" s="130">
        <f t="shared" si="12"/>
        <v>54.267358424733388</v>
      </c>
      <c r="H39" s="128">
        <f t="shared" si="13"/>
        <v>0</v>
      </c>
      <c r="I39" s="130">
        <f t="shared" si="14"/>
        <v>54.267358424733388</v>
      </c>
      <c r="J39" s="130">
        <f t="shared" si="15"/>
        <v>143.09</v>
      </c>
      <c r="K39" s="128">
        <f t="shared" si="16"/>
        <v>143.09</v>
      </c>
      <c r="L39" s="119"/>
      <c r="N39" s="117"/>
      <c r="R39" s="160"/>
      <c r="T39" s="161"/>
      <c r="U39" s="153"/>
      <c r="V39" s="153"/>
      <c r="X39" s="153"/>
      <c r="Y39" s="153"/>
      <c r="Z39" s="153"/>
    </row>
    <row r="40" spans="2:26">
      <c r="B40" s="135">
        <f t="shared" si="0"/>
        <v>2046</v>
      </c>
      <c r="C40" s="136"/>
      <c r="D40" s="128">
        <f t="shared" si="9"/>
        <v>96.27</v>
      </c>
      <c r="E40" s="128">
        <f t="shared" si="10"/>
        <v>42.86</v>
      </c>
      <c r="F40" s="128">
        <f t="shared" si="11"/>
        <v>3.96</v>
      </c>
      <c r="G40" s="130">
        <f t="shared" si="12"/>
        <v>54.267358424733388</v>
      </c>
      <c r="H40" s="128">
        <f t="shared" si="13"/>
        <v>0</v>
      </c>
      <c r="I40" s="130">
        <f t="shared" si="14"/>
        <v>54.267358424733388</v>
      </c>
      <c r="J40" s="130">
        <f t="shared" si="15"/>
        <v>143.09</v>
      </c>
      <c r="K40" s="128">
        <f t="shared" si="16"/>
        <v>143.09</v>
      </c>
      <c r="L40" s="119"/>
      <c r="N40" s="117"/>
      <c r="R40" s="160"/>
      <c r="T40" s="161"/>
      <c r="U40" s="153"/>
      <c r="V40" s="153"/>
      <c r="X40" s="153"/>
      <c r="Y40" s="153"/>
      <c r="Z40" s="153"/>
    </row>
    <row r="41" spans="2:26">
      <c r="B41" s="135">
        <f t="shared" si="0"/>
        <v>2047</v>
      </c>
      <c r="C41" s="136"/>
      <c r="D41" s="128">
        <f t="shared" ref="D41" si="17">ROUND(D40*(1+(IFERROR(INDEX($D$69:$D$77,MATCH($B41,$C$69:$C$77,0),1),0)+IFERROR(INDEX($G$69:$G$77,MATCH($B41,$F$69:$F$77,0),1),0)+IFERROR(INDEX($J$69:$J$77,MATCH($B41,$I$69:$I$77,0),1),0))),2)</f>
        <v>96.27</v>
      </c>
      <c r="E41" s="128">
        <f t="shared" ref="E41" si="18">ROUND(E40*(1+(IFERROR(INDEX($D$69:$D$77,MATCH($B41,$C$69:$C$77,0),1),0)+IFERROR(INDEX($G$69:$G$77,MATCH($B41,$F$69:$F$77,0),1),0)+IFERROR(INDEX($J$69:$J$77,MATCH($B41,$I$69:$I$77,0),1),0))),2)</f>
        <v>42.86</v>
      </c>
      <c r="F41" s="128">
        <f t="shared" ref="F41" si="19">ROUND(F40*(1+(IFERROR(INDEX($D$69:$D$77,MATCH($B41,$C$69:$C$77,0),1),0)+IFERROR(INDEX($G$69:$G$77,MATCH($B41,$F$69:$F$77,0),1),0)+IFERROR(INDEX($J$69:$J$77,MATCH($B41,$I$69:$I$77,0),1),0))),2)</f>
        <v>3.96</v>
      </c>
      <c r="G41" s="130">
        <f t="shared" ref="G41" si="20">(D41+E41+F41)/(8.76*$C$66)</f>
        <v>54.267358424733388</v>
      </c>
      <c r="H41" s="128">
        <f t="shared" ref="H41" si="21">ROUND(H40*(1+(IFERROR(INDEX($D$69:$D$77,MATCH($B41,$C$69:$C$77,0),1),0)+IFERROR(INDEX($G$69:$G$77,MATCH($B41,$F$69:$F$77,0),1),0)+IFERROR(INDEX($J$69:$J$77,MATCH($B41,$I$69:$I$77,0),1),0))),2)</f>
        <v>0</v>
      </c>
      <c r="I41" s="130">
        <f t="shared" ref="I41" si="22">(G41+H41)</f>
        <v>54.267358424733388</v>
      </c>
      <c r="J41" s="130">
        <f t="shared" si="15"/>
        <v>143.09</v>
      </c>
      <c r="K41" s="128">
        <f t="shared" ref="K41" si="23">(D41+E41+F41)</f>
        <v>143.09</v>
      </c>
      <c r="L41" s="119"/>
      <c r="N41" s="117"/>
      <c r="R41" s="160"/>
      <c r="T41" s="161"/>
      <c r="U41" s="153"/>
      <c r="V41" s="153"/>
      <c r="X41" s="153"/>
      <c r="Y41" s="153"/>
      <c r="Z41" s="153"/>
    </row>
    <row r="42" spans="2:26">
      <c r="B42" s="126"/>
      <c r="C42" s="131"/>
      <c r="D42" s="128"/>
      <c r="E42" s="128"/>
      <c r="F42" s="129"/>
      <c r="G42" s="128"/>
      <c r="H42" s="128"/>
      <c r="I42" s="130"/>
      <c r="J42" s="130"/>
      <c r="K42" s="137"/>
      <c r="R42" s="119"/>
    </row>
    <row r="43" spans="2:26">
      <c r="B43" s="126"/>
      <c r="C43" s="131"/>
      <c r="D43" s="128"/>
      <c r="E43" s="128"/>
      <c r="F43" s="129"/>
      <c r="G43" s="128"/>
      <c r="H43" s="128"/>
      <c r="I43" s="130"/>
      <c r="J43" s="130"/>
      <c r="K43" s="137"/>
      <c r="R43" s="119"/>
    </row>
    <row r="44" spans="2:26">
      <c r="R44" s="119"/>
    </row>
    <row r="45" spans="2:26" ht="14.25">
      <c r="B45" s="138" t="s">
        <v>25</v>
      </c>
      <c r="C45" s="139"/>
      <c r="D45" s="139"/>
      <c r="E45" s="139"/>
      <c r="F45" s="139"/>
      <c r="G45" s="139"/>
      <c r="H45" s="139"/>
      <c r="R45" s="119"/>
    </row>
    <row r="47" spans="2:26">
      <c r="B47" s="117" t="s">
        <v>63</v>
      </c>
      <c r="C47" s="140" t="s">
        <v>64</v>
      </c>
      <c r="D47" s="141" t="s">
        <v>102</v>
      </c>
    </row>
    <row r="48" spans="2:26">
      <c r="C48" s="140" t="str">
        <f>C7</f>
        <v>(a)</v>
      </c>
      <c r="D48" s="117" t="s">
        <v>65</v>
      </c>
    </row>
    <row r="49" spans="2:25">
      <c r="C49" s="140" t="str">
        <f>D7</f>
        <v>(b)</v>
      </c>
      <c r="D49" s="130" t="str">
        <f>"= "&amp;C7&amp;" x "&amp;C65</f>
        <v>= (a) x 0.05085</v>
      </c>
    </row>
    <row r="50" spans="2:25">
      <c r="C50" s="140" t="str">
        <f>G7</f>
        <v>(e)</v>
      </c>
      <c r="D50" s="130" t="str">
        <f>"= ("&amp;$D$7&amp;" + "&amp;$E$7&amp;") /  (8.76 x "&amp;TEXT(C66,"0.0%")&amp;")"</f>
        <v>= ((b) + (c)) /  (8.76 x 30.1%)</v>
      </c>
    </row>
    <row r="51" spans="2:25">
      <c r="C51" s="140" t="str">
        <f>I7</f>
        <v>(g)</v>
      </c>
      <c r="D51" s="130" t="str">
        <f>"= "&amp;$G$7&amp;" + "&amp;$H$7</f>
        <v>= (e) + (f)</v>
      </c>
    </row>
    <row r="52" spans="2:25">
      <c r="C52" s="140" t="str">
        <f>K7</f>
        <v>(i)</v>
      </c>
      <c r="D52" s="85" t="str">
        <f>D47</f>
        <v>Plant Costs  - 2019 IRP Update - Table 6.1 &amp; 6.2</v>
      </c>
    </row>
    <row r="53" spans="2:25">
      <c r="C53" s="140"/>
      <c r="D53" s="130"/>
    </row>
    <row r="54" spans="2:25" ht="13.5" thickBot="1"/>
    <row r="55" spans="2:25" ht="13.5" thickBot="1">
      <c r="C55" s="42" t="str">
        <f>B2&amp;" - "&amp;B3</f>
        <v>2019 IRP Utah North Solar with Storage - 30% Capacity Factor</v>
      </c>
      <c r="D55" s="142"/>
      <c r="E55" s="142"/>
      <c r="F55" s="142"/>
      <c r="G55" s="142"/>
      <c r="H55" s="142"/>
      <c r="I55" s="143"/>
      <c r="J55" s="143"/>
      <c r="K55" s="144"/>
    </row>
    <row r="56" spans="2:25" ht="13.5" thickBot="1">
      <c r="C56" s="145" t="s">
        <v>66</v>
      </c>
      <c r="D56" s="146" t="s">
        <v>67</v>
      </c>
      <c r="E56" s="146"/>
      <c r="F56" s="146"/>
      <c r="G56" s="146"/>
      <c r="H56" s="146"/>
      <c r="I56" s="143"/>
      <c r="J56" s="143"/>
      <c r="K56" s="144"/>
    </row>
    <row r="57" spans="2:25">
      <c r="P57" s="117" t="s">
        <v>103</v>
      </c>
      <c r="Q57" s="274">
        <v>2024</v>
      </c>
    </row>
    <row r="58" spans="2:25">
      <c r="B58" s="85" t="s">
        <v>101</v>
      </c>
      <c r="C58" s="170">
        <f>'[27]Table 6.2 P1'!$C$102</f>
        <v>1608.8221683005897</v>
      </c>
      <c r="D58" s="117" t="s">
        <v>65</v>
      </c>
      <c r="O58" s="282">
        <v>342.2</v>
      </c>
      <c r="P58" s="117" t="s">
        <v>32</v>
      </c>
      <c r="Q58" s="274" t="s">
        <v>142</v>
      </c>
      <c r="R58" s="274" t="s">
        <v>108</v>
      </c>
      <c r="T58" s="274" t="str">
        <f>$Q$58&amp;"Proposed Station Capital Costs"</f>
        <v>L1.UN1_PVSProposed Station Capital Costs</v>
      </c>
    </row>
    <row r="59" spans="2:25">
      <c r="B59" s="85" t="s">
        <v>101</v>
      </c>
      <c r="C59" s="268">
        <f>'[27]Table 6.2 P1'!$F$102*(1+'[27]Table 6.2 P1'!$G$102)</f>
        <v>24.570618817436728</v>
      </c>
      <c r="D59" s="117" t="s">
        <v>68</v>
      </c>
      <c r="R59" s="119"/>
      <c r="T59" s="274" t="str">
        <f>$Q$58&amp;"Proposed Station Fixed Costs"</f>
        <v>L1.UN1_PVSProposed Station Fixed Costs</v>
      </c>
    </row>
    <row r="60" spans="2:25" ht="24" customHeight="1">
      <c r="B60" s="85"/>
      <c r="C60" s="270"/>
      <c r="D60" s="117" t="s">
        <v>105</v>
      </c>
      <c r="Q60" s="339" t="str">
        <f>Q58&amp;Q57</f>
        <v>L1.UN1_PVS2024</v>
      </c>
      <c r="T60" s="274" t="str">
        <f>$Q$58&amp;"Proposed Station Variable O&amp;M Costs"</f>
        <v>L1.UN1_PVSProposed Station Variable O&amp;M Costs</v>
      </c>
    </row>
    <row r="61" spans="2:25">
      <c r="B61" s="85" t="s">
        <v>101</v>
      </c>
      <c r="C61" s="268">
        <f>'[27]Table 6.2 P2'!$I$103</f>
        <v>0</v>
      </c>
      <c r="D61" s="117" t="s">
        <v>69</v>
      </c>
      <c r="K61" s="119"/>
      <c r="L61" s="149"/>
      <c r="M61" s="52"/>
      <c r="N61" s="163"/>
      <c r="O61" s="52"/>
      <c r="P61" s="52"/>
      <c r="Q61" s="119" t="str">
        <f>'[28]13. Year 1 Cap Recov Rate'!$U$482</f>
        <v>Photovoltaic (Utility) 30% ITC</v>
      </c>
      <c r="R61" s="119"/>
      <c r="T61" s="119"/>
      <c r="U61" s="119"/>
      <c r="V61" s="119"/>
      <c r="W61" s="119"/>
      <c r="X61" s="119"/>
      <c r="Y61" s="119"/>
    </row>
    <row r="62" spans="2:25">
      <c r="B62" s="85"/>
      <c r="C62" s="158"/>
      <c r="D62" s="117" t="s">
        <v>70</v>
      </c>
      <c r="I62" s="196" t="s">
        <v>91</v>
      </c>
      <c r="L62" s="151"/>
      <c r="M62" s="152"/>
      <c r="O62" s="150"/>
      <c r="P62" s="119"/>
      <c r="Q62" s="119"/>
      <c r="R62" s="119"/>
      <c r="T62" s="119"/>
      <c r="U62" s="119"/>
      <c r="V62" s="119"/>
      <c r="W62" s="119"/>
      <c r="X62" s="119"/>
      <c r="Y62" s="119"/>
    </row>
    <row r="63" spans="2:25">
      <c r="B63" s="362" t="str">
        <f>LEFT(RIGHT(INDEX('Table 3 TransCost'!$39:$39,1,MATCH(F63,'Table 3 TransCost'!$4:$4,0)),6),5)</f>
        <v>2024$</v>
      </c>
      <c r="C63" s="270">
        <f>INDEX('Table 3 TransCost'!$39:$39,1,MATCH(F63,'Table 3 TransCost'!$4:$4,0)+2)</f>
        <v>2.5818101631996475</v>
      </c>
      <c r="D63" s="117" t="s">
        <v>218</v>
      </c>
      <c r="F63" s="274" t="s">
        <v>182</v>
      </c>
      <c r="K63" s="151"/>
      <c r="L63" s="151"/>
      <c r="M63" s="151"/>
      <c r="N63" s="164"/>
      <c r="O63" s="150"/>
      <c r="P63" s="119"/>
      <c r="Q63" s="119"/>
      <c r="R63" s="119"/>
      <c r="T63" s="119"/>
      <c r="U63" s="119"/>
      <c r="V63" s="119"/>
      <c r="W63" s="119"/>
      <c r="X63" s="119"/>
      <c r="Y63" s="119"/>
    </row>
    <row r="64" spans="2:25">
      <c r="B64" s="85"/>
      <c r="C64" s="199"/>
      <c r="K64" s="151"/>
      <c r="L64" s="151"/>
      <c r="M64" s="151"/>
      <c r="N64" s="164"/>
      <c r="O64" s="151"/>
      <c r="R64" s="119"/>
      <c r="T64" s="119"/>
      <c r="U64" s="119"/>
      <c r="V64" s="119"/>
      <c r="W64" s="119"/>
      <c r="X64" s="119"/>
      <c r="Y64" s="119"/>
    </row>
    <row r="65" spans="3:15">
      <c r="C65" s="269">
        <f>INDEX('[28]13. Year 1 Cap Recov Rate'!$Y:$Y,MATCH($R$58,'[28]13. Year 1 Cap Recov Rate'!$X:$X,0),1)/100</f>
        <v>5.0849999999999999E-2</v>
      </c>
      <c r="D65" s="117" t="s">
        <v>36</v>
      </c>
      <c r="E65" s="117" t="s">
        <v>109</v>
      </c>
      <c r="K65" s="155"/>
      <c r="L65" s="156"/>
      <c r="M65" s="156"/>
      <c r="O65" s="157"/>
    </row>
    <row r="66" spans="3:15">
      <c r="C66" s="207">
        <f>'[27]Table 6.2 P2'!$C$103</f>
        <v>0.30099999999999999</v>
      </c>
      <c r="D66" s="117" t="s">
        <v>37</v>
      </c>
    </row>
    <row r="67" spans="3:15" ht="13.5" thickBot="1">
      <c r="D67" s="154"/>
    </row>
    <row r="68" spans="3:15" ht="13.5" thickBot="1">
      <c r="C68" s="40" t="str">
        <f>"Company Official Inflation Forecast Dated "&amp;TEXT('Table 4'!$H$5,"mmmm dd, yyyy")</f>
        <v>Company Official Inflation Forecast Dated June 30, 2021</v>
      </c>
      <c r="D68" s="142"/>
      <c r="E68" s="142"/>
      <c r="F68" s="142"/>
      <c r="G68" s="142"/>
      <c r="H68" s="142"/>
      <c r="I68" s="142"/>
      <c r="J68" s="142"/>
      <c r="K68" s="144"/>
    </row>
    <row r="69" spans="3:15">
      <c r="C69" s="87">
        <v>2017</v>
      </c>
      <c r="D69" s="41">
        <f>VLOOKUP(C69,'[21]Inflation Forecast'!$B$6:$C$61,2,FALSE)</f>
        <v>0.02</v>
      </c>
      <c r="E69" s="85"/>
      <c r="F69" s="87">
        <f>C77+1</f>
        <v>2026</v>
      </c>
      <c r="G69" s="41">
        <f>VLOOKUP(F69,'[21]Inflation Forecast'!$B$6:$C$61,2,FALSE)</f>
        <v>2.3E-2</v>
      </c>
      <c r="H69" s="41"/>
      <c r="I69" s="87">
        <f>F77+1</f>
        <v>2035</v>
      </c>
      <c r="J69" s="41">
        <f>VLOOKUP(I69,'[21]Inflation Forecast'!$B$6:$C$61,2,FALSE)</f>
        <v>2.3E-2</v>
      </c>
    </row>
    <row r="70" spans="3:15">
      <c r="C70" s="87">
        <f t="shared" ref="C70:C77" si="24">C69+1</f>
        <v>2018</v>
      </c>
      <c r="D70" s="41">
        <f>VLOOKUP(C70,'[21]Inflation Forecast'!$B$6:$C$61,2,FALSE)</f>
        <v>2.4E-2</v>
      </c>
      <c r="E70" s="85"/>
      <c r="F70" s="87">
        <f t="shared" ref="F70:F77" si="25">F69+1</f>
        <v>2027</v>
      </c>
      <c r="G70" s="41">
        <f>VLOOKUP(F70,'[21]Inflation Forecast'!$B$6:$C$61,2,FALSE)</f>
        <v>2.3E-2</v>
      </c>
      <c r="H70" s="41"/>
      <c r="I70" s="87">
        <f>I69+1</f>
        <v>2036</v>
      </c>
      <c r="J70" s="41">
        <f>VLOOKUP(I70,'[21]Inflation Forecast'!$B$6:$C$61,2,FALSE)</f>
        <v>2.3E-2</v>
      </c>
    </row>
    <row r="71" spans="3:15">
      <c r="C71" s="87">
        <f t="shared" si="24"/>
        <v>2019</v>
      </c>
      <c r="D71" s="41">
        <f>VLOOKUP(C71,'[21]Inflation Forecast'!$B$6:$C$61,2,FALSE)</f>
        <v>1.7999999999999999E-2</v>
      </c>
      <c r="E71" s="85"/>
      <c r="F71" s="87">
        <f t="shared" si="25"/>
        <v>2028</v>
      </c>
      <c r="G71" s="41">
        <f>VLOOKUP(F71,'[21]Inflation Forecast'!$B$6:$C$61,2,FALSE)</f>
        <v>2.3E-2</v>
      </c>
      <c r="H71" s="41"/>
      <c r="I71" s="87">
        <f t="shared" ref="I71:I81" si="26">I70+1</f>
        <v>2037</v>
      </c>
      <c r="J71" s="41">
        <f>VLOOKUP(I71,'[21]Inflation Forecast'!$B$6:$C$61,2,FALSE)</f>
        <v>2.3E-2</v>
      </c>
    </row>
    <row r="72" spans="3:15">
      <c r="C72" s="87">
        <f t="shared" si="24"/>
        <v>2020</v>
      </c>
      <c r="D72" s="41">
        <f>VLOOKUP(C72,'[21]Inflation Forecast'!$B$6:$C$61,2,FALSE)</f>
        <v>1.2E-2</v>
      </c>
      <c r="E72" s="85"/>
      <c r="F72" s="87">
        <f t="shared" si="25"/>
        <v>2029</v>
      </c>
      <c r="G72" s="41">
        <f>VLOOKUP(F72,'[21]Inflation Forecast'!$B$6:$C$61,2,FALSE)</f>
        <v>2.4E-2</v>
      </c>
      <c r="H72" s="41"/>
      <c r="I72" s="87">
        <f t="shared" si="26"/>
        <v>2038</v>
      </c>
      <c r="J72" s="41">
        <f>VLOOKUP(I72,'[21]Inflation Forecast'!$B$6:$C$61,2,FALSE)</f>
        <v>2.3E-2</v>
      </c>
    </row>
    <row r="73" spans="3:15">
      <c r="C73" s="87">
        <f t="shared" si="24"/>
        <v>2021</v>
      </c>
      <c r="D73" s="41">
        <f>VLOOKUP(C73,'[21]Inflation Forecast'!$B$6:$C$61,2,FALSE)</f>
        <v>3.2000000000000001E-2</v>
      </c>
      <c r="E73" s="85"/>
      <c r="F73" s="87">
        <f t="shared" si="25"/>
        <v>2030</v>
      </c>
      <c r="G73" s="41">
        <f>VLOOKUP(F73,'[21]Inflation Forecast'!$B$6:$C$61,2,FALSE)</f>
        <v>2.3E-2</v>
      </c>
      <c r="H73" s="41"/>
      <c r="I73" s="87">
        <f t="shared" si="26"/>
        <v>2039</v>
      </c>
      <c r="J73" s="41">
        <f>VLOOKUP(I73,'[21]Inflation Forecast'!$B$6:$C$61,2,FALSE)</f>
        <v>2.3E-2</v>
      </c>
    </row>
    <row r="74" spans="3:15">
      <c r="C74" s="87">
        <f t="shared" si="24"/>
        <v>2022</v>
      </c>
      <c r="D74" s="41">
        <f>VLOOKUP(C74,'[21]Inflation Forecast'!$B$6:$C$61,2,FALSE)</f>
        <v>2.1999999999999999E-2</v>
      </c>
      <c r="E74" s="85"/>
      <c r="F74" s="87">
        <f t="shared" si="25"/>
        <v>2031</v>
      </c>
      <c r="G74" s="41">
        <f>VLOOKUP(F74,'[21]Inflation Forecast'!$B$6:$C$61,2,FALSE)</f>
        <v>2.3E-2</v>
      </c>
      <c r="H74" s="41"/>
      <c r="I74" s="87">
        <f t="shared" si="26"/>
        <v>2040</v>
      </c>
      <c r="J74" s="41">
        <f>VLOOKUP(I74,'[21]Inflation Forecast'!$B$6:$C$61,2,FALSE)</f>
        <v>2.3E-2</v>
      </c>
    </row>
    <row r="75" spans="3:15" s="119" customFormat="1">
      <c r="C75" s="87">
        <f t="shared" si="24"/>
        <v>2023</v>
      </c>
      <c r="D75" s="41">
        <f>VLOOKUP(C75,'[21]Inflation Forecast'!$B$6:$C$61,2,FALSE)</f>
        <v>2.1000000000000001E-2</v>
      </c>
      <c r="E75" s="86"/>
      <c r="F75" s="87">
        <f t="shared" si="25"/>
        <v>2032</v>
      </c>
      <c r="G75" s="41">
        <f>VLOOKUP(F75,'[21]Inflation Forecast'!$B$6:$C$61,2,FALSE)</f>
        <v>2.3E-2</v>
      </c>
      <c r="H75" s="41"/>
      <c r="I75" s="87">
        <f t="shared" si="26"/>
        <v>2041</v>
      </c>
      <c r="J75" s="41">
        <f>VLOOKUP(I75,'[21]Inflation Forecast'!$B$6:$C$61,2,FALSE)</f>
        <v>2.1999999999999999E-2</v>
      </c>
      <c r="N75" s="164"/>
    </row>
    <row r="76" spans="3:15" s="119" customFormat="1">
      <c r="C76" s="87">
        <f t="shared" si="24"/>
        <v>2024</v>
      </c>
      <c r="D76" s="41">
        <f>VLOOKUP(C76,'[21]Inflation Forecast'!$B$6:$C$61,2,FALSE)</f>
        <v>2.1999999999999999E-2</v>
      </c>
      <c r="E76" s="86"/>
      <c r="F76" s="87">
        <f t="shared" si="25"/>
        <v>2033</v>
      </c>
      <c r="G76" s="41">
        <f>VLOOKUP(F76,'[21]Inflation Forecast'!$B$6:$C$61,2,FALSE)</f>
        <v>2.3E-2</v>
      </c>
      <c r="H76" s="41"/>
      <c r="I76" s="87">
        <f t="shared" si="26"/>
        <v>2042</v>
      </c>
      <c r="J76" s="41">
        <f>VLOOKUP(I76,'[21]Inflation Forecast'!$B$6:$C$61,2,FALSE)</f>
        <v>2.1999999999999999E-2</v>
      </c>
      <c r="N76" s="164"/>
    </row>
    <row r="77" spans="3:15" s="119" customFormat="1">
      <c r="C77" s="87">
        <f t="shared" si="24"/>
        <v>2025</v>
      </c>
      <c r="D77" s="41">
        <f>VLOOKUP(C77,'[21]Inflation Forecast'!$B$6:$C$61,2,FALSE)</f>
        <v>2.3E-2</v>
      </c>
      <c r="E77" s="86"/>
      <c r="F77" s="87">
        <f t="shared" si="25"/>
        <v>2034</v>
      </c>
      <c r="G77" s="41">
        <f>VLOOKUP(F77,'[21]Inflation Forecast'!$B$6:$C$61,2,FALSE)</f>
        <v>2.3E-2</v>
      </c>
      <c r="H77" s="41"/>
      <c r="I77" s="87">
        <f t="shared" si="26"/>
        <v>2043</v>
      </c>
      <c r="J77" s="41">
        <f>VLOOKUP(I77,'[21]Inflation Forecast'!$B$6:$C$61,2,FALSE)</f>
        <v>2.3E-2</v>
      </c>
      <c r="N77" s="164"/>
    </row>
    <row r="78" spans="3:15" s="119" customFormat="1">
      <c r="I78" s="87">
        <f t="shared" si="26"/>
        <v>2044</v>
      </c>
      <c r="J78" s="41">
        <f>VLOOKUP(I78,'[21]Inflation Forecast'!$B$6:$C$61,2,FALSE)</f>
        <v>2.1999999999999999E-2</v>
      </c>
      <c r="N78" s="164"/>
    </row>
    <row r="79" spans="3:15" s="119" customFormat="1">
      <c r="I79" s="87">
        <f t="shared" si="26"/>
        <v>2045</v>
      </c>
      <c r="J79" s="41">
        <f>VLOOKUP(I79,'[21]Inflation Forecast'!$B$6:$C$61,2,FALSE)</f>
        <v>2.3E-2</v>
      </c>
      <c r="N79" s="164"/>
    </row>
    <row r="80" spans="3:15">
      <c r="I80" s="87">
        <f t="shared" si="26"/>
        <v>2046</v>
      </c>
      <c r="J80" s="41">
        <f>VLOOKUP(I80,'[21]Inflation Forecast'!$B$6:$C$61,2,FALSE)</f>
        <v>2.3E-2</v>
      </c>
    </row>
    <row r="81" spans="3:10">
      <c r="I81" s="87">
        <f t="shared" si="26"/>
        <v>2047</v>
      </c>
      <c r="J81" s="41">
        <f>VLOOKUP(I81,'[21]Inflation Forecast'!$B$6:$C$61,2,FALSE)</f>
        <v>2.3E-2</v>
      </c>
    </row>
    <row r="82" spans="3:10">
      <c r="I82" s="87"/>
      <c r="J82" s="41"/>
    </row>
    <row r="83" spans="3:10">
      <c r="I83" s="87"/>
      <c r="J83" s="41"/>
    </row>
    <row r="84" spans="3:10">
      <c r="I84" s="87"/>
      <c r="J84" s="41"/>
    </row>
    <row r="85" spans="3:10">
      <c r="I85" s="87"/>
      <c r="J85" s="41"/>
    </row>
    <row r="96" spans="3:10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  <row r="103" spans="3:4">
      <c r="C103" s="150"/>
      <c r="D103" s="154"/>
    </row>
    <row r="104" spans="3:4">
      <c r="C104" s="150"/>
      <c r="D104" s="154"/>
    </row>
    <row r="105" spans="3:4">
      <c r="C105" s="150"/>
      <c r="D105" s="154"/>
    </row>
  </sheetData>
  <printOptions horizontalCentered="1"/>
  <pageMargins left="0.8" right="0.3" top="0.4" bottom="0.4" header="0.5" footer="0.2"/>
  <pageSetup scale="52" orientation="landscape" r:id="rId1"/>
  <headerFooter alignWithMargins="0"/>
  <rowBreaks count="1" manualBreakCount="1">
    <brk id="5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B1:AE93"/>
  <sheetViews>
    <sheetView view="pageBreakPreview" topLeftCell="E9" zoomScale="80" zoomScaleNormal="80" zoomScaleSheetLayoutView="80" workbookViewId="0">
      <selection activeCell="L15" sqref="L15"/>
    </sheetView>
  </sheetViews>
  <sheetFormatPr defaultColWidth="9.33203125" defaultRowHeight="12.75"/>
  <cols>
    <col min="1" max="1" width="2.83203125" style="85" customWidth="1"/>
    <col min="2" max="2" width="10.83203125" style="85" customWidth="1"/>
    <col min="3" max="3" width="14.1640625" style="85" customWidth="1"/>
    <col min="4" max="4" width="12.33203125" style="85" customWidth="1"/>
    <col min="5" max="5" width="10" style="85" customWidth="1"/>
    <col min="6" max="6" width="10.5" style="85" customWidth="1"/>
    <col min="7" max="7" width="10.5" style="85" bestFit="1" customWidth="1"/>
    <col min="8" max="8" width="11.6640625" style="85" bestFit="1" customWidth="1"/>
    <col min="9" max="9" width="11.1640625" style="85" customWidth="1"/>
    <col min="10" max="10" width="12" style="85" bestFit="1" customWidth="1"/>
    <col min="11" max="11" width="14.164062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7"/>
    <col min="30" max="16384" width="9.33203125" style="85"/>
  </cols>
  <sheetData>
    <row r="1" spans="2:31" ht="15.75" hidden="1">
      <c r="B1" s="1" t="s">
        <v>35</v>
      </c>
      <c r="C1" s="283"/>
      <c r="D1" s="283"/>
      <c r="E1" s="283"/>
      <c r="F1" s="283"/>
      <c r="G1" s="283"/>
      <c r="H1" s="283"/>
      <c r="I1" s="283"/>
      <c r="J1" s="283"/>
      <c r="K1" s="283"/>
    </row>
    <row r="2" spans="2:31" ht="15.75">
      <c r="B2" s="1"/>
      <c r="C2" s="283"/>
      <c r="D2" s="283"/>
      <c r="E2" s="283"/>
      <c r="F2" s="283"/>
      <c r="G2" s="283"/>
      <c r="H2" s="283"/>
      <c r="I2" s="283"/>
      <c r="J2" s="283"/>
      <c r="K2" s="283"/>
    </row>
    <row r="3" spans="2:31" ht="15.75">
      <c r="B3" s="1" t="s">
        <v>56</v>
      </c>
      <c r="C3" s="283"/>
      <c r="D3" s="283"/>
      <c r="E3" s="283"/>
      <c r="F3" s="283"/>
      <c r="G3" s="283"/>
      <c r="H3" s="283"/>
      <c r="I3" s="283"/>
      <c r="J3" s="283"/>
      <c r="K3" s="283"/>
      <c r="U3" s="117"/>
      <c r="V3" s="117"/>
      <c r="W3" s="117"/>
      <c r="X3" s="117"/>
      <c r="Y3" s="117"/>
      <c r="Z3" s="117"/>
      <c r="AA3" s="117"/>
    </row>
    <row r="4" spans="2:31" ht="15.75">
      <c r="B4" s="1" t="s">
        <v>138</v>
      </c>
      <c r="C4" s="283"/>
      <c r="D4" s="283"/>
      <c r="E4" s="283"/>
      <c r="F4" s="283"/>
      <c r="G4" s="283"/>
      <c r="H4" s="283"/>
      <c r="I4" s="283"/>
      <c r="J4" s="283"/>
      <c r="K4" s="283"/>
      <c r="U4" s="117"/>
      <c r="V4" s="117"/>
      <c r="W4" s="117"/>
      <c r="X4" s="117"/>
      <c r="Y4" s="117"/>
      <c r="Z4" s="117"/>
      <c r="AA4" s="117"/>
    </row>
    <row r="5" spans="2:31" ht="15.75">
      <c r="B5" s="1" t="str">
        <f>C52</f>
        <v>Naughton - 185 MW - SCCT Frame "F" x1 - East Side Resource (6,050')</v>
      </c>
      <c r="C5" s="283"/>
      <c r="D5" s="283"/>
      <c r="E5" s="283"/>
      <c r="F5" s="283"/>
      <c r="G5" s="283"/>
      <c r="H5" s="283"/>
      <c r="I5" s="283"/>
      <c r="J5" s="283"/>
      <c r="K5" s="283"/>
    </row>
    <row r="6" spans="2:31" ht="15.75">
      <c r="B6" s="1"/>
      <c r="C6" s="283"/>
      <c r="D6" s="283"/>
      <c r="E6" s="283"/>
      <c r="F6" s="283"/>
      <c r="G6" s="283"/>
      <c r="H6" s="283"/>
      <c r="I6" s="283"/>
      <c r="K6" s="284"/>
    </row>
    <row r="7" spans="2:31">
      <c r="B7" s="285"/>
      <c r="C7" s="285"/>
      <c r="D7" s="285"/>
      <c r="E7" s="285"/>
      <c r="F7" s="285"/>
      <c r="G7" s="285"/>
      <c r="H7" s="285"/>
      <c r="I7" s="283"/>
      <c r="J7" s="86"/>
      <c r="K7" s="86"/>
      <c r="L7" s="86"/>
      <c r="M7" s="86"/>
      <c r="N7" s="86"/>
      <c r="U7" s="119"/>
      <c r="V7" s="119"/>
      <c r="W7" s="119"/>
      <c r="X7" s="119"/>
      <c r="Y7" s="119"/>
      <c r="Z7" s="119"/>
      <c r="AA7" s="119"/>
      <c r="AB7" s="119"/>
      <c r="AC7" s="119"/>
      <c r="AD7" s="86"/>
      <c r="AE7" s="86"/>
    </row>
    <row r="8" spans="2:31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113</v>
      </c>
      <c r="H8" s="17" t="s">
        <v>114</v>
      </c>
      <c r="I8" s="286" t="s">
        <v>21</v>
      </c>
      <c r="J8" s="286" t="s">
        <v>115</v>
      </c>
      <c r="K8" s="17" t="s">
        <v>52</v>
      </c>
      <c r="L8" s="121" t="s">
        <v>224</v>
      </c>
      <c r="U8" s="119"/>
      <c r="V8" s="119"/>
      <c r="W8" s="119"/>
      <c r="X8" s="119"/>
      <c r="Y8" s="119"/>
      <c r="Z8" s="119"/>
      <c r="AA8" s="119"/>
      <c r="AB8" s="119"/>
      <c r="AC8" s="119"/>
      <c r="AD8" s="86"/>
      <c r="AE8" s="86"/>
    </row>
    <row r="9" spans="2:31" ht="48" customHeight="1">
      <c r="B9" s="287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116</v>
      </c>
      <c r="J9" s="18" t="s">
        <v>31</v>
      </c>
      <c r="K9" s="18" t="s">
        <v>31</v>
      </c>
      <c r="L9" s="124" t="s">
        <v>9</v>
      </c>
      <c r="U9" s="119"/>
      <c r="V9" s="119"/>
      <c r="W9" s="119"/>
      <c r="X9" s="119"/>
      <c r="Y9" s="119"/>
      <c r="Z9" s="374"/>
      <c r="AA9" s="374"/>
      <c r="AB9" s="119"/>
      <c r="AC9" s="119"/>
      <c r="AD9" s="86"/>
      <c r="AE9" s="86"/>
    </row>
    <row r="10" spans="2:31">
      <c r="C10" s="288" t="s">
        <v>1</v>
      </c>
      <c r="D10" s="288" t="s">
        <v>2</v>
      </c>
      <c r="E10" s="288" t="s">
        <v>3</v>
      </c>
      <c r="F10" s="288" t="s">
        <v>4</v>
      </c>
      <c r="G10" s="288" t="s">
        <v>5</v>
      </c>
      <c r="H10" s="288" t="s">
        <v>7</v>
      </c>
      <c r="I10" s="288" t="s">
        <v>22</v>
      </c>
      <c r="J10" s="288" t="s">
        <v>23</v>
      </c>
      <c r="K10" s="288" t="s">
        <v>24</v>
      </c>
      <c r="L10" s="125" t="s">
        <v>24</v>
      </c>
      <c r="U10" s="119"/>
      <c r="V10" s="119"/>
      <c r="W10" s="119"/>
      <c r="X10" s="119"/>
      <c r="Y10" s="119"/>
      <c r="Z10" s="119"/>
      <c r="AA10" s="119"/>
      <c r="AB10" s="119"/>
      <c r="AC10" s="119"/>
      <c r="AD10" s="86"/>
      <c r="AE10" s="86"/>
    </row>
    <row r="11" spans="2:31" ht="6" customHeight="1">
      <c r="L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86"/>
      <c r="AE11" s="86"/>
    </row>
    <row r="12" spans="2:31" ht="15.75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85"/>
      <c r="J12" s="285"/>
      <c r="K12" s="285"/>
      <c r="L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86"/>
      <c r="AE12" s="86"/>
    </row>
    <row r="13" spans="2:31" ht="19.149999999999999" customHeight="1">
      <c r="B13" s="289"/>
      <c r="C13" s="290"/>
      <c r="D13" s="291"/>
      <c r="E13" s="292"/>
      <c r="F13" s="292"/>
      <c r="G13" s="293"/>
      <c r="H13" s="293"/>
      <c r="I13" s="293"/>
      <c r="J13" s="293"/>
      <c r="K13" s="293"/>
      <c r="L13" s="128"/>
      <c r="U13" s="164"/>
      <c r="V13" s="160"/>
      <c r="W13" s="160"/>
      <c r="X13" s="160"/>
      <c r="Y13" s="119"/>
      <c r="Z13" s="160"/>
      <c r="AA13" s="160"/>
      <c r="AB13" s="119"/>
      <c r="AC13" s="119"/>
      <c r="AD13" s="86"/>
      <c r="AE13" s="86"/>
    </row>
    <row r="14" spans="2:31">
      <c r="B14" s="289">
        <v>2016</v>
      </c>
      <c r="C14" s="290"/>
      <c r="D14" s="291"/>
      <c r="E14" s="292"/>
      <c r="F14" s="292"/>
      <c r="G14" s="293"/>
      <c r="H14" s="293"/>
      <c r="I14" s="293"/>
      <c r="J14" s="293"/>
      <c r="K14" s="293"/>
      <c r="L14" s="128"/>
      <c r="U14" s="119"/>
      <c r="V14" s="119"/>
      <c r="W14" s="160"/>
      <c r="X14" s="160"/>
      <c r="Y14" s="119"/>
      <c r="Z14" s="160"/>
      <c r="AA14" s="160"/>
      <c r="AB14" s="119"/>
      <c r="AC14" s="119"/>
      <c r="AD14" s="86"/>
      <c r="AE14" s="86"/>
    </row>
    <row r="15" spans="2:31">
      <c r="B15" s="289">
        <f t="shared" ref="B15:B40" si="0">B14+1</f>
        <v>2017</v>
      </c>
      <c r="C15" s="294"/>
      <c r="D15" s="291"/>
      <c r="E15" s="291"/>
      <c r="F15" s="291"/>
      <c r="G15" s="295"/>
      <c r="H15" s="295"/>
      <c r="I15" s="293"/>
      <c r="J15" s="293"/>
      <c r="K15" s="293"/>
      <c r="L15" s="128">
        <f>(E15+F15+G15)</f>
        <v>0</v>
      </c>
      <c r="M15" s="41"/>
      <c r="U15" s="119"/>
      <c r="V15" s="119"/>
      <c r="W15" s="160"/>
      <c r="X15" s="160"/>
      <c r="Y15" s="119"/>
      <c r="Z15" s="160"/>
      <c r="AA15" s="160"/>
      <c r="AB15" s="119"/>
      <c r="AC15" s="119"/>
      <c r="AD15" s="86"/>
      <c r="AE15" s="86"/>
    </row>
    <row r="16" spans="2:31">
      <c r="B16" s="289">
        <f t="shared" si="0"/>
        <v>2018</v>
      </c>
      <c r="C16" s="290"/>
      <c r="D16" s="291"/>
      <c r="E16" s="128"/>
      <c r="F16" s="292">
        <f>$J$63</f>
        <v>7.76</v>
      </c>
      <c r="G16" s="293"/>
      <c r="H16" s="293"/>
      <c r="I16" s="293"/>
      <c r="J16" s="293"/>
      <c r="K16" s="293"/>
      <c r="L16" s="128">
        <f t="shared" ref="L16:L40" si="1">(E16+F16+G16)</f>
        <v>7.76</v>
      </c>
      <c r="M16" s="41"/>
      <c r="U16" s="164"/>
      <c r="V16" s="160"/>
      <c r="W16" s="160"/>
      <c r="X16" s="375"/>
      <c r="Y16" s="119"/>
      <c r="Z16" s="160"/>
      <c r="AA16" s="160"/>
      <c r="AB16" s="119"/>
      <c r="AC16" s="119"/>
      <c r="AD16" s="86"/>
      <c r="AE16" s="86"/>
    </row>
    <row r="17" spans="2:31">
      <c r="B17" s="289">
        <f t="shared" si="0"/>
        <v>2019</v>
      </c>
      <c r="C17" s="294"/>
      <c r="D17" s="128"/>
      <c r="E17" s="128"/>
      <c r="F17" s="128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93"/>
      <c r="H17" s="293"/>
      <c r="I17" s="293"/>
      <c r="J17" s="293"/>
      <c r="K17" s="293"/>
      <c r="L17" s="128">
        <f t="shared" si="1"/>
        <v>7.9</v>
      </c>
      <c r="M17" s="41"/>
      <c r="U17" s="164"/>
      <c r="V17" s="119"/>
      <c r="W17" s="160"/>
      <c r="X17" s="375"/>
      <c r="Y17" s="119"/>
      <c r="Z17" s="160"/>
      <c r="AA17" s="160"/>
      <c r="AB17" s="119"/>
      <c r="AC17" s="119"/>
      <c r="AD17" s="86"/>
      <c r="AE17" s="86"/>
    </row>
    <row r="18" spans="2:31">
      <c r="B18" s="289">
        <f t="shared" si="0"/>
        <v>2020</v>
      </c>
      <c r="C18" s="294"/>
      <c r="D18" s="128"/>
      <c r="E18" s="128"/>
      <c r="F18" s="128">
        <f t="shared" si="2"/>
        <v>7.99</v>
      </c>
      <c r="G18" s="293"/>
      <c r="H18" s="293"/>
      <c r="I18" s="293"/>
      <c r="J18" s="293"/>
      <c r="K18" s="293"/>
      <c r="L18" s="128">
        <f t="shared" si="1"/>
        <v>7.99</v>
      </c>
      <c r="M18" s="41"/>
      <c r="U18" s="164"/>
      <c r="V18" s="119"/>
      <c r="W18" s="160"/>
      <c r="X18" s="375"/>
      <c r="Y18" s="119"/>
      <c r="Z18" s="160"/>
      <c r="AA18" s="160"/>
      <c r="AB18" s="119"/>
      <c r="AC18" s="119"/>
      <c r="AD18" s="86"/>
      <c r="AE18" s="86"/>
    </row>
    <row r="19" spans="2:31">
      <c r="B19" s="289">
        <f t="shared" si="0"/>
        <v>2021</v>
      </c>
      <c r="C19" s="294"/>
      <c r="D19" s="128"/>
      <c r="E19" s="128"/>
      <c r="F19" s="128">
        <f t="shared" si="2"/>
        <v>8.25</v>
      </c>
      <c r="G19" s="293"/>
      <c r="H19" s="293"/>
      <c r="I19" s="293"/>
      <c r="J19" s="293"/>
      <c r="K19" s="293"/>
      <c r="L19" s="128">
        <f t="shared" si="1"/>
        <v>8.25</v>
      </c>
      <c r="M19" s="41"/>
      <c r="U19" s="164"/>
      <c r="V19" s="160"/>
      <c r="W19" s="160"/>
      <c r="X19" s="375"/>
      <c r="Y19" s="160"/>
      <c r="Z19" s="160"/>
      <c r="AA19" s="160"/>
      <c r="AB19" s="119"/>
      <c r="AC19" s="119"/>
      <c r="AD19" s="86"/>
      <c r="AE19" s="86"/>
    </row>
    <row r="20" spans="2:31">
      <c r="B20" s="289">
        <f t="shared" si="0"/>
        <v>2022</v>
      </c>
      <c r="C20" s="294"/>
      <c r="D20" s="128"/>
      <c r="E20" s="128"/>
      <c r="F20" s="128">
        <f t="shared" si="2"/>
        <v>8.43</v>
      </c>
      <c r="G20" s="293"/>
      <c r="H20" s="293"/>
      <c r="I20" s="293"/>
      <c r="J20" s="293"/>
      <c r="K20" s="293"/>
      <c r="L20" s="128">
        <f t="shared" si="1"/>
        <v>8.43</v>
      </c>
      <c r="M20" s="41"/>
      <c r="U20" s="164"/>
      <c r="V20" s="160"/>
      <c r="W20" s="160"/>
      <c r="X20" s="375"/>
      <c r="Y20" s="160"/>
      <c r="Z20" s="160"/>
      <c r="AA20" s="160"/>
      <c r="AB20" s="119"/>
      <c r="AC20" s="119"/>
      <c r="AD20" s="86"/>
      <c r="AE20" s="86"/>
    </row>
    <row r="21" spans="2:31">
      <c r="B21" s="289">
        <f t="shared" si="0"/>
        <v>2023</v>
      </c>
      <c r="C21" s="294"/>
      <c r="D21" s="128"/>
      <c r="E21" s="128"/>
      <c r="F21" s="128">
        <f t="shared" si="2"/>
        <v>8.61</v>
      </c>
      <c r="G21" s="293"/>
      <c r="H21" s="293"/>
      <c r="I21" s="293"/>
      <c r="J21" s="293"/>
      <c r="K21" s="293"/>
      <c r="L21" s="128">
        <f t="shared" si="1"/>
        <v>8.61</v>
      </c>
      <c r="M21" s="41"/>
      <c r="U21" s="164"/>
      <c r="V21" s="160"/>
      <c r="W21" s="160"/>
      <c r="X21" s="375"/>
      <c r="Y21" s="160"/>
      <c r="Z21" s="160"/>
      <c r="AA21" s="160"/>
      <c r="AB21" s="119"/>
      <c r="AC21" s="119"/>
      <c r="AD21" s="86"/>
      <c r="AE21" s="86"/>
    </row>
    <row r="22" spans="2:31">
      <c r="B22" s="289">
        <f t="shared" si="0"/>
        <v>2024</v>
      </c>
      <c r="C22" s="294"/>
      <c r="D22" s="128"/>
      <c r="E22" s="128"/>
      <c r="F22" s="128">
        <f t="shared" si="2"/>
        <v>8.8000000000000007</v>
      </c>
      <c r="G22" s="293"/>
      <c r="H22" s="293"/>
      <c r="I22" s="293"/>
      <c r="J22" s="293"/>
      <c r="K22" s="293"/>
      <c r="L22" s="128">
        <f t="shared" si="1"/>
        <v>8.8000000000000007</v>
      </c>
      <c r="M22" s="41"/>
      <c r="U22" s="164"/>
      <c r="V22" s="160"/>
      <c r="W22" s="160"/>
      <c r="X22" s="375"/>
      <c r="Y22" s="160"/>
      <c r="Z22" s="160"/>
      <c r="AA22" s="160"/>
      <c r="AB22" s="119"/>
      <c r="AC22" s="119"/>
      <c r="AD22" s="86"/>
      <c r="AE22" s="86"/>
    </row>
    <row r="23" spans="2:31">
      <c r="B23" s="289">
        <f t="shared" si="0"/>
        <v>2025</v>
      </c>
      <c r="C23" s="294"/>
      <c r="D23" s="128"/>
      <c r="E23" s="128"/>
      <c r="F23" s="128">
        <f t="shared" si="2"/>
        <v>9</v>
      </c>
      <c r="G23" s="293"/>
      <c r="H23" s="293"/>
      <c r="I23" s="293"/>
      <c r="J23" s="293"/>
      <c r="K23" s="293"/>
      <c r="L23" s="128">
        <f t="shared" si="1"/>
        <v>9</v>
      </c>
      <c r="M23" s="41"/>
      <c r="U23" s="164"/>
      <c r="V23" s="160"/>
      <c r="W23" s="160"/>
      <c r="X23" s="375"/>
      <c r="Y23" s="160"/>
      <c r="Z23" s="160"/>
      <c r="AA23" s="160"/>
      <c r="AB23" s="119"/>
      <c r="AC23" s="119"/>
      <c r="AD23" s="86"/>
      <c r="AE23" s="86"/>
    </row>
    <row r="24" spans="2:31">
      <c r="B24" s="289">
        <f t="shared" si="0"/>
        <v>2026</v>
      </c>
      <c r="C24" s="436">
        <f t="array" ref="C24">SUM(([25]StaBuild!$E$2:$E$1203)*([25]StaBuild!$C$2:$C$1203=$R$57)*([25]StaBuild!$A$2:$A$1203=B24))*1000000/($P$57*1000)</f>
        <v>718.66414277988076</v>
      </c>
      <c r="D24" s="291">
        <f>ROUND(C24*$C$74,2)</f>
        <v>50.01</v>
      </c>
      <c r="E24" s="437">
        <v>38.05330989724176</v>
      </c>
      <c r="F24" s="128">
        <f t="shared" si="2"/>
        <v>9.2100000000000009</v>
      </c>
      <c r="G24" s="293">
        <f t="shared" ref="G24:G36" si="3">ROUND(F24*(8.76*$G$63)+E24,2)</f>
        <v>64.680000000000007</v>
      </c>
      <c r="H24" s="293">
        <f t="shared" ref="H24:H36" si="4">ROUND(D24+G24,2)</f>
        <v>114.69</v>
      </c>
      <c r="I24" s="293">
        <f>VLOOKUP(B24,'Table 4'!$B$13:$D$43,3,FALSE)</f>
        <v>3.43</v>
      </c>
      <c r="J24" s="293">
        <f t="shared" ref="J24:J36" si="5">ROUND($K$63*I24/1000,2)</f>
        <v>33.57</v>
      </c>
      <c r="K24" s="293">
        <f t="shared" ref="K24:K36" si="6">ROUND(H24*1000/8760/$G$63+J24,2)</f>
        <v>73.239999999999995</v>
      </c>
      <c r="L24" s="128">
        <f t="shared" si="1"/>
        <v>111.94330989724176</v>
      </c>
      <c r="M24" s="41"/>
      <c r="U24" s="164"/>
      <c r="V24" s="160"/>
      <c r="W24" s="160"/>
      <c r="X24" s="160"/>
      <c r="Y24" s="160"/>
      <c r="Z24" s="160"/>
      <c r="AA24" s="160"/>
      <c r="AB24" s="119"/>
      <c r="AC24" s="119"/>
      <c r="AD24" s="86"/>
      <c r="AE24" s="86"/>
    </row>
    <row r="25" spans="2:31">
      <c r="B25" s="289">
        <f t="shared" si="0"/>
        <v>2027</v>
      </c>
      <c r="C25" s="294"/>
      <c r="D25" s="128">
        <f t="shared" ref="D25:D36" si="7">ROUND(D24*(1+(IFERROR(INDEX($D$81:$D$89,MATCH($B25,$C$81:$C$89,0),1),0)+IFERROR(INDEX($G$81:$G$89,MATCH($B25,$F$81:$F$89,0),1),0)+IFERROR(INDEX($J$81:$J$89,MATCH($B25,$I$81:$I$89,0),1),0))),2)</f>
        <v>51.16</v>
      </c>
      <c r="E25" s="128">
        <f t="shared" ref="E25:E36" si="8">ROUND(E24*(1+(IFERROR(INDEX($D$81:$D$89,MATCH($B25,$C$81:$C$89,0),1),0)+IFERROR(INDEX($G$81:$G$89,MATCH($B25,$F$81:$F$89,0),1),0)+IFERROR(INDEX($J$81:$J$89,MATCH($B25,$I$81:$I$89,0),1),0))),2)</f>
        <v>38.93</v>
      </c>
      <c r="F25" s="128">
        <f t="shared" si="2"/>
        <v>9.42</v>
      </c>
      <c r="G25" s="293">
        <f t="shared" si="3"/>
        <v>66.16</v>
      </c>
      <c r="H25" s="293">
        <f t="shared" si="4"/>
        <v>117.32</v>
      </c>
      <c r="I25" s="293">
        <f>VLOOKUP(B25,'Table 4'!$B$13:$D$43,3,FALSE)</f>
        <v>3.53</v>
      </c>
      <c r="J25" s="293">
        <f t="shared" si="5"/>
        <v>34.54</v>
      </c>
      <c r="K25" s="293">
        <f t="shared" si="6"/>
        <v>75.12</v>
      </c>
      <c r="L25" s="128">
        <f t="shared" si="1"/>
        <v>114.50999999999999</v>
      </c>
      <c r="M25" s="41"/>
      <c r="P25" s="344"/>
      <c r="U25" s="376"/>
      <c r="V25" s="160"/>
      <c r="W25" s="160"/>
      <c r="X25" s="160"/>
      <c r="Y25" s="160"/>
      <c r="Z25" s="160"/>
      <c r="AA25" s="160"/>
      <c r="AB25" s="119"/>
      <c r="AC25" s="119"/>
      <c r="AD25" s="86"/>
      <c r="AE25" s="86"/>
    </row>
    <row r="26" spans="2:31">
      <c r="B26" s="289">
        <f t="shared" si="0"/>
        <v>2028</v>
      </c>
      <c r="C26" s="294"/>
      <c r="D26" s="128">
        <f t="shared" si="7"/>
        <v>52.34</v>
      </c>
      <c r="E26" s="128">
        <f t="shared" si="8"/>
        <v>39.83</v>
      </c>
      <c r="F26" s="128">
        <f t="shared" si="2"/>
        <v>9.64</v>
      </c>
      <c r="G26" s="293">
        <f t="shared" si="3"/>
        <v>67.7</v>
      </c>
      <c r="H26" s="293">
        <f t="shared" si="4"/>
        <v>120.04</v>
      </c>
      <c r="I26" s="293">
        <f>VLOOKUP(B26,'Table 4'!$B$13:$D$43,3,FALSE)</f>
        <v>3.77</v>
      </c>
      <c r="J26" s="293">
        <f t="shared" si="5"/>
        <v>36.89</v>
      </c>
      <c r="K26" s="293">
        <f t="shared" si="6"/>
        <v>78.41</v>
      </c>
      <c r="L26" s="128">
        <f t="shared" si="1"/>
        <v>117.17</v>
      </c>
      <c r="M26" s="41"/>
      <c r="U26" s="164"/>
      <c r="V26" s="160"/>
      <c r="W26" s="160"/>
      <c r="X26" s="160"/>
      <c r="Y26" s="160"/>
      <c r="Z26" s="160"/>
      <c r="AA26" s="160"/>
      <c r="AB26" s="119"/>
      <c r="AC26" s="119"/>
      <c r="AD26" s="86"/>
      <c r="AE26" s="86"/>
    </row>
    <row r="27" spans="2:31">
      <c r="B27" s="289">
        <f t="shared" si="0"/>
        <v>2029</v>
      </c>
      <c r="C27" s="294"/>
      <c r="D27" s="128">
        <f t="shared" si="7"/>
        <v>53.6</v>
      </c>
      <c r="E27" s="128">
        <f t="shared" si="8"/>
        <v>40.79</v>
      </c>
      <c r="F27" s="128">
        <f t="shared" si="2"/>
        <v>9.8699999999999992</v>
      </c>
      <c r="G27" s="293">
        <f t="shared" si="3"/>
        <v>69.319999999999993</v>
      </c>
      <c r="H27" s="293">
        <f t="shared" si="4"/>
        <v>122.92</v>
      </c>
      <c r="I27" s="293">
        <f>VLOOKUP(B27,'Table 4'!$B$13:$D$43,3,FALSE)</f>
        <v>4.13</v>
      </c>
      <c r="J27" s="293">
        <f t="shared" si="5"/>
        <v>40.42</v>
      </c>
      <c r="K27" s="293">
        <f t="shared" si="6"/>
        <v>82.94</v>
      </c>
      <c r="L27" s="128">
        <f t="shared" si="1"/>
        <v>119.97999999999999</v>
      </c>
      <c r="M27" s="41"/>
      <c r="U27" s="164"/>
      <c r="V27" s="160"/>
      <c r="W27" s="160"/>
      <c r="X27" s="160"/>
      <c r="Y27" s="160"/>
      <c r="Z27" s="160"/>
      <c r="AA27" s="160"/>
      <c r="AB27" s="119"/>
      <c r="AC27" s="119"/>
      <c r="AD27" s="86"/>
      <c r="AE27" s="86"/>
    </row>
    <row r="28" spans="2:31" s="298" customFormat="1">
      <c r="B28" s="296">
        <f t="shared" si="0"/>
        <v>2030</v>
      </c>
      <c r="C28" s="297"/>
      <c r="D28" s="128">
        <f t="shared" si="7"/>
        <v>54.83</v>
      </c>
      <c r="E28" s="128">
        <f t="shared" si="8"/>
        <v>41.73</v>
      </c>
      <c r="F28" s="128">
        <f t="shared" si="2"/>
        <v>10.1</v>
      </c>
      <c r="G28" s="293">
        <f t="shared" si="3"/>
        <v>70.930000000000007</v>
      </c>
      <c r="H28" s="293">
        <f t="shared" si="4"/>
        <v>125.76</v>
      </c>
      <c r="I28" s="293">
        <f>VLOOKUP(B28,'Table 4'!$B$13:$D$43,3,FALSE)</f>
        <v>4.29</v>
      </c>
      <c r="J28" s="293">
        <f t="shared" si="5"/>
        <v>41.98</v>
      </c>
      <c r="K28" s="293">
        <f t="shared" si="6"/>
        <v>85.48</v>
      </c>
      <c r="L28" s="128">
        <f t="shared" si="1"/>
        <v>122.76</v>
      </c>
      <c r="M28" s="50"/>
      <c r="N28" s="85"/>
      <c r="O28" s="85"/>
      <c r="U28" s="164"/>
      <c r="V28" s="160"/>
      <c r="W28" s="160"/>
      <c r="X28" s="160"/>
      <c r="Y28" s="160"/>
      <c r="Z28" s="160"/>
      <c r="AA28" s="160"/>
      <c r="AB28" s="119"/>
      <c r="AC28" s="119"/>
      <c r="AD28" s="377"/>
      <c r="AE28" s="377"/>
    </row>
    <row r="29" spans="2:31" s="298" customFormat="1">
      <c r="B29" s="296">
        <f t="shared" si="0"/>
        <v>2031</v>
      </c>
      <c r="C29" s="297"/>
      <c r="D29" s="128">
        <f t="shared" si="7"/>
        <v>56.09</v>
      </c>
      <c r="E29" s="128">
        <f t="shared" si="8"/>
        <v>42.69</v>
      </c>
      <c r="F29" s="128">
        <f t="shared" si="2"/>
        <v>10.33</v>
      </c>
      <c r="G29" s="293">
        <f t="shared" si="3"/>
        <v>72.55</v>
      </c>
      <c r="H29" s="293">
        <f t="shared" si="4"/>
        <v>128.63999999999999</v>
      </c>
      <c r="I29" s="293">
        <f>VLOOKUP(B29,'Table 4'!$B$13:$D$43,3,FALSE)</f>
        <v>4.41</v>
      </c>
      <c r="J29" s="293">
        <f t="shared" si="5"/>
        <v>43.16</v>
      </c>
      <c r="K29" s="293">
        <f t="shared" si="6"/>
        <v>87.66</v>
      </c>
      <c r="L29" s="128">
        <f t="shared" si="1"/>
        <v>125.57</v>
      </c>
      <c r="M29" s="50"/>
      <c r="N29" s="85"/>
      <c r="O29" s="85"/>
      <c r="U29" s="164"/>
      <c r="V29" s="160"/>
      <c r="W29" s="160"/>
      <c r="X29" s="160"/>
      <c r="Y29" s="160"/>
      <c r="Z29" s="160"/>
      <c r="AA29" s="160"/>
      <c r="AB29" s="119"/>
      <c r="AC29" s="119"/>
      <c r="AD29" s="377"/>
      <c r="AE29" s="377"/>
    </row>
    <row r="30" spans="2:31" s="298" customFormat="1">
      <c r="B30" s="296">
        <f t="shared" si="0"/>
        <v>2032</v>
      </c>
      <c r="C30" s="297"/>
      <c r="D30" s="128">
        <f t="shared" si="7"/>
        <v>57.38</v>
      </c>
      <c r="E30" s="128">
        <f t="shared" si="8"/>
        <v>43.67</v>
      </c>
      <c r="F30" s="128">
        <f t="shared" si="2"/>
        <v>10.57</v>
      </c>
      <c r="G30" s="293">
        <f t="shared" si="3"/>
        <v>74.23</v>
      </c>
      <c r="H30" s="293">
        <f t="shared" si="4"/>
        <v>131.61000000000001</v>
      </c>
      <c r="I30" s="293">
        <f>VLOOKUP(B30,'Table 4'!$B$13:$D$43,3,FALSE)</f>
        <v>4.49</v>
      </c>
      <c r="J30" s="293">
        <f t="shared" si="5"/>
        <v>43.94</v>
      </c>
      <c r="K30" s="293">
        <f t="shared" si="6"/>
        <v>89.47</v>
      </c>
      <c r="L30" s="128">
        <f t="shared" si="1"/>
        <v>128.47</v>
      </c>
      <c r="M30" s="50"/>
      <c r="N30" s="85"/>
      <c r="O30" s="85"/>
      <c r="U30" s="164"/>
      <c r="V30" s="160"/>
      <c r="W30" s="160"/>
      <c r="X30" s="160"/>
      <c r="Y30" s="160"/>
      <c r="Z30" s="160"/>
      <c r="AA30" s="160"/>
      <c r="AB30" s="119"/>
      <c r="AC30" s="119"/>
      <c r="AD30" s="377"/>
      <c r="AE30" s="377"/>
    </row>
    <row r="31" spans="2:31" s="298" customFormat="1">
      <c r="B31" s="296">
        <f t="shared" si="0"/>
        <v>2033</v>
      </c>
      <c r="C31" s="297"/>
      <c r="D31" s="128">
        <f t="shared" si="7"/>
        <v>58.7</v>
      </c>
      <c r="E31" s="128">
        <f t="shared" si="8"/>
        <v>44.67</v>
      </c>
      <c r="F31" s="128">
        <f t="shared" si="2"/>
        <v>10.81</v>
      </c>
      <c r="G31" s="293">
        <f t="shared" si="3"/>
        <v>75.92</v>
      </c>
      <c r="H31" s="293">
        <f t="shared" si="4"/>
        <v>134.62</v>
      </c>
      <c r="I31" s="293">
        <f>VLOOKUP(B31,'Table 4'!$B$13:$D$43,3,FALSE)</f>
        <v>4.74</v>
      </c>
      <c r="J31" s="293">
        <f t="shared" si="5"/>
        <v>46.39</v>
      </c>
      <c r="K31" s="293">
        <f t="shared" si="6"/>
        <v>92.96</v>
      </c>
      <c r="L31" s="128">
        <f t="shared" si="1"/>
        <v>131.4</v>
      </c>
      <c r="M31" s="50"/>
      <c r="N31" s="85"/>
      <c r="O31" s="85"/>
      <c r="U31" s="164"/>
      <c r="V31" s="160"/>
      <c r="W31" s="160"/>
      <c r="X31" s="160"/>
      <c r="Y31" s="160"/>
      <c r="Z31" s="160"/>
      <c r="AA31" s="160"/>
      <c r="AB31" s="119"/>
      <c r="AC31" s="119"/>
      <c r="AD31" s="377"/>
      <c r="AE31" s="377"/>
    </row>
    <row r="32" spans="2:31" s="298" customFormat="1">
      <c r="B32" s="296">
        <f t="shared" si="0"/>
        <v>2034</v>
      </c>
      <c r="C32" s="297"/>
      <c r="D32" s="128">
        <f t="shared" si="7"/>
        <v>60.05</v>
      </c>
      <c r="E32" s="128">
        <f t="shared" si="8"/>
        <v>45.7</v>
      </c>
      <c r="F32" s="128">
        <f t="shared" si="2"/>
        <v>11.06</v>
      </c>
      <c r="G32" s="293">
        <f t="shared" si="3"/>
        <v>77.67</v>
      </c>
      <c r="H32" s="293">
        <f t="shared" si="4"/>
        <v>137.72</v>
      </c>
      <c r="I32" s="293">
        <f>VLOOKUP(B32,'Table 4'!$B$13:$D$43,3,FALSE)</f>
        <v>4.8</v>
      </c>
      <c r="J32" s="293">
        <f t="shared" si="5"/>
        <v>46.97</v>
      </c>
      <c r="K32" s="293">
        <f t="shared" si="6"/>
        <v>94.61</v>
      </c>
      <c r="L32" s="128">
        <f t="shared" si="1"/>
        <v>134.43</v>
      </c>
      <c r="M32" s="50"/>
      <c r="N32" s="85"/>
      <c r="O32" s="85"/>
      <c r="U32" s="164"/>
      <c r="V32" s="160"/>
      <c r="W32" s="160"/>
      <c r="X32" s="160"/>
      <c r="Y32" s="160"/>
      <c r="Z32" s="160"/>
      <c r="AA32" s="160"/>
      <c r="AB32" s="119"/>
      <c r="AC32" s="119"/>
      <c r="AD32" s="377"/>
      <c r="AE32" s="377"/>
    </row>
    <row r="33" spans="2:31">
      <c r="B33" s="289">
        <f t="shared" si="0"/>
        <v>2035</v>
      </c>
      <c r="C33" s="294"/>
      <c r="D33" s="128">
        <f t="shared" si="7"/>
        <v>61.43</v>
      </c>
      <c r="E33" s="128">
        <f t="shared" si="8"/>
        <v>46.75</v>
      </c>
      <c r="F33" s="128">
        <f t="shared" si="2"/>
        <v>11.31</v>
      </c>
      <c r="G33" s="293">
        <f t="shared" si="3"/>
        <v>79.44</v>
      </c>
      <c r="H33" s="293">
        <f t="shared" si="4"/>
        <v>140.87</v>
      </c>
      <c r="I33" s="293">
        <f>VLOOKUP(B33,'Table 4'!$B$13:$D$43,3,FALSE)</f>
        <v>4.87</v>
      </c>
      <c r="J33" s="293">
        <f t="shared" si="5"/>
        <v>47.66</v>
      </c>
      <c r="K33" s="293">
        <f t="shared" si="6"/>
        <v>96.39</v>
      </c>
      <c r="L33" s="128">
        <f t="shared" si="1"/>
        <v>137.5</v>
      </c>
      <c r="M33" s="50"/>
      <c r="U33" s="164"/>
      <c r="V33" s="160"/>
      <c r="W33" s="160"/>
      <c r="X33" s="160"/>
      <c r="Y33" s="160"/>
      <c r="Z33" s="160"/>
      <c r="AA33" s="160"/>
      <c r="AB33" s="119"/>
      <c r="AC33" s="119"/>
      <c r="AD33" s="86"/>
      <c r="AE33" s="86"/>
    </row>
    <row r="34" spans="2:31">
      <c r="B34" s="289">
        <f t="shared" si="0"/>
        <v>2036</v>
      </c>
      <c r="C34" s="294"/>
      <c r="D34" s="128">
        <f t="shared" si="7"/>
        <v>62.84</v>
      </c>
      <c r="E34" s="128">
        <f t="shared" si="8"/>
        <v>47.83</v>
      </c>
      <c r="F34" s="128">
        <f t="shared" si="2"/>
        <v>11.57</v>
      </c>
      <c r="G34" s="293">
        <f t="shared" si="3"/>
        <v>81.28</v>
      </c>
      <c r="H34" s="293">
        <f t="shared" si="4"/>
        <v>144.12</v>
      </c>
      <c r="I34" s="293">
        <f>VLOOKUP(B34,'Table 4'!$B$13:$D$43,3,FALSE)</f>
        <v>4.9800000000000004</v>
      </c>
      <c r="J34" s="293">
        <f t="shared" si="5"/>
        <v>48.73</v>
      </c>
      <c r="K34" s="293">
        <f t="shared" si="6"/>
        <v>98.58</v>
      </c>
      <c r="L34" s="128">
        <f t="shared" si="1"/>
        <v>140.68</v>
      </c>
      <c r="M34" s="50"/>
      <c r="U34" s="86"/>
      <c r="V34" s="86"/>
      <c r="W34" s="86"/>
      <c r="X34" s="86"/>
      <c r="Y34" s="86"/>
      <c r="Z34" s="86"/>
      <c r="AA34" s="86"/>
      <c r="AB34" s="119"/>
      <c r="AC34" s="119"/>
      <c r="AD34" s="86"/>
      <c r="AE34" s="86"/>
    </row>
    <row r="35" spans="2:31">
      <c r="B35" s="289">
        <f t="shared" si="0"/>
        <v>2037</v>
      </c>
      <c r="C35" s="294"/>
      <c r="D35" s="128">
        <f t="shared" si="7"/>
        <v>64.290000000000006</v>
      </c>
      <c r="E35" s="128">
        <f t="shared" si="8"/>
        <v>48.93</v>
      </c>
      <c r="F35" s="128">
        <f t="shared" si="2"/>
        <v>11.84</v>
      </c>
      <c r="G35" s="293">
        <f t="shared" si="3"/>
        <v>83.16</v>
      </c>
      <c r="H35" s="293">
        <f t="shared" si="4"/>
        <v>147.44999999999999</v>
      </c>
      <c r="I35" s="293">
        <f>VLOOKUP(B35,'Table 4'!$B$13:$D$43,3,FALSE)</f>
        <v>5.08</v>
      </c>
      <c r="J35" s="293">
        <f t="shared" si="5"/>
        <v>49.71</v>
      </c>
      <c r="K35" s="293">
        <f t="shared" si="6"/>
        <v>100.72</v>
      </c>
      <c r="L35" s="128">
        <f t="shared" si="1"/>
        <v>143.93</v>
      </c>
      <c r="M35" s="50"/>
      <c r="U35" s="86"/>
      <c r="V35" s="86"/>
      <c r="W35" s="86"/>
      <c r="X35" s="86"/>
      <c r="Y35" s="86"/>
      <c r="Z35" s="86"/>
      <c r="AA35" s="86"/>
      <c r="AB35" s="119"/>
      <c r="AC35" s="119"/>
      <c r="AD35" s="86"/>
      <c r="AE35" s="86"/>
    </row>
    <row r="36" spans="2:31">
      <c r="B36" s="289">
        <f t="shared" si="0"/>
        <v>2038</v>
      </c>
      <c r="C36" s="294"/>
      <c r="D36" s="128">
        <f t="shared" si="7"/>
        <v>65.77</v>
      </c>
      <c r="E36" s="128">
        <f t="shared" si="8"/>
        <v>50.06</v>
      </c>
      <c r="F36" s="128">
        <f t="shared" si="2"/>
        <v>12.11</v>
      </c>
      <c r="G36" s="293">
        <f t="shared" si="3"/>
        <v>85.07</v>
      </c>
      <c r="H36" s="293">
        <f t="shared" si="4"/>
        <v>150.84</v>
      </c>
      <c r="I36" s="293">
        <f>VLOOKUP(B36,'Table 4'!$B$13:$D$43,3,FALSE)</f>
        <v>5.27</v>
      </c>
      <c r="J36" s="293">
        <f t="shared" si="5"/>
        <v>51.57</v>
      </c>
      <c r="K36" s="293">
        <f t="shared" si="6"/>
        <v>103.75</v>
      </c>
      <c r="L36" s="128">
        <f t="shared" si="1"/>
        <v>147.24</v>
      </c>
      <c r="M36" s="50"/>
      <c r="U36" s="86"/>
      <c r="V36" s="86"/>
      <c r="W36" s="86"/>
      <c r="X36" s="86"/>
      <c r="Y36" s="86"/>
      <c r="Z36" s="86"/>
      <c r="AA36" s="86"/>
      <c r="AB36" s="119"/>
      <c r="AC36" s="119"/>
      <c r="AD36" s="86"/>
      <c r="AE36" s="86"/>
    </row>
    <row r="37" spans="2:31">
      <c r="B37" s="289">
        <f t="shared" si="0"/>
        <v>2039</v>
      </c>
      <c r="C37" s="294"/>
      <c r="D37" s="128">
        <f t="shared" ref="D37:D40" si="9">ROUND(D36*(1+(IFERROR(INDEX($D$81:$D$89,MATCH($B37,$C$81:$C$89,0),1),0)+IFERROR(INDEX($G$81:$G$89,MATCH($B37,$F$81:$F$89,0),1),0)+IFERROR(INDEX($J$81:$J$89,MATCH($B37,$I$81:$I$89,0),1),0))),2)</f>
        <v>67.28</v>
      </c>
      <c r="E37" s="128">
        <f t="shared" ref="E37:E40" si="10">ROUND(E36*(1+(IFERROR(INDEX($D$81:$D$89,MATCH($B37,$C$81:$C$89,0),1),0)+IFERROR(INDEX($G$81:$G$89,MATCH($B37,$F$81:$F$89,0),1),0)+IFERROR(INDEX($J$81:$J$89,MATCH($B37,$I$81:$I$89,0),1),0))),2)</f>
        <v>51.21</v>
      </c>
      <c r="F37" s="128">
        <f t="shared" ref="F37:F40" si="11">ROUND(F36*(1+(IFERROR(INDEX($D$81:$D$89,MATCH($B37,$C$81:$C$89,0),1),0)+IFERROR(INDEX($G$81:$G$89,MATCH($B37,$F$81:$F$89,0),1),0)+IFERROR(INDEX($J$81:$J$89,MATCH($B37,$I$81:$I$89,0),1),0))),2)</f>
        <v>12.39</v>
      </c>
      <c r="G37" s="293">
        <f t="shared" ref="G37:G40" si="12">ROUND(F37*(8.76*$G$63)+E37,2)</f>
        <v>87.03</v>
      </c>
      <c r="H37" s="293">
        <f t="shared" ref="H37:H40" si="13">ROUND(D37+G37,2)</f>
        <v>154.31</v>
      </c>
      <c r="I37" s="293">
        <f>VLOOKUP(B37,'Table 4'!$B$13:$D$43,3,FALSE)</f>
        <v>5.57</v>
      </c>
      <c r="J37" s="293">
        <f t="shared" ref="J37:J40" si="14">ROUND($K$63*I37/1000,2)</f>
        <v>54.51</v>
      </c>
      <c r="K37" s="293">
        <f t="shared" ref="K37:K40" si="15">ROUND(H37*1000/8760/$G$63+J37,2)</f>
        <v>107.89</v>
      </c>
      <c r="L37" s="128">
        <f t="shared" si="1"/>
        <v>150.63</v>
      </c>
      <c r="U37" s="86"/>
      <c r="V37" s="86"/>
      <c r="W37" s="86"/>
      <c r="X37" s="86"/>
      <c r="Y37" s="86"/>
      <c r="Z37" s="86"/>
      <c r="AA37" s="86"/>
      <c r="AB37" s="119"/>
      <c r="AC37" s="119"/>
      <c r="AD37" s="86"/>
      <c r="AE37" s="86"/>
    </row>
    <row r="38" spans="2:31">
      <c r="B38" s="289">
        <f t="shared" si="0"/>
        <v>2040</v>
      </c>
      <c r="C38" s="294"/>
      <c r="D38" s="128">
        <f t="shared" si="9"/>
        <v>68.83</v>
      </c>
      <c r="E38" s="128">
        <f t="shared" si="10"/>
        <v>52.39</v>
      </c>
      <c r="F38" s="128">
        <f t="shared" si="11"/>
        <v>12.67</v>
      </c>
      <c r="G38" s="293">
        <f t="shared" si="12"/>
        <v>89.02</v>
      </c>
      <c r="H38" s="293">
        <f t="shared" si="13"/>
        <v>157.85</v>
      </c>
      <c r="I38" s="293">
        <f>VLOOKUP(B38,'Table 4'!$B$13:$D$43,3,FALSE)</f>
        <v>5.91</v>
      </c>
      <c r="J38" s="293">
        <f t="shared" si="14"/>
        <v>57.84</v>
      </c>
      <c r="K38" s="293">
        <f t="shared" si="15"/>
        <v>112.44</v>
      </c>
      <c r="L38" s="128">
        <f t="shared" si="1"/>
        <v>154.07999999999998</v>
      </c>
      <c r="U38" s="86"/>
      <c r="V38" s="86"/>
      <c r="W38" s="86"/>
      <c r="X38" s="86"/>
      <c r="Y38" s="86"/>
      <c r="Z38" s="86"/>
      <c r="AA38" s="86"/>
      <c r="AB38" s="119"/>
      <c r="AC38" s="119"/>
      <c r="AD38" s="86"/>
      <c r="AE38" s="86"/>
    </row>
    <row r="39" spans="2:31">
      <c r="B39" s="289">
        <f t="shared" si="0"/>
        <v>2041</v>
      </c>
      <c r="C39" s="294"/>
      <c r="D39" s="128">
        <f t="shared" si="9"/>
        <v>70.34</v>
      </c>
      <c r="E39" s="128">
        <f t="shared" si="10"/>
        <v>53.54</v>
      </c>
      <c r="F39" s="128">
        <f t="shared" si="11"/>
        <v>12.95</v>
      </c>
      <c r="G39" s="293">
        <f t="shared" si="12"/>
        <v>90.98</v>
      </c>
      <c r="H39" s="293">
        <f t="shared" si="13"/>
        <v>161.32</v>
      </c>
      <c r="I39" s="128">
        <f t="shared" ref="I39:I40" si="16">ROUND(I38*(1+(IFERROR(INDEX($D$81:$D$89,MATCH($B39,$C$81:$C$89,0),1),0)+IFERROR(INDEX($G$81:$G$89,MATCH($B39,$F$81:$F$89,0),1),0)+IFERROR(INDEX($J$81:$J$89,MATCH($B39,$I$81:$I$89,0),1),0))),2)</f>
        <v>6.04</v>
      </c>
      <c r="J39" s="293">
        <f t="shared" si="14"/>
        <v>59.11</v>
      </c>
      <c r="K39" s="293">
        <f t="shared" si="15"/>
        <v>114.91</v>
      </c>
      <c r="L39" s="128">
        <f t="shared" si="1"/>
        <v>157.47</v>
      </c>
      <c r="U39" s="86"/>
      <c r="V39" s="86"/>
      <c r="W39" s="86"/>
      <c r="X39" s="86"/>
      <c r="Y39" s="86"/>
      <c r="Z39" s="86"/>
      <c r="AA39" s="86"/>
      <c r="AB39" s="119"/>
      <c r="AC39" s="119"/>
      <c r="AD39" s="86"/>
      <c r="AE39" s="86"/>
    </row>
    <row r="40" spans="2:31">
      <c r="B40" s="289">
        <f t="shared" si="0"/>
        <v>2042</v>
      </c>
      <c r="C40" s="294"/>
      <c r="D40" s="128">
        <f t="shared" si="9"/>
        <v>71.89</v>
      </c>
      <c r="E40" s="128">
        <f t="shared" si="10"/>
        <v>54.72</v>
      </c>
      <c r="F40" s="128">
        <f t="shared" si="11"/>
        <v>13.23</v>
      </c>
      <c r="G40" s="293">
        <f t="shared" si="12"/>
        <v>92.97</v>
      </c>
      <c r="H40" s="293">
        <f t="shared" si="13"/>
        <v>164.86</v>
      </c>
      <c r="I40" s="128">
        <f t="shared" si="16"/>
        <v>6.17</v>
      </c>
      <c r="J40" s="293">
        <f t="shared" si="14"/>
        <v>60.38</v>
      </c>
      <c r="K40" s="293">
        <f t="shared" si="15"/>
        <v>117.41</v>
      </c>
      <c r="L40" s="128">
        <f t="shared" si="1"/>
        <v>160.92000000000002</v>
      </c>
      <c r="U40" s="86"/>
      <c r="V40" s="86"/>
      <c r="W40" s="86"/>
      <c r="X40" s="86"/>
      <c r="Y40" s="86"/>
      <c r="Z40" s="86"/>
      <c r="AA40" s="86"/>
      <c r="AB40" s="119"/>
      <c r="AC40" s="119"/>
      <c r="AD40" s="86"/>
      <c r="AE40" s="86"/>
    </row>
    <row r="41" spans="2:31">
      <c r="M41" s="289"/>
      <c r="O41" s="299"/>
      <c r="U41" s="86"/>
      <c r="V41" s="86"/>
      <c r="W41" s="86"/>
      <c r="X41" s="86"/>
      <c r="Y41" s="86"/>
      <c r="Z41" s="86"/>
      <c r="AA41" s="86"/>
      <c r="AB41" s="119"/>
      <c r="AC41" s="119"/>
      <c r="AD41" s="86"/>
      <c r="AE41" s="86"/>
    </row>
    <row r="42" spans="2:31" ht="14.25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89"/>
      <c r="N42" s="299"/>
      <c r="O42" s="299"/>
      <c r="U42" s="86"/>
      <c r="V42" s="86"/>
      <c r="W42" s="86"/>
      <c r="X42" s="86"/>
      <c r="Y42" s="86"/>
      <c r="Z42" s="86"/>
      <c r="AA42" s="86"/>
      <c r="AB42" s="119"/>
      <c r="AC42" s="119"/>
      <c r="AD42" s="86"/>
      <c r="AE42" s="86"/>
    </row>
    <row r="43" spans="2:31">
      <c r="U43" s="86"/>
      <c r="V43" s="86"/>
      <c r="W43" s="86"/>
      <c r="X43" s="86"/>
      <c r="Y43" s="86"/>
      <c r="Z43" s="86"/>
      <c r="AA43" s="86"/>
      <c r="AB43" s="119"/>
      <c r="AC43" s="119"/>
      <c r="AD43" s="86"/>
      <c r="AE43" s="86"/>
    </row>
    <row r="44" spans="2:31">
      <c r="B44" s="85" t="s">
        <v>117</v>
      </c>
      <c r="D44" s="300" t="s">
        <v>139</v>
      </c>
      <c r="U44" s="86"/>
      <c r="V44" s="86"/>
      <c r="W44" s="86"/>
      <c r="X44" s="86"/>
      <c r="Y44" s="86"/>
      <c r="Z44" s="86"/>
      <c r="AA44" s="86"/>
      <c r="AB44" s="119"/>
      <c r="AC44" s="119"/>
      <c r="AD44" s="86"/>
      <c r="AE44" s="86"/>
    </row>
    <row r="45" spans="2:31">
      <c r="C45" s="301" t="str">
        <f>D10</f>
        <v>(b)</v>
      </c>
      <c r="D45" s="293" t="str">
        <f>"= "&amp;C10&amp;" x "&amp;C74</f>
        <v>= (a) x 0.0695884915153164</v>
      </c>
      <c r="U45" s="86"/>
      <c r="V45" s="86"/>
      <c r="W45" s="86"/>
      <c r="X45" s="86"/>
      <c r="Y45" s="86"/>
      <c r="Z45" s="86"/>
      <c r="AA45" s="86"/>
      <c r="AB45" s="119"/>
      <c r="AC45" s="119"/>
      <c r="AD45" s="86"/>
      <c r="AE45" s="86"/>
    </row>
    <row r="46" spans="2:31">
      <c r="C46" s="301" t="str">
        <f>G10</f>
        <v>(e)</v>
      </c>
      <c r="D46" s="293" t="str">
        <f>"= "&amp;$F$10&amp;" x  (8.76 x "&amp;TEXT(G63,"0.0%")&amp;") + "&amp;$E$10</f>
        <v>= (d) x  (8.76 x 33.0%) + (c)</v>
      </c>
      <c r="U46" s="86"/>
      <c r="V46" s="86"/>
      <c r="W46" s="86"/>
      <c r="X46" s="86"/>
      <c r="Y46" s="86"/>
      <c r="Z46" s="86"/>
      <c r="AA46" s="86"/>
      <c r="AB46" s="119"/>
      <c r="AC46" s="119"/>
      <c r="AD46" s="86"/>
      <c r="AE46" s="86"/>
    </row>
    <row r="47" spans="2:31">
      <c r="C47" s="301" t="str">
        <f>H10</f>
        <v>(f)</v>
      </c>
      <c r="D47" s="293" t="str">
        <f>"= "&amp;D10&amp;" + "&amp;G10</f>
        <v>= (b) + (e)</v>
      </c>
      <c r="U47" s="86"/>
      <c r="V47" s="86"/>
      <c r="W47" s="86"/>
      <c r="X47" s="86"/>
      <c r="Y47" s="86"/>
      <c r="Z47" s="86"/>
      <c r="AA47" s="86"/>
      <c r="AB47" s="119"/>
      <c r="AC47" s="119"/>
      <c r="AD47" s="86"/>
      <c r="AE47" s="86"/>
    </row>
    <row r="48" spans="2:31">
      <c r="C48" s="301" t="str">
        <f>I10</f>
        <v>(g)</v>
      </c>
      <c r="D48" s="302" t="str">
        <f>'Table 4'!B3&amp;" - "&amp;'Table 4'!B4</f>
        <v>Table 4 - Burnertip Natural Gas Price Forecast</v>
      </c>
      <c r="U48" s="86"/>
      <c r="V48" s="86"/>
      <c r="W48" s="86"/>
      <c r="X48" s="86"/>
      <c r="Y48" s="86"/>
      <c r="Z48" s="86"/>
      <c r="AA48" s="86"/>
      <c r="AB48" s="119"/>
      <c r="AC48" s="119"/>
      <c r="AD48" s="86"/>
      <c r="AE48" s="86"/>
    </row>
    <row r="49" spans="3:31">
      <c r="C49" s="301" t="str">
        <f>J10</f>
        <v>(h)</v>
      </c>
      <c r="D49" s="293" t="str">
        <f>"= "&amp;TEXT(K63,"?,0")&amp;" MMBtu/MWH x "&amp;I9</f>
        <v>= 9,786 MMBtu/MWH x $/MMBtu</v>
      </c>
      <c r="U49" s="86"/>
      <c r="V49" s="86"/>
      <c r="W49" s="86"/>
      <c r="X49" s="86"/>
      <c r="Y49" s="86"/>
      <c r="Z49" s="86"/>
      <c r="AA49" s="86"/>
      <c r="AB49" s="119"/>
      <c r="AC49" s="119"/>
      <c r="AD49" s="86"/>
      <c r="AE49" s="86"/>
    </row>
    <row r="50" spans="3:31">
      <c r="C50" s="301" t="str">
        <f>K10</f>
        <v>(i)</v>
      </c>
      <c r="D50" s="293" t="str">
        <f>"= "&amp;H10&amp;" / (8.76 x 'Capacity Factor' ) + "&amp;J10</f>
        <v>= (f) / (8.76 x 'Capacity Factor' ) + (h)</v>
      </c>
      <c r="U50" s="86"/>
      <c r="V50" s="86"/>
      <c r="W50" s="86"/>
      <c r="X50" s="86"/>
      <c r="Y50" s="86"/>
      <c r="Z50" s="86"/>
      <c r="AA50" s="86"/>
      <c r="AB50" s="119"/>
      <c r="AC50" s="119"/>
      <c r="AD50" s="86"/>
      <c r="AE50" s="86"/>
    </row>
    <row r="51" spans="3:31" ht="13.5" thickBot="1">
      <c r="U51" s="86"/>
      <c r="V51" s="86"/>
      <c r="W51" s="86"/>
      <c r="X51" s="86"/>
      <c r="Y51" s="86"/>
      <c r="Z51" s="86"/>
      <c r="AA51" s="86"/>
      <c r="AB51" s="119"/>
      <c r="AC51" s="119"/>
      <c r="AD51" s="86"/>
      <c r="AE51" s="86"/>
    </row>
    <row r="52" spans="3:31" ht="13.5" thickBot="1">
      <c r="C52" s="42" t="s">
        <v>143</v>
      </c>
      <c r="D52" s="303"/>
      <c r="E52" s="303"/>
      <c r="F52" s="303"/>
      <c r="G52" s="303"/>
      <c r="H52" s="303"/>
      <c r="I52" s="303"/>
      <c r="J52" s="304"/>
      <c r="K52" s="305"/>
    </row>
    <row r="53" spans="3:31" ht="5.25" customHeight="1"/>
    <row r="54" spans="3:31" ht="5.25" customHeight="1"/>
    <row r="55" spans="3:31">
      <c r="C55" s="306" t="s">
        <v>118</v>
      </c>
      <c r="D55" s="307"/>
      <c r="E55" s="306"/>
      <c r="F55" s="308" t="s">
        <v>32</v>
      </c>
      <c r="G55" s="308" t="s">
        <v>119</v>
      </c>
      <c r="H55" s="308" t="s">
        <v>120</v>
      </c>
      <c r="I55" s="308" t="s">
        <v>33</v>
      </c>
    </row>
    <row r="56" spans="3:31">
      <c r="C56" s="298" t="s">
        <v>121</v>
      </c>
      <c r="F56" s="309">
        <f>C67</f>
        <v>185</v>
      </c>
      <c r="G56" s="41">
        <f>F56/F58</f>
        <v>1</v>
      </c>
      <c r="H56" s="310">
        <f>C68</f>
        <v>745.12812495389073</v>
      </c>
      <c r="I56" s="311">
        <f>C71</f>
        <v>31.908814304665992</v>
      </c>
      <c r="P56" s="117"/>
      <c r="Q56" s="117" t="s">
        <v>103</v>
      </c>
      <c r="R56" s="274">
        <v>2026</v>
      </c>
      <c r="S56" s="117"/>
      <c r="T56" s="117"/>
      <c r="U56" s="117"/>
    </row>
    <row r="57" spans="3:31">
      <c r="C57" s="298"/>
      <c r="F57" s="312">
        <f>D67</f>
        <v>0</v>
      </c>
      <c r="G57" s="313">
        <f>1-G56</f>
        <v>0</v>
      </c>
      <c r="H57" s="314">
        <f>D68</f>
        <v>0</v>
      </c>
      <c r="I57" s="315">
        <f>D71</f>
        <v>0</v>
      </c>
      <c r="P57" s="343">
        <v>184.90000000000006</v>
      </c>
      <c r="Q57" s="117" t="s">
        <v>32</v>
      </c>
      <c r="R57" s="274" t="s">
        <v>151</v>
      </c>
      <c r="S57" s="274"/>
      <c r="T57" s="117"/>
      <c r="U57" s="274" t="str">
        <f>$R$57&amp;"Proposed Station Capital Costs"</f>
        <v>I_NTN_SC_FRMProposed Station Capital Costs</v>
      </c>
    </row>
    <row r="58" spans="3:31">
      <c r="C58" s="298" t="s">
        <v>122</v>
      </c>
      <c r="F58" s="309">
        <f>F56+F57</f>
        <v>185</v>
      </c>
      <c r="G58" s="41">
        <f>G56+G57</f>
        <v>1</v>
      </c>
      <c r="H58" s="310">
        <f>ROUND(((F56*H56)+(F57*H57))/F58,0)</f>
        <v>745</v>
      </c>
      <c r="I58" s="311">
        <f>ROUND(((F56*I56)+(F57*I57))/F58,2)</f>
        <v>31.91</v>
      </c>
      <c r="P58" s="343"/>
      <c r="Q58" s="117" t="s">
        <v>32</v>
      </c>
      <c r="R58" s="274"/>
      <c r="S58" s="119"/>
      <c r="T58" s="117"/>
      <c r="U58" s="274" t="str">
        <f>$R$57&amp;"Proposed Station Fixed Costs"</f>
        <v>I_NTN_SC_FRMProposed Station Fixed Costs</v>
      </c>
    </row>
    <row r="59" spans="3:31">
      <c r="C59" s="298"/>
      <c r="F59" s="309"/>
      <c r="G59" s="41"/>
      <c r="H59" s="316"/>
      <c r="I59" s="317"/>
      <c r="P59" s="117"/>
      <c r="Q59" s="117"/>
      <c r="R59" s="339" t="str">
        <f>R57&amp;R56</f>
        <v>I_NTN_SC_FRM2026</v>
      </c>
      <c r="S59" s="117"/>
      <c r="T59" s="117"/>
      <c r="U59" s="274" t="str">
        <f>$R$57&amp;"Proposed Station Variable O&amp;M Costs"</f>
        <v>I_NTN_SC_FRMProposed Station Variable O&amp;M Costs</v>
      </c>
    </row>
    <row r="60" spans="3:31">
      <c r="C60" s="318" t="s">
        <v>118</v>
      </c>
      <c r="D60" s="307"/>
      <c r="E60" s="306"/>
      <c r="F60" s="308" t="s">
        <v>32</v>
      </c>
      <c r="G60" s="308" t="s">
        <v>34</v>
      </c>
      <c r="H60" s="308" t="s">
        <v>123</v>
      </c>
      <c r="I60" s="308" t="s">
        <v>119</v>
      </c>
      <c r="J60" s="308" t="s">
        <v>124</v>
      </c>
      <c r="K60" s="308" t="s">
        <v>125</v>
      </c>
    </row>
    <row r="61" spans="3:31">
      <c r="C61" s="319" t="str">
        <f>C56</f>
        <v>SCCT Dry "F" - Turbine</v>
      </c>
      <c r="D61" s="320"/>
      <c r="E61" s="320"/>
      <c r="F61" s="85">
        <f>C67</f>
        <v>185</v>
      </c>
      <c r="G61" s="41">
        <f>C75</f>
        <v>0.33</v>
      </c>
      <c r="H61" s="321">
        <f>G61*F61</f>
        <v>61.050000000000004</v>
      </c>
      <c r="I61" s="41">
        <f>H61/H63</f>
        <v>1</v>
      </c>
      <c r="J61" s="317">
        <f>C72</f>
        <v>7.7612665227267676</v>
      </c>
      <c r="K61" s="322">
        <f>C73</f>
        <v>9786.4587359536672</v>
      </c>
    </row>
    <row r="62" spans="3:31">
      <c r="C62" s="319">
        <f>C57</f>
        <v>0</v>
      </c>
      <c r="D62" s="320"/>
      <c r="E62" s="320"/>
      <c r="F62" s="323">
        <f>D67</f>
        <v>0</v>
      </c>
      <c r="G62" s="313">
        <f>D75</f>
        <v>0</v>
      </c>
      <c r="H62" s="324">
        <f>G62*F62</f>
        <v>0</v>
      </c>
      <c r="I62" s="313">
        <f>1-I61</f>
        <v>0</v>
      </c>
      <c r="J62" s="325">
        <f>D72</f>
        <v>0</v>
      </c>
      <c r="K62" s="326">
        <f>D73</f>
        <v>0</v>
      </c>
    </row>
    <row r="63" spans="3:31">
      <c r="C63" s="298" t="s">
        <v>126</v>
      </c>
      <c r="F63" s="85">
        <f>F61+F62</f>
        <v>185</v>
      </c>
      <c r="G63" s="327">
        <f>ROUND(H63/F63,3)</f>
        <v>0.33</v>
      </c>
      <c r="H63" s="321">
        <f>SUM(H61:H62)</f>
        <v>61.050000000000004</v>
      </c>
      <c r="I63" s="41">
        <f>I61+I62</f>
        <v>1</v>
      </c>
      <c r="J63" s="317">
        <f>ROUND(($I61*J61)+($I62*J62),2)</f>
        <v>7.76</v>
      </c>
      <c r="K63" s="328">
        <f>ROUND(($I61*K61)+($I62*K62),0)</f>
        <v>9786</v>
      </c>
    </row>
    <row r="64" spans="3:31">
      <c r="G64" s="327"/>
      <c r="I64" s="41"/>
      <c r="J64" s="317"/>
      <c r="K64" s="329" t="s">
        <v>127</v>
      </c>
    </row>
    <row r="66" spans="2:29">
      <c r="C66" s="308" t="s">
        <v>128</v>
      </c>
      <c r="D66" s="308" t="s">
        <v>129</v>
      </c>
      <c r="E66" s="330" t="str">
        <f>D44</f>
        <v xml:space="preserve">Plant Costs  - 2019 IRP - Table 6.1 &amp; 6.2 </v>
      </c>
      <c r="F66" s="331"/>
      <c r="G66" s="331"/>
      <c r="H66" s="331"/>
      <c r="I66" s="331"/>
      <c r="J66" s="331"/>
      <c r="K66" s="332"/>
    </row>
    <row r="67" spans="2:29">
      <c r="C67" s="429">
        <v>185</v>
      </c>
      <c r="E67" s="85" t="s">
        <v>130</v>
      </c>
      <c r="H67" s="333"/>
    </row>
    <row r="68" spans="2:29">
      <c r="B68" s="85" t="s">
        <v>101</v>
      </c>
      <c r="C68" s="430">
        <f>[27]Database!$AA$238</f>
        <v>745.12812495389073</v>
      </c>
      <c r="D68" s="316"/>
      <c r="E68" s="85" t="s">
        <v>131</v>
      </c>
      <c r="M68" s="338"/>
    </row>
    <row r="69" spans="2:29">
      <c r="B69" s="85" t="s">
        <v>101</v>
      </c>
      <c r="C69" s="431">
        <f>[27]Database!$AD$238*(1+[27]Database!$AE$238)</f>
        <v>17.005460468665991</v>
      </c>
      <c r="D69" s="317"/>
      <c r="E69" s="85" t="s">
        <v>132</v>
      </c>
    </row>
    <row r="70" spans="2:29">
      <c r="B70" s="85" t="s">
        <v>101</v>
      </c>
      <c r="C70" s="432">
        <f>[27]Database!$AI$238</f>
        <v>14.903353836000001</v>
      </c>
      <c r="D70" s="334"/>
      <c r="E70" s="85" t="s">
        <v>133</v>
      </c>
    </row>
    <row r="71" spans="2:29">
      <c r="B71" s="85" t="s">
        <v>101</v>
      </c>
      <c r="C71" s="317">
        <f>C69+C70</f>
        <v>31.908814304665992</v>
      </c>
      <c r="D71" s="317"/>
      <c r="E71" s="85" t="s">
        <v>134</v>
      </c>
    </row>
    <row r="72" spans="2:29">
      <c r="B72" s="85" t="s">
        <v>101</v>
      </c>
      <c r="C72" s="431">
        <f>[27]Database!$AT$238*(1+[27]Database!$AU$238)</f>
        <v>7.7612665227267676</v>
      </c>
      <c r="D72" s="317"/>
      <c r="E72" s="85" t="s">
        <v>135</v>
      </c>
    </row>
    <row r="73" spans="2:29">
      <c r="C73" s="433">
        <f>[27]Database!$P$56</f>
        <v>9786.4587359536672</v>
      </c>
      <c r="D73" s="328"/>
      <c r="E73" s="85" t="s">
        <v>136</v>
      </c>
    </row>
    <row r="74" spans="2:29">
      <c r="C74" s="434">
        <f>[27]Database!$AB$238</f>
        <v>6.9588491515316389E-2</v>
      </c>
      <c r="D74" s="335"/>
      <c r="E74" s="85" t="s">
        <v>36</v>
      </c>
      <c r="AB74" s="119"/>
      <c r="AC74" s="119"/>
    </row>
    <row r="75" spans="2:29">
      <c r="C75" s="435">
        <f>[27]Database!$AN$238</f>
        <v>0.33</v>
      </c>
      <c r="D75" s="336"/>
      <c r="E75" s="85" t="s">
        <v>37</v>
      </c>
      <c r="AB75" s="119"/>
      <c r="AC75" s="119"/>
    </row>
    <row r="76" spans="2:29">
      <c r="D76" s="41">
        <f>ROUND(H63/F63,3)</f>
        <v>0.33</v>
      </c>
      <c r="E76" s="85" t="s">
        <v>137</v>
      </c>
      <c r="AB76" s="119"/>
      <c r="AC76" s="119"/>
    </row>
    <row r="77" spans="2:29">
      <c r="D77" s="327"/>
      <c r="E77" s="50"/>
      <c r="AB77" s="119"/>
      <c r="AC77" s="119"/>
    </row>
    <row r="78" spans="2:29">
      <c r="B78"/>
      <c r="C78"/>
      <c r="D78"/>
      <c r="E78"/>
      <c r="F78"/>
      <c r="AB78" s="119"/>
      <c r="AC78" s="119"/>
    </row>
    <row r="79" spans="2:29" ht="13.5" thickBot="1"/>
    <row r="80" spans="2:29" ht="13.5" thickBot="1">
      <c r="C80" s="40" t="str">
        <f>"Company Official Inflation Forecast Dated "&amp;TEXT('Table 4'!$H$5,"mmmm dd, yyyy")</f>
        <v>Company Official Inflation Forecast Dated June 30, 2021</v>
      </c>
      <c r="D80" s="142"/>
      <c r="E80" s="142"/>
      <c r="F80" s="142"/>
      <c r="G80" s="142"/>
      <c r="H80" s="142"/>
      <c r="I80" s="142"/>
      <c r="J80" s="142"/>
      <c r="K80" s="142"/>
      <c r="L80" s="144"/>
    </row>
    <row r="81" spans="3:29">
      <c r="C81" s="87">
        <v>2017</v>
      </c>
      <c r="D81" s="41">
        <f>VLOOKUP(C81,'[21]Inflation Forecast'!$B$6:$C$61,2,FALSE)</f>
        <v>0.02</v>
      </c>
      <c r="F81" s="87">
        <f>C89+1</f>
        <v>2026</v>
      </c>
      <c r="G81" s="41">
        <f>VLOOKUP(F81,'[21]Inflation Forecast'!$B$6:$C$61,2,FALSE)</f>
        <v>2.3E-2</v>
      </c>
      <c r="H81" s="41"/>
      <c r="I81" s="87">
        <f>F89+1</f>
        <v>2035</v>
      </c>
      <c r="J81" s="41">
        <f>VLOOKUP(I81,'[21]Inflation Forecast'!$B$6:$C$61,2,FALSE)</f>
        <v>2.3E-2</v>
      </c>
      <c r="K81" s="117"/>
      <c r="L81" s="117"/>
    </row>
    <row r="82" spans="3:29">
      <c r="C82" s="87">
        <f t="shared" ref="C82:C89" si="17">C81+1</f>
        <v>2018</v>
      </c>
      <c r="D82" s="41">
        <f>VLOOKUP(C82,'[21]Inflation Forecast'!$B$6:$C$61,2,FALSE)</f>
        <v>2.4E-2</v>
      </c>
      <c r="F82" s="87">
        <f t="shared" ref="F82:F89" si="18">F81+1</f>
        <v>2027</v>
      </c>
      <c r="G82" s="41">
        <f>VLOOKUP(F82,'[21]Inflation Forecast'!$B$6:$C$61,2,FALSE)</f>
        <v>2.3E-2</v>
      </c>
      <c r="H82" s="41"/>
      <c r="I82" s="87">
        <f>I81+1</f>
        <v>2036</v>
      </c>
      <c r="J82" s="41">
        <f>VLOOKUP(I82,'[21]Inflation Forecast'!$B$6:$C$61,2,FALSE)</f>
        <v>2.3E-2</v>
      </c>
      <c r="K82" s="117"/>
      <c r="L82" s="117"/>
    </row>
    <row r="83" spans="3:29">
      <c r="C83" s="87">
        <f t="shared" si="17"/>
        <v>2019</v>
      </c>
      <c r="D83" s="41">
        <f>VLOOKUP(C83,'[21]Inflation Forecast'!$B$6:$C$61,2,FALSE)</f>
        <v>1.7999999999999999E-2</v>
      </c>
      <c r="F83" s="87">
        <f t="shared" si="18"/>
        <v>2028</v>
      </c>
      <c r="G83" s="41">
        <f>VLOOKUP(F83,'[21]Inflation Forecast'!$B$6:$C$61,2,FALSE)</f>
        <v>2.3E-2</v>
      </c>
      <c r="H83" s="41"/>
      <c r="I83" s="87">
        <f t="shared" ref="I83:I89" si="19">I82+1</f>
        <v>2037</v>
      </c>
      <c r="J83" s="41">
        <f>VLOOKUP(I83,'[21]Inflation Forecast'!$B$6:$C$61,2,FALSE)</f>
        <v>2.3E-2</v>
      </c>
      <c r="K83" s="117"/>
      <c r="L83" s="117"/>
    </row>
    <row r="84" spans="3:29">
      <c r="C84" s="87">
        <f t="shared" si="17"/>
        <v>2020</v>
      </c>
      <c r="D84" s="41">
        <f>VLOOKUP(C84,'[21]Inflation Forecast'!$B$6:$C$61,2,FALSE)</f>
        <v>1.2E-2</v>
      </c>
      <c r="F84" s="87">
        <f t="shared" si="18"/>
        <v>2029</v>
      </c>
      <c r="G84" s="41">
        <f>VLOOKUP(F84,'[21]Inflation Forecast'!$B$6:$C$61,2,FALSE)</f>
        <v>2.4E-2</v>
      </c>
      <c r="H84" s="41"/>
      <c r="I84" s="87">
        <f t="shared" si="19"/>
        <v>2038</v>
      </c>
      <c r="J84" s="41">
        <f>VLOOKUP(I84,'[21]Inflation Forecast'!$B$6:$C$61,2,FALSE)</f>
        <v>2.3E-2</v>
      </c>
      <c r="K84" s="117"/>
      <c r="L84" s="117"/>
    </row>
    <row r="85" spans="3:29">
      <c r="C85" s="87">
        <f t="shared" si="17"/>
        <v>2021</v>
      </c>
      <c r="D85" s="41">
        <f>VLOOKUP(C85,'[21]Inflation Forecast'!$B$6:$C$61,2,FALSE)</f>
        <v>3.2000000000000001E-2</v>
      </c>
      <c r="F85" s="87">
        <f t="shared" si="18"/>
        <v>2030</v>
      </c>
      <c r="G85" s="41">
        <f>VLOOKUP(F85,'[21]Inflation Forecast'!$B$6:$C$61,2,FALSE)</f>
        <v>2.3E-2</v>
      </c>
      <c r="H85" s="41"/>
      <c r="I85" s="87">
        <f t="shared" si="19"/>
        <v>2039</v>
      </c>
      <c r="J85" s="41">
        <f>VLOOKUP(I85,'[21]Inflation Forecast'!$B$6:$C$61,2,FALSE)</f>
        <v>2.3E-2</v>
      </c>
      <c r="K85" s="117"/>
      <c r="L85" s="117"/>
    </row>
    <row r="86" spans="3:29">
      <c r="C86" s="87">
        <f t="shared" si="17"/>
        <v>2022</v>
      </c>
      <c r="D86" s="41">
        <f>VLOOKUP(C86,'[21]Inflation Forecast'!$B$6:$C$61,2,FALSE)</f>
        <v>2.1999999999999999E-2</v>
      </c>
      <c r="F86" s="87">
        <f t="shared" si="18"/>
        <v>2031</v>
      </c>
      <c r="G86" s="41">
        <f>VLOOKUP(F86,'[21]Inflation Forecast'!$B$6:$C$61,2,FALSE)</f>
        <v>2.3E-2</v>
      </c>
      <c r="H86" s="41"/>
      <c r="I86" s="87">
        <f t="shared" si="19"/>
        <v>2040</v>
      </c>
      <c r="J86" s="41">
        <f>VLOOKUP(I86,'[21]Inflation Forecast'!$B$6:$C$61,2,FALSE)</f>
        <v>2.3E-2</v>
      </c>
      <c r="K86" s="117"/>
      <c r="L86" s="117"/>
    </row>
    <row r="87" spans="3:29" s="86" customFormat="1">
      <c r="C87" s="87">
        <f t="shared" si="17"/>
        <v>2023</v>
      </c>
      <c r="D87" s="41">
        <f>VLOOKUP(C87,'[21]Inflation Forecast'!$B$6:$C$61,2,FALSE)</f>
        <v>2.1000000000000001E-2</v>
      </c>
      <c r="F87" s="87">
        <f t="shared" si="18"/>
        <v>2032</v>
      </c>
      <c r="G87" s="41">
        <f>VLOOKUP(F87,'[21]Inflation Forecast'!$B$6:$C$61,2,FALSE)</f>
        <v>2.3E-2</v>
      </c>
      <c r="H87" s="41"/>
      <c r="I87" s="87">
        <f t="shared" si="19"/>
        <v>2041</v>
      </c>
      <c r="J87" s="41">
        <f>VLOOKUP(I87,'[21]Inflation Forecast'!$B$6:$C$61,2,FALSE)</f>
        <v>2.1999999999999999E-2</v>
      </c>
      <c r="K87" s="119"/>
      <c r="L87" s="119"/>
      <c r="N87" s="85"/>
      <c r="O87" s="85"/>
      <c r="AB87" s="117"/>
      <c r="AC87" s="117"/>
    </row>
    <row r="88" spans="3:29" s="86" customFormat="1">
      <c r="C88" s="87">
        <f t="shared" si="17"/>
        <v>2024</v>
      </c>
      <c r="D88" s="41">
        <f>VLOOKUP(C88,'[21]Inflation Forecast'!$B$6:$C$61,2,FALSE)</f>
        <v>2.1999999999999999E-2</v>
      </c>
      <c r="F88" s="87">
        <f t="shared" si="18"/>
        <v>2033</v>
      </c>
      <c r="G88" s="41">
        <f>VLOOKUP(F88,'[21]Inflation Forecast'!$B$6:$C$61,2,FALSE)</f>
        <v>2.3E-2</v>
      </c>
      <c r="H88" s="41"/>
      <c r="I88" s="87">
        <f t="shared" si="19"/>
        <v>2042</v>
      </c>
      <c r="J88" s="41">
        <f>VLOOKUP(I88,'[21]Inflation Forecast'!$B$6:$C$61,2,FALSE)</f>
        <v>2.1999999999999999E-2</v>
      </c>
      <c r="K88" s="119"/>
      <c r="L88" s="119"/>
      <c r="N88" s="85"/>
      <c r="O88" s="85"/>
      <c r="AB88" s="117"/>
      <c r="AC88" s="117"/>
    </row>
    <row r="89" spans="3:29" s="86" customFormat="1">
      <c r="C89" s="87">
        <f t="shared" si="17"/>
        <v>2025</v>
      </c>
      <c r="D89" s="41">
        <f>VLOOKUP(C89,'[21]Inflation Forecast'!$B$6:$C$61,2,FALSE)</f>
        <v>2.3E-2</v>
      </c>
      <c r="F89" s="87">
        <f t="shared" si="18"/>
        <v>2034</v>
      </c>
      <c r="G89" s="41">
        <f>VLOOKUP(F89,'[21]Inflation Forecast'!$B$6:$C$61,2,FALSE)</f>
        <v>2.3E-2</v>
      </c>
      <c r="H89" s="41"/>
      <c r="I89" s="87">
        <f t="shared" si="19"/>
        <v>2043</v>
      </c>
      <c r="J89" s="41">
        <f>VLOOKUP(I89,'[21]Inflation Forecast'!$B$6:$C$61,2,FALSE)</f>
        <v>2.3E-2</v>
      </c>
      <c r="K89" s="119"/>
      <c r="L89" s="119"/>
      <c r="N89" s="85"/>
      <c r="O89" s="85"/>
      <c r="AB89" s="117"/>
      <c r="AC89" s="117"/>
    </row>
    <row r="90" spans="3:29" s="86" customFormat="1">
      <c r="N90" s="85"/>
      <c r="O90" s="85"/>
      <c r="AB90" s="117"/>
      <c r="AC90" s="117"/>
    </row>
    <row r="91" spans="3:29" s="86" customFormat="1">
      <c r="N91" s="85"/>
      <c r="O91" s="85"/>
      <c r="AB91" s="117"/>
      <c r="AC91" s="117"/>
    </row>
    <row r="92" spans="3:29">
      <c r="D92" s="337"/>
    </row>
    <row r="93" spans="3:29">
      <c r="D93" s="337"/>
    </row>
  </sheetData>
  <printOptions horizontalCentered="1"/>
  <pageMargins left="0.25" right="0.25" top="0.75" bottom="0.75" header="0.3" footer="0.3"/>
  <pageSetup scale="84" fitToHeight="0" orientation="portrait" r:id="rId1"/>
  <headerFooter alignWithMargins="0"/>
  <rowBreaks count="1" manualBreakCount="1">
    <brk id="50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J23" sqref="J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11.83203125" style="117" customWidth="1"/>
    <col min="22" max="22" width="9.6640625" style="117" bestFit="1" customWidth="1"/>
    <col min="23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156</v>
      </c>
      <c r="C2" s="116"/>
      <c r="D2" s="116"/>
      <c r="E2" s="116"/>
      <c r="F2" s="116"/>
      <c r="G2" s="116"/>
      <c r="H2" s="116"/>
      <c r="I2" s="116"/>
      <c r="J2" s="116"/>
    </row>
    <row r="3" spans="2:27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119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Yakima Wind with Storage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10</v>
      </c>
      <c r="I12" s="130"/>
      <c r="J12" s="130"/>
      <c r="K12" s="128">
        <f>(D12+E12+F12)</f>
        <v>0</v>
      </c>
      <c r="L12" s="119"/>
      <c r="N12" s="117"/>
      <c r="R12" s="380"/>
      <c r="S12" s="119"/>
      <c r="T12" s="164"/>
      <c r="U12" s="160"/>
      <c r="V12" s="160"/>
      <c r="W12" s="160"/>
      <c r="X12" s="160"/>
      <c r="Y12" s="160"/>
      <c r="Z12" s="119"/>
      <c r="AA12" s="119"/>
    </row>
    <row r="13" spans="2:27">
      <c r="B13" s="135">
        <f t="shared" si="0"/>
        <v>2019</v>
      </c>
      <c r="C13" s="136"/>
      <c r="D13" s="128"/>
      <c r="E13" s="148"/>
      <c r="F13" s="148"/>
      <c r="G13" s="130"/>
      <c r="H13" s="128">
        <f>ROUND(H12*(1+(IFERROR(INDEX($D$66:$D$74,MATCH($B13,$C$66:$C$74,0),1),0)+IFERROR(INDEX($G$66:$G$74,MATCH($B13,$F$66:$F$74,0),1),0)+IFERROR(INDEX(#REF!,MATCH($B13,$I$66:$I$74,0),1),0))),2)</f>
        <v>10.18</v>
      </c>
      <c r="I13" s="130"/>
      <c r="J13" s="130"/>
      <c r="K13" s="128">
        <f t="shared" ref="K13:K37" si="1">(D13+E13+F13)</f>
        <v>0</v>
      </c>
      <c r="L13" s="119"/>
      <c r="N13" s="117"/>
      <c r="R13" s="119"/>
      <c r="S13" s="119"/>
      <c r="T13" s="119"/>
      <c r="U13" s="119"/>
      <c r="V13" s="160"/>
      <c r="W13" s="160"/>
      <c r="X13" s="160"/>
      <c r="Y13" s="160"/>
      <c r="Z13" s="119"/>
      <c r="AA13" s="119"/>
    </row>
    <row r="14" spans="2:27">
      <c r="B14" s="135">
        <f t="shared" si="0"/>
        <v>2020</v>
      </c>
      <c r="C14" s="136"/>
      <c r="D14" s="128"/>
      <c r="E14" s="128"/>
      <c r="F14" s="128"/>
      <c r="G14" s="130"/>
      <c r="H14" s="128">
        <f>ROUND(H13*(1+(IFERROR(INDEX($D$66:$D$74,MATCH($B14,$C$66:$C$74,0),1),0)+IFERROR(INDEX($G$66:$G$74,MATCH($B14,$F$66:$F$74,0),1),0)+IFERROR(INDEX(#REF!,MATCH($B14,$I$66:$I$74,0),1),0))),2)</f>
        <v>10.3</v>
      </c>
      <c r="I14" s="130"/>
      <c r="J14" s="130"/>
      <c r="K14" s="128">
        <f t="shared" si="1"/>
        <v>0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60"/>
      <c r="X14" s="160"/>
      <c r="Y14" s="160"/>
      <c r="Z14" s="119"/>
      <c r="AA14" s="119"/>
    </row>
    <row r="15" spans="2:27">
      <c r="B15" s="135">
        <f t="shared" si="0"/>
        <v>2021</v>
      </c>
      <c r="C15" s="136"/>
      <c r="D15" s="128"/>
      <c r="E15" s="128"/>
      <c r="F15" s="128"/>
      <c r="G15" s="130"/>
      <c r="H15" s="128">
        <f>ROUND(H14*(1+(IFERROR(INDEX($D$66:$D$74,MATCH($B15,$C$66:$C$74,0),1),0)+IFERROR(INDEX($G$66:$G$74,MATCH($B15,$F$66:$F$74,0),1),0)+IFERROR(INDEX(#REF!,MATCH($B15,$I$66:$I$74,0),1),0))),2)</f>
        <v>10.63</v>
      </c>
      <c r="I15" s="130"/>
      <c r="J15" s="130"/>
      <c r="K15" s="128">
        <f t="shared" si="1"/>
        <v>0</v>
      </c>
      <c r="L15" s="119"/>
      <c r="N15" s="117"/>
      <c r="O15" s="271"/>
      <c r="P15" s="133"/>
      <c r="Q15" s="134"/>
      <c r="R15" s="119"/>
      <c r="S15" s="119"/>
      <c r="T15" s="119"/>
      <c r="U15" s="119"/>
      <c r="V15" s="160"/>
      <c r="W15" s="160"/>
      <c r="X15" s="160"/>
      <c r="Y15" s="160"/>
      <c r="Z15" s="119"/>
      <c r="AA15" s="119"/>
    </row>
    <row r="16" spans="2:27">
      <c r="B16" s="135">
        <f t="shared" si="0"/>
        <v>2022</v>
      </c>
      <c r="C16" s="136"/>
      <c r="D16" s="128"/>
      <c r="E16" s="128"/>
      <c r="F16" s="128"/>
      <c r="G16" s="130"/>
      <c r="H16" s="128">
        <f>ROUND(H15*(1+(IFERROR(INDEX($D$66:$D$74,MATCH($B16,$C$66:$C$74,0),1),0)+IFERROR(INDEX($G$66:$G$74,MATCH($B16,$F$66:$F$74,0),1),0)+IFERROR(INDEX(#REF!,MATCH($B16,$I$66:$I$74,0),1),0))),2)</f>
        <v>10.86</v>
      </c>
      <c r="I16" s="130"/>
      <c r="J16" s="130"/>
      <c r="K16" s="128">
        <f t="shared" si="1"/>
        <v>0</v>
      </c>
      <c r="L16" s="119"/>
      <c r="N16" s="117"/>
      <c r="R16" s="119"/>
      <c r="S16" s="119"/>
      <c r="T16" s="119"/>
      <c r="U16" s="119"/>
      <c r="V16" s="160"/>
      <c r="W16" s="160"/>
      <c r="X16" s="160"/>
      <c r="Y16" s="160"/>
      <c r="Z16" s="119"/>
      <c r="AA16" s="119"/>
    </row>
    <row r="17" spans="2:27">
      <c r="B17" s="135">
        <f t="shared" si="0"/>
        <v>2023</v>
      </c>
      <c r="C17" s="136"/>
      <c r="D17" s="128"/>
      <c r="E17" s="128"/>
      <c r="F17" s="128"/>
      <c r="G17" s="130"/>
      <c r="H17" s="128">
        <f>ROUND(H16*(1+(IFERROR(INDEX($D$66:$D$74,MATCH($B17,$C$66:$C$74,0),1),0)+IFERROR(INDEX($G$66:$G$74,MATCH($B17,$F$66:$F$74,0),1),0)+IFERROR(INDEX(#REF!,MATCH($B17,$I$66:$I$74,0),1),0))),2)</f>
        <v>11.09</v>
      </c>
      <c r="I17" s="130"/>
      <c r="J17" s="130"/>
      <c r="K17" s="128">
        <f t="shared" si="1"/>
        <v>0</v>
      </c>
      <c r="L17" s="119"/>
      <c r="N17" s="117"/>
      <c r="O17" s="132"/>
      <c r="R17" s="119"/>
      <c r="S17" s="119"/>
      <c r="T17" s="119"/>
      <c r="U17" s="119"/>
      <c r="V17" s="160"/>
      <c r="W17" s="160"/>
      <c r="X17" s="160"/>
      <c r="Y17" s="160"/>
      <c r="Z17" s="119"/>
      <c r="AA17" s="119"/>
    </row>
    <row r="18" spans="2:27">
      <c r="B18" s="135">
        <f t="shared" si="0"/>
        <v>2024</v>
      </c>
      <c r="C18" s="136"/>
      <c r="D18" s="128"/>
      <c r="E18" s="148"/>
      <c r="F18" s="148"/>
      <c r="G18" s="130"/>
      <c r="H18" s="128">
        <f>ROUND(H17*(1+(IFERROR(INDEX($D$66:$D$74,MATCH($B18,$C$66:$C$74,0),1),0)+IFERROR(INDEX($G$66:$G$74,MATCH($B18,$F$66:$F$74,0),1),0)+IFERROR(INDEX(#REF!,MATCH($B18,$I$66:$I$74,0),1),0))),2)</f>
        <v>11.33</v>
      </c>
      <c r="I18" s="130"/>
      <c r="J18" s="130"/>
      <c r="K18" s="128">
        <f t="shared" si="1"/>
        <v>0</v>
      </c>
      <c r="L18" s="119"/>
      <c r="N18" s="117"/>
      <c r="R18" s="119"/>
      <c r="S18" s="119"/>
      <c r="T18" s="164"/>
      <c r="U18" s="160"/>
      <c r="V18" s="160"/>
      <c r="W18" s="160"/>
      <c r="X18" s="160"/>
      <c r="Y18" s="160"/>
      <c r="Z18" s="119"/>
      <c r="AA18" s="119"/>
    </row>
    <row r="19" spans="2:27">
      <c r="B19" s="135">
        <f t="shared" si="0"/>
        <v>2025</v>
      </c>
      <c r="C19" s="136"/>
      <c r="D19" s="128"/>
      <c r="E19" s="148"/>
      <c r="F19" s="148"/>
      <c r="G19" s="130"/>
      <c r="H19" s="128">
        <f>ROUND(H18*(1+(IFERROR(INDEX($D$66:$D$74,MATCH($B19,$C$66:$C$74,0),1),0)+IFERROR(INDEX($G$66:$G$74,MATCH($B19,$F$66:$F$74,0),1),0)+IFERROR(INDEX(#REF!,MATCH($B19,$I$66:$I$74,0),1),0))),2)</f>
        <v>11.59</v>
      </c>
      <c r="I19" s="130"/>
      <c r="J19" s="130"/>
      <c r="K19" s="128">
        <f t="shared" si="1"/>
        <v>0</v>
      </c>
      <c r="L19" s="119"/>
      <c r="N19" s="117"/>
      <c r="R19" s="119"/>
      <c r="S19" s="119"/>
      <c r="T19" s="164"/>
      <c r="U19" s="160"/>
      <c r="V19" s="160"/>
      <c r="W19" s="160"/>
      <c r="X19" s="160"/>
      <c r="Y19" s="160"/>
      <c r="Z19" s="119"/>
      <c r="AA19" s="119"/>
    </row>
    <row r="20" spans="2:27">
      <c r="B20" s="135">
        <f t="shared" si="0"/>
        <v>2026</v>
      </c>
      <c r="C20" s="136"/>
      <c r="D20" s="128"/>
      <c r="E20" s="148"/>
      <c r="F20" s="148"/>
      <c r="G20" s="130"/>
      <c r="H20" s="128">
        <f>ROUND(H19*(1+(IFERROR(INDEX($D$66:$D$74,MATCH($B20,$C$66:$C$74,0),1),0)+IFERROR(INDEX($G$66:$G$74,MATCH($B20,$F$66:$F$74,0),1),0)+IFERROR(INDEX(#REF!,MATCH($B20,$I$66:$I$74,0),1),0))),2)</f>
        <v>11.86</v>
      </c>
      <c r="I20" s="130"/>
      <c r="J20" s="130"/>
      <c r="K20" s="128">
        <f t="shared" si="1"/>
        <v>0</v>
      </c>
      <c r="L20" s="119"/>
      <c r="N20" s="117"/>
      <c r="R20" s="160"/>
      <c r="S20" s="119"/>
      <c r="T20" s="164"/>
      <c r="U20" s="160"/>
      <c r="V20" s="160"/>
      <c r="W20" s="160"/>
      <c r="X20" s="160"/>
      <c r="Y20" s="160"/>
      <c r="Z20" s="119"/>
      <c r="AA20" s="119"/>
    </row>
    <row r="21" spans="2:27">
      <c r="B21" s="135">
        <f t="shared" si="0"/>
        <v>2027</v>
      </c>
      <c r="C21" s="136"/>
      <c r="D21" s="128"/>
      <c r="E21" s="148"/>
      <c r="F21" s="148"/>
      <c r="G21" s="130"/>
      <c r="H21" s="128">
        <f>ROUND(H20*(1+(IFERROR(INDEX($D$66:$D$74,MATCH($B21,$C$66:$C$74,0),1),0)+IFERROR(INDEX($G$66:$G$74,MATCH($B21,$F$66:$F$74,0),1),0)+IFERROR(INDEX(#REF!,MATCH($B21,$I$66:$I$74,0),1),0))),2)</f>
        <v>12.13</v>
      </c>
      <c r="I21" s="130"/>
      <c r="J21" s="130"/>
      <c r="K21" s="128">
        <f t="shared" si="1"/>
        <v>0</v>
      </c>
      <c r="L21" s="119"/>
      <c r="N21" s="117"/>
      <c r="R21" s="160"/>
      <c r="S21" s="119"/>
      <c r="T21" s="164"/>
      <c r="U21" s="160"/>
      <c r="V21" s="160"/>
      <c r="W21" s="160"/>
      <c r="X21" s="160"/>
      <c r="Y21" s="160"/>
      <c r="Z21" s="119"/>
      <c r="AA21" s="119"/>
    </row>
    <row r="22" spans="2:27">
      <c r="B22" s="135">
        <f t="shared" si="0"/>
        <v>2028</v>
      </c>
      <c r="C22" s="136"/>
      <c r="D22" s="128"/>
      <c r="E22" s="148"/>
      <c r="F22" s="148"/>
      <c r="G22" s="130"/>
      <c r="H22" s="128">
        <f>ROUND(H21*(1+(IFERROR(INDEX($D$66:$D$74,MATCH($B22,$C$66:$C$74,0),1),0)+IFERROR(INDEX($G$66:$G$74,MATCH($B22,$F$66:$F$74,0),1),0)+IFERROR(INDEX(#REF!,MATCH($B22,$I$66:$I$74,0),1),0))),2)</f>
        <v>12.41</v>
      </c>
      <c r="I22" s="130"/>
      <c r="J22" s="130"/>
      <c r="K22" s="128">
        <f t="shared" si="1"/>
        <v>0</v>
      </c>
      <c r="L22" s="119"/>
      <c r="N22" s="117"/>
      <c r="R22" s="160"/>
      <c r="S22" s="119"/>
      <c r="T22" s="164"/>
      <c r="U22" s="160"/>
      <c r="V22" s="160"/>
      <c r="W22" s="160"/>
      <c r="X22" s="160"/>
      <c r="Y22" s="160"/>
      <c r="Z22" s="119"/>
      <c r="AA22" s="119"/>
    </row>
    <row r="23" spans="2:27">
      <c r="B23" s="135">
        <f t="shared" si="0"/>
        <v>2029</v>
      </c>
      <c r="C23" s="340">
        <f t="array" ref="C23">SUM(([25]StaBuild!$E$2:$E$1203)*([25]StaBuild!$C$2:$C$1203=$Q$56)*([25]StaBuild!$A$2:$A$1203=B23))*1000000/($O$56*1000)</f>
        <v>1709.591836734694</v>
      </c>
      <c r="D23" s="128">
        <f>C23*$C$62</f>
        <v>117.94474081632653</v>
      </c>
      <c r="E23" s="268">
        <f>(INDEX([25]PVRRByStation!$E:$X,MATCH($T$56,[25]PVRRByStation!$Y:$Y,0),MATCH($B23,[25]PVRRByStation!$E$1:$X$1,0)))*1000000/(($O$56)*1000)</f>
        <v>25</v>
      </c>
      <c r="F23" s="128">
        <f>INDEX('Table 3 PV wS YK_2024'!$F$10:$F$38,MATCH(B23,'Table 3 PV wS YK_2024'!$B$10:$B$38,0),1)</f>
        <v>0.44</v>
      </c>
      <c r="G23" s="130">
        <f>(D23+E23+F23)/(8.76*$C$63)</f>
        <v>44.118924791790221</v>
      </c>
      <c r="H23" s="128">
        <f>ROUND(H22*(1+(IFERROR(INDEX($D$66:$D$74,MATCH($B23,$C$66:$C$74,0),1),0)+IFERROR(INDEX($G$66:$G$74,MATCH($B23,$F$66:$F$74,0),1),0)+IFERROR(INDEX(#REF!,MATCH($B23,$I$66:$I$74,0),1),0))),2)</f>
        <v>12.71</v>
      </c>
      <c r="I23" s="130">
        <f>(G23+H23)</f>
        <v>56.828924791790222</v>
      </c>
      <c r="J23" s="130">
        <f t="shared" ref="J23" si="2">ROUND(I23*$C$63*8.76,2)</f>
        <v>184.69</v>
      </c>
      <c r="K23" s="128">
        <f t="shared" si="1"/>
        <v>143.38474081632654</v>
      </c>
      <c r="L23" s="119"/>
      <c r="N23" s="117"/>
      <c r="P23" s="197"/>
      <c r="R23" s="160"/>
      <c r="S23" s="119"/>
      <c r="T23" s="164"/>
      <c r="U23" s="160"/>
      <c r="V23" s="160"/>
      <c r="W23" s="160"/>
      <c r="X23" s="160"/>
      <c r="Y23" s="160"/>
      <c r="Z23" s="119"/>
      <c r="AA23" s="119"/>
    </row>
    <row r="24" spans="2:27">
      <c r="B24" s="135">
        <f t="shared" si="0"/>
        <v>2030</v>
      </c>
      <c r="C24" s="136"/>
      <c r="D24" s="128">
        <f t="shared" ref="D24:E37" si="3">ROUND(D23*(1+(IFERROR(INDEX($D$66:$D$74,MATCH($B24,$C$66:$C$74,0),1),0)+IFERROR(INDEX($G$66:$G$74,MATCH($B24,$F$66:$F$74,0),1),0)+IFERROR(INDEX($J$66:$J$74,MATCH($B24,$I$66:$I$74,0),1),0))),2)</f>
        <v>120.66</v>
      </c>
      <c r="E24" s="268">
        <f>(INDEX([25]PVRRByStation!$E:$X,MATCH($T$56,[25]PVRRByStation!$Y:$Y,0),MATCH($B24,[25]PVRRByStation!$E$1:$X$1,0)))*1000000/(($O$56)*1000)</f>
        <v>25.510204081632654</v>
      </c>
      <c r="F24" s="128">
        <f>INDEX('Table 3 PV wS YK_2024'!$F$10:$F$38,MATCH(B24,'Table 3 PV wS YK_2024'!$B$10:$B$38,0),1)</f>
        <v>0.45</v>
      </c>
      <c r="G24" s="130">
        <f t="shared" ref="G24:G37" si="4">(D24+E24+F24)/(8.76*$C$63)</f>
        <v>45.114464203138702</v>
      </c>
      <c r="H24" s="128">
        <f>ROUND(H23*(1+(IFERROR(INDEX($D$66:$D$74,MATCH($B24,$C$66:$C$74,0),1),0)+IFERROR(INDEX($G$66:$G$74,MATCH($B24,$F$66:$F$74,0),1),0)+IFERROR(INDEX(#REF!,MATCH($B24,$I$66:$I$74,0),1),0))),2)</f>
        <v>13</v>
      </c>
      <c r="I24" s="130">
        <f t="shared" ref="I24:I37" si="5">(G24+H24)</f>
        <v>58.114464203138702</v>
      </c>
      <c r="J24" s="130">
        <f t="shared" ref="J24:J32" si="6">ROUND(I24*$C$63*8.76,2)</f>
        <v>188.87</v>
      </c>
      <c r="K24" s="128">
        <f t="shared" si="1"/>
        <v>146.62020408163264</v>
      </c>
      <c r="L24" s="119"/>
      <c r="N24" s="117"/>
      <c r="R24" s="160"/>
      <c r="S24" s="119"/>
      <c r="T24" s="164"/>
      <c r="U24" s="160"/>
      <c r="V24" s="160"/>
      <c r="W24" s="160"/>
      <c r="X24" s="160"/>
      <c r="Y24" s="160"/>
      <c r="Z24" s="119"/>
      <c r="AA24" s="119"/>
    </row>
    <row r="25" spans="2:27">
      <c r="B25" s="135">
        <f t="shared" si="0"/>
        <v>2031</v>
      </c>
      <c r="C25" s="136"/>
      <c r="D25" s="128">
        <f t="shared" si="3"/>
        <v>123.44</v>
      </c>
      <c r="E25" s="268">
        <f>(INDEX([25]PVRRByStation!$E:$X,MATCH($T$56,[25]PVRRByStation!$Y:$Y,0),MATCH($B25,[25]PVRRByStation!$E$1:$X$1,0)))*1000000/(($O$56)*1000)</f>
        <v>26.122448979591837</v>
      </c>
      <c r="F25" s="128">
        <f>INDEX('Table 3 PV wS YK_2024'!$F$10:$F$38,MATCH(B25,'Table 3 PV wS YK_2024'!$B$10:$B$38,0),1)</f>
        <v>0.46</v>
      </c>
      <c r="G25" s="130">
        <f t="shared" si="4"/>
        <v>46.161321671525762</v>
      </c>
      <c r="H25" s="128">
        <f>ROUND(H24*(1+(IFERROR(INDEX($D$66:$D$74,MATCH($B25,$C$66:$C$74,0),1),0)+IFERROR(INDEX($G$66:$G$74,MATCH($B25,$F$66:$F$74,0),1),0)+IFERROR(INDEX(#REF!,MATCH($B25,$I$66:$I$74,0),1),0))),2)</f>
        <v>13.3</v>
      </c>
      <c r="I25" s="130">
        <f t="shared" si="5"/>
        <v>59.461321671525766</v>
      </c>
      <c r="J25" s="130">
        <f t="shared" si="6"/>
        <v>193.25</v>
      </c>
      <c r="K25" s="128">
        <f t="shared" si="1"/>
        <v>150.02244897959184</v>
      </c>
      <c r="L25" s="119"/>
      <c r="N25" s="117"/>
      <c r="R25" s="160"/>
      <c r="S25" s="119"/>
      <c r="T25" s="164"/>
      <c r="U25" s="160"/>
      <c r="V25" s="160"/>
      <c r="W25" s="160"/>
      <c r="X25" s="160"/>
      <c r="Y25" s="160"/>
      <c r="Z25" s="119"/>
      <c r="AA25" s="119"/>
    </row>
    <row r="26" spans="2:27">
      <c r="B26" s="135">
        <f t="shared" si="0"/>
        <v>2032</v>
      </c>
      <c r="C26" s="136"/>
      <c r="D26" s="128">
        <f t="shared" si="3"/>
        <v>126.28</v>
      </c>
      <c r="E26" s="268">
        <f>(INDEX([25]PVRRByStation!$E:$X,MATCH($T$56,[25]PVRRByStation!$Y:$Y,0),MATCH($B26,[25]PVRRByStation!$E$1:$X$1,0)))*1000000/(($O$56)*1000)</f>
        <v>26.73469387755102</v>
      </c>
      <c r="F26" s="128">
        <f>INDEX('Table 3 PV wS YK_2024'!$F$10:$F$38,MATCH(B26,'Table 3 PV wS YK_2024'!$B$10:$B$38,0),1)</f>
        <v>0.47</v>
      </c>
      <c r="G26" s="130">
        <f t="shared" si="4"/>
        <v>47.226640905596078</v>
      </c>
      <c r="H26" s="128">
        <f>ROUND(H25*(1+(IFERROR(INDEX($D$66:$D$74,MATCH($B26,$C$66:$C$74,0),1),0)+IFERROR(INDEX($G$66:$G$74,MATCH($B26,$F$66:$F$74,0),1),0)+IFERROR(INDEX(#REF!,MATCH($B26,$I$66:$I$74,0),1),0))),2)</f>
        <v>13.61</v>
      </c>
      <c r="I26" s="130">
        <f t="shared" si="5"/>
        <v>60.836640905596077</v>
      </c>
      <c r="J26" s="130">
        <f t="shared" si="6"/>
        <v>197.72</v>
      </c>
      <c r="K26" s="128">
        <f t="shared" si="1"/>
        <v>153.48469387755102</v>
      </c>
      <c r="L26" s="119"/>
      <c r="N26" s="117"/>
      <c r="R26" s="160"/>
      <c r="S26" s="119"/>
      <c r="T26" s="164"/>
      <c r="U26" s="160"/>
      <c r="V26" s="160"/>
      <c r="W26" s="160"/>
      <c r="X26" s="160"/>
      <c r="Y26" s="160"/>
      <c r="Z26" s="119"/>
      <c r="AA26" s="119"/>
    </row>
    <row r="27" spans="2:27">
      <c r="B27" s="135">
        <f t="shared" si="0"/>
        <v>2033</v>
      </c>
      <c r="C27" s="136"/>
      <c r="D27" s="128">
        <f t="shared" si="3"/>
        <v>129.18</v>
      </c>
      <c r="E27" s="268">
        <f>(INDEX([25]PVRRByStation!$E:$X,MATCH($T$56,[25]PVRRByStation!$Y:$Y,0),MATCH($B27,[25]PVRRByStation!$E$1:$X$1,0)))*1000000/(($O$56)*1000)</f>
        <v>27.346938775510203</v>
      </c>
      <c r="F27" s="128">
        <f>INDEX('Table 3 PV wS YK_2024'!$F$10:$F$38,MATCH(B27,'Table 3 PV wS YK_2024'!$B$10:$B$38,0),1)</f>
        <v>0.48</v>
      </c>
      <c r="G27" s="130">
        <f t="shared" si="4"/>
        <v>48.310421905349671</v>
      </c>
      <c r="H27" s="128">
        <f>ROUND(H26*(1+(IFERROR(INDEX($D$66:$D$74,MATCH($B27,$C$66:$C$74,0),1),0)+IFERROR(INDEX($G$66:$G$74,MATCH($B27,$F$66:$F$74,0),1),0)+IFERROR(INDEX(#REF!,MATCH($B27,$I$66:$I$74,0),1),0))),2)</f>
        <v>13.92</v>
      </c>
      <c r="I27" s="130">
        <f t="shared" si="5"/>
        <v>62.230421905349672</v>
      </c>
      <c r="J27" s="130">
        <f t="shared" si="6"/>
        <v>202.25</v>
      </c>
      <c r="K27" s="128">
        <f t="shared" si="1"/>
        <v>157.00693877551021</v>
      </c>
      <c r="L27" s="119"/>
      <c r="N27" s="117"/>
      <c r="R27" s="160"/>
      <c r="S27" s="119"/>
      <c r="T27" s="164"/>
      <c r="U27" s="160"/>
      <c r="V27" s="160"/>
      <c r="W27" s="160"/>
      <c r="X27" s="160"/>
      <c r="Y27" s="160"/>
      <c r="Z27" s="119"/>
      <c r="AA27" s="119"/>
    </row>
    <row r="28" spans="2:27">
      <c r="B28" s="135">
        <f t="shared" si="0"/>
        <v>2034</v>
      </c>
      <c r="C28" s="136"/>
      <c r="D28" s="128">
        <f t="shared" si="3"/>
        <v>132.15</v>
      </c>
      <c r="E28" s="268">
        <f>(INDEX([25]PVRRByStation!$E:$X,MATCH($T$56,[25]PVRRByStation!$Y:$Y,0),MATCH($B28,[25]PVRRByStation!$E$1:$X$1,0)))*1000000/(($O$56)*1000)</f>
        <v>27.959183673469386</v>
      </c>
      <c r="F28" s="128">
        <f>INDEX('Table 3 PV wS YK_2024'!$F$10:$F$38,MATCH(B28,'Table 3 PV wS YK_2024'!$B$10:$B$38,0),1)</f>
        <v>0.49</v>
      </c>
      <c r="G28" s="130">
        <f t="shared" si="4"/>
        <v>49.415741631733752</v>
      </c>
      <c r="H28" s="128">
        <f>ROUND(H27*(1+(IFERROR(INDEX($D$66:$D$74,MATCH($B28,$C$66:$C$74,0),1),0)+IFERROR(INDEX($G$66:$G$74,MATCH($B28,$F$66:$F$74,0),1),0)+IFERROR(INDEX(#REF!,MATCH($B28,$I$66:$I$74,0),1),0))),2)</f>
        <v>14.24</v>
      </c>
      <c r="I28" s="130">
        <f t="shared" si="5"/>
        <v>63.655741631733754</v>
      </c>
      <c r="J28" s="130">
        <f t="shared" si="6"/>
        <v>206.88</v>
      </c>
      <c r="K28" s="128">
        <f t="shared" si="1"/>
        <v>160.59918367346941</v>
      </c>
      <c r="L28" s="119"/>
      <c r="N28" s="117"/>
      <c r="R28" s="160"/>
      <c r="S28" s="119"/>
      <c r="T28" s="164"/>
      <c r="U28" s="160"/>
      <c r="V28" s="160"/>
      <c r="W28" s="160"/>
      <c r="X28" s="160"/>
      <c r="Y28" s="160"/>
      <c r="Z28" s="119"/>
      <c r="AA28" s="119"/>
    </row>
    <row r="29" spans="2:27">
      <c r="B29" s="135">
        <f t="shared" si="0"/>
        <v>2035</v>
      </c>
      <c r="C29" s="136"/>
      <c r="D29" s="128">
        <f t="shared" si="3"/>
        <v>135.19</v>
      </c>
      <c r="E29" s="268">
        <f>(INDEX([25]PVRRByStation!$E:$X,MATCH($T$56,[25]PVRRByStation!$Y:$Y,0),MATCH($B29,[25]PVRRByStation!$E$1:$X$1,0)))*1000000/(($O$56)*1000)</f>
        <v>28.571428571428573</v>
      </c>
      <c r="F29" s="128">
        <f>INDEX('Table 3 PV wS YK_2024'!$F$10:$F$38,MATCH(B29,'Table 3 PV wS YK_2024'!$B$10:$B$38,0),1)</f>
        <v>0.5</v>
      </c>
      <c r="G29" s="130">
        <f t="shared" si="4"/>
        <v>50.542600084748301</v>
      </c>
      <c r="H29" s="128">
        <f>ROUND(H28*(1+(IFERROR(INDEX($D$66:$D$74,MATCH($B29,$C$66:$C$74,0),1),0)+IFERROR(INDEX($G$66:$G$74,MATCH($B29,$F$66:$F$74,0),1),0)+IFERROR(INDEX(#REF!,MATCH($B29,$I$66:$I$74,0),1),0))),2)</f>
        <v>14.24</v>
      </c>
      <c r="I29" s="130">
        <f t="shared" si="5"/>
        <v>64.782600084748296</v>
      </c>
      <c r="J29" s="130">
        <f t="shared" si="6"/>
        <v>210.54</v>
      </c>
      <c r="K29" s="128">
        <f t="shared" si="1"/>
        <v>164.26142857142858</v>
      </c>
      <c r="L29" s="119"/>
      <c r="N29" s="117"/>
      <c r="R29" s="160"/>
      <c r="S29" s="119"/>
      <c r="T29" s="164"/>
      <c r="U29" s="160"/>
      <c r="V29" s="160"/>
      <c r="W29" s="160"/>
      <c r="X29" s="160"/>
      <c r="Y29" s="160"/>
      <c r="Z29" s="119"/>
      <c r="AA29" s="119"/>
    </row>
    <row r="30" spans="2:27">
      <c r="B30" s="135">
        <f t="shared" si="0"/>
        <v>2036</v>
      </c>
      <c r="C30" s="136"/>
      <c r="D30" s="128">
        <f t="shared" si="3"/>
        <v>138.30000000000001</v>
      </c>
      <c r="E30" s="268">
        <f>(INDEX([25]PVRRByStation!$E:$X,MATCH($T$56,[25]PVRRByStation!$Y:$Y,0),MATCH($B30,[25]PVRRByStation!$E$1:$X$1,0)))*1000000/(($O$56)*1000)</f>
        <v>29.183673469387756</v>
      </c>
      <c r="F30" s="128">
        <f>INDEX('Table 3 PV wS YK_2024'!$F$10:$F$38,MATCH(B30,'Table 3 PV wS YK_2024'!$B$10:$B$38,0),1)</f>
        <v>0.51</v>
      </c>
      <c r="G30" s="130">
        <f t="shared" si="4"/>
        <v>51.690997264393339</v>
      </c>
      <c r="H30" s="128">
        <f>ROUND(H29*(1+(IFERROR(INDEX($D$66:$D$74,MATCH($B30,$C$66:$C$74,0),1),0)+IFERROR(INDEX($G$66:$G$74,MATCH($B30,$F$66:$F$74,0),1),0)+IFERROR(INDEX(#REF!,MATCH($B30,$I$66:$I$74,0),1),0))),2)</f>
        <v>14.24</v>
      </c>
      <c r="I30" s="130">
        <f t="shared" si="5"/>
        <v>65.930997264393341</v>
      </c>
      <c r="J30" s="130">
        <f t="shared" si="6"/>
        <v>214.27</v>
      </c>
      <c r="K30" s="128">
        <f t="shared" si="1"/>
        <v>167.99367346938777</v>
      </c>
      <c r="L30" s="119"/>
      <c r="N30" s="117"/>
      <c r="R30" s="160"/>
      <c r="S30" s="119"/>
      <c r="T30" s="164"/>
      <c r="U30" s="160"/>
      <c r="V30" s="160"/>
      <c r="W30" s="160"/>
      <c r="X30" s="160"/>
      <c r="Y30" s="160"/>
      <c r="Z30" s="119"/>
      <c r="AA30" s="119"/>
    </row>
    <row r="31" spans="2:27">
      <c r="B31" s="135">
        <f t="shared" si="0"/>
        <v>2037</v>
      </c>
      <c r="C31" s="136"/>
      <c r="D31" s="128">
        <f t="shared" si="3"/>
        <v>141.47999999999999</v>
      </c>
      <c r="E31" s="268">
        <f>(INDEX([25]PVRRByStation!$E:$X,MATCH($T$56,[25]PVRRByStation!$Y:$Y,0),MATCH($B31,[25]PVRRByStation!$E$1:$X$1,0)))*1000000/(($O$56)*1000)</f>
        <v>29.897959183673468</v>
      </c>
      <c r="F31" s="128">
        <f>INDEX('Table 3 PV wS YK_2024'!$F$10:$F$38,MATCH(B31,'Table 3 PV wS YK_2024'!$B$10:$B$38,0),1)</f>
        <v>0.52</v>
      </c>
      <c r="G31" s="130">
        <f t="shared" si="4"/>
        <v>52.89233073135469</v>
      </c>
      <c r="H31" s="128">
        <f>ROUND(H30*(1+(IFERROR(INDEX($D$66:$D$74,MATCH($B31,$C$66:$C$74,0),1),0)+IFERROR(INDEX($G$66:$G$74,MATCH($B31,$F$66:$F$74,0),1),0)+IFERROR(INDEX(#REF!,MATCH($B31,$I$66:$I$74,0),1),0))),2)</f>
        <v>14.24</v>
      </c>
      <c r="I31" s="130">
        <f t="shared" si="5"/>
        <v>67.132330731354685</v>
      </c>
      <c r="J31" s="130">
        <f t="shared" si="6"/>
        <v>218.18</v>
      </c>
      <c r="K31" s="128">
        <f t="shared" si="1"/>
        <v>171.89795918367346</v>
      </c>
      <c r="L31" s="119"/>
      <c r="N31" s="117"/>
      <c r="R31" s="160"/>
      <c r="S31" s="119"/>
      <c r="T31" s="164"/>
      <c r="U31" s="160"/>
      <c r="V31" s="160"/>
      <c r="W31" s="160"/>
      <c r="X31" s="160"/>
      <c r="Y31" s="160"/>
      <c r="Z31" s="119"/>
      <c r="AA31" s="119"/>
    </row>
    <row r="32" spans="2:27">
      <c r="B32" s="135">
        <f t="shared" si="0"/>
        <v>2038</v>
      </c>
      <c r="C32" s="136"/>
      <c r="D32" s="128">
        <f t="shared" si="3"/>
        <v>144.72999999999999</v>
      </c>
      <c r="E32" s="268">
        <f>(INDEX([25]PVRRByStation!$E:$X,MATCH($T$56,[25]PVRRByStation!$Y:$Y,0),MATCH($B32,[25]PVRRByStation!$E$1:$X$1,0)))*1000000/(($O$56)*1000)</f>
        <v>30.612244897959183</v>
      </c>
      <c r="F32" s="128">
        <f>INDEX('Table 3 PV wS YK_2024'!$F$10:$F$38,MATCH(B32,'Table 3 PV wS YK_2024'!$B$10:$B$38,0),1)</f>
        <v>0.53</v>
      </c>
      <c r="G32" s="130">
        <f t="shared" si="4"/>
        <v>54.115202924946523</v>
      </c>
      <c r="H32" s="128">
        <f>ROUND(H31*(1+(IFERROR(INDEX($D$66:$D$74,MATCH($B32,$C$66:$C$74,0),1),0)+IFERROR(INDEX($G$66:$G$74,MATCH($B32,$F$66:$F$74,0),1),0)+IFERROR(INDEX(#REF!,MATCH($B32,$I$66:$I$74,0),1),0))),2)</f>
        <v>14.24</v>
      </c>
      <c r="I32" s="130">
        <f t="shared" si="5"/>
        <v>68.355202924946525</v>
      </c>
      <c r="J32" s="130">
        <f t="shared" si="6"/>
        <v>222.15</v>
      </c>
      <c r="K32" s="128">
        <f t="shared" si="1"/>
        <v>175.87224489795918</v>
      </c>
      <c r="L32" s="119"/>
      <c r="N32" s="117"/>
      <c r="R32" s="160"/>
      <c r="S32" s="119"/>
      <c r="T32" s="164"/>
      <c r="U32" s="160"/>
      <c r="V32" s="160"/>
      <c r="W32" s="160"/>
      <c r="X32" s="160"/>
      <c r="Y32" s="160"/>
      <c r="Z32" s="119"/>
      <c r="AA32" s="119"/>
    </row>
    <row r="33" spans="2:27">
      <c r="B33" s="135">
        <f t="shared" si="0"/>
        <v>2039</v>
      </c>
      <c r="C33" s="136"/>
      <c r="D33" s="128">
        <f t="shared" si="3"/>
        <v>148.06</v>
      </c>
      <c r="E33" s="128">
        <f t="shared" si="3"/>
        <v>31.32</v>
      </c>
      <c r="F33" s="128">
        <f>INDEX('Table 3 PV wS YK_2024'!$F$10:$F$38,MATCH(B33,'Table 3 PV wS YK_2024'!$B$10:$B$38,0),1)</f>
        <v>0.54</v>
      </c>
      <c r="G33" s="130">
        <f t="shared" si="4"/>
        <v>55.36068136223215</v>
      </c>
      <c r="H33" s="128">
        <f>ROUND(H32*(1+(IFERROR(INDEX($D$66:$D$74,MATCH($B33,$C$66:$C$74,0),1),0)+IFERROR(INDEX($G$66:$G$74,MATCH($B33,$F$66:$F$74,0),1),0)+IFERROR(INDEX(#REF!,MATCH($B33,$I$66:$I$74,0),1),0))),2)</f>
        <v>14.24</v>
      </c>
      <c r="I33" s="130">
        <f t="shared" si="5"/>
        <v>69.600681362232152</v>
      </c>
      <c r="J33" s="130">
        <f t="shared" ref="J33:J37" si="7">ROUND(I33*$C$63*8.76,2)</f>
        <v>226.2</v>
      </c>
      <c r="K33" s="128">
        <f t="shared" si="1"/>
        <v>179.92</v>
      </c>
      <c r="L33" s="119"/>
      <c r="N33" s="117"/>
      <c r="AA33" s="277"/>
    </row>
    <row r="34" spans="2:27">
      <c r="B34" s="135">
        <f t="shared" si="0"/>
        <v>2040</v>
      </c>
      <c r="C34" s="136"/>
      <c r="D34" s="128">
        <f t="shared" si="3"/>
        <v>151.47</v>
      </c>
      <c r="E34" s="128">
        <f t="shared" ref="E34" si="8">ROUND(E33*(1+(IFERROR(INDEX($D$66:$D$74,MATCH($B34,$C$66:$C$74,0),1),0)+IFERROR(INDEX($G$66:$G$74,MATCH($B34,$F$66:$F$74,0),1),0)+IFERROR(INDEX($J$66:$J$74,MATCH($B34,$I$66:$I$74,0),1),0))),2)</f>
        <v>32.04</v>
      </c>
      <c r="F34" s="128">
        <f>INDEX('Table 3 PV wS YK_2024'!$F$10:$F$38,MATCH(B34,'Table 3 PV wS YK_2024'!$B$10:$B$38,0),1)</f>
        <v>0.55000000000000004</v>
      </c>
      <c r="G34" s="130">
        <f t="shared" si="4"/>
        <v>56.634543194377784</v>
      </c>
      <c r="H34" s="128">
        <f>ROUND(H33*(1+(IFERROR(INDEX($D$66:$D$74,MATCH($B34,$C$66:$C$74,0),1),0)+IFERROR(INDEX($G$66:$G$74,MATCH($B34,$F$66:$F$74,0),1),0)+IFERROR(INDEX(#REF!,MATCH($B34,$I$66:$I$74,0),1),0))),2)</f>
        <v>14.24</v>
      </c>
      <c r="I34" s="130">
        <f t="shared" si="5"/>
        <v>70.874543194377779</v>
      </c>
      <c r="J34" s="130">
        <f t="shared" si="7"/>
        <v>230.34</v>
      </c>
      <c r="K34" s="128">
        <f t="shared" si="1"/>
        <v>184.06</v>
      </c>
      <c r="L34" s="119"/>
      <c r="N34" s="117"/>
      <c r="AA34" s="277"/>
    </row>
    <row r="35" spans="2:27">
      <c r="B35" s="135">
        <f t="shared" si="0"/>
        <v>2041</v>
      </c>
      <c r="C35" s="136"/>
      <c r="D35" s="128">
        <f t="shared" si="3"/>
        <v>154.80000000000001</v>
      </c>
      <c r="E35" s="128">
        <f t="shared" ref="E35" si="9">ROUND(E34*(1+(IFERROR(INDEX($D$66:$D$74,MATCH($B35,$C$66:$C$74,0),1),0)+IFERROR(INDEX($G$66:$G$74,MATCH($B35,$F$66:$F$74,0),1),0)+IFERROR(INDEX($J$66:$J$74,MATCH($B35,$I$66:$I$74,0),1),0))),2)</f>
        <v>32.74</v>
      </c>
      <c r="F35" s="128">
        <f>INDEX('Table 3 PV wS YK_2024'!$F$10:$F$38,MATCH(B35,'Table 3 PV wS YK_2024'!$B$10:$B$38,0),1)</f>
        <v>0.56000000000000005</v>
      </c>
      <c r="G35" s="130">
        <f t="shared" si="4"/>
        <v>57.877635417051302</v>
      </c>
      <c r="H35" s="128">
        <f>ROUND(H34*(1+(IFERROR(INDEX($D$66:$D$74,MATCH($B35,$C$66:$C$74,0),1),0)+IFERROR(INDEX($G$66:$G$74,MATCH($B35,$F$66:$F$74,0),1),0)+IFERROR(INDEX(#REF!,MATCH($B35,$I$66:$I$74,0),1),0))),2)</f>
        <v>14.24</v>
      </c>
      <c r="I35" s="130">
        <f t="shared" si="5"/>
        <v>72.117635417051304</v>
      </c>
      <c r="J35" s="130">
        <f t="shared" si="7"/>
        <v>234.38</v>
      </c>
      <c r="K35" s="128">
        <f t="shared" si="1"/>
        <v>188.10000000000002</v>
      </c>
      <c r="L35" s="119"/>
      <c r="N35" s="117"/>
      <c r="AA35" s="277"/>
    </row>
    <row r="36" spans="2:27">
      <c r="B36" s="135">
        <f t="shared" si="0"/>
        <v>2042</v>
      </c>
      <c r="C36" s="136"/>
      <c r="D36" s="128">
        <f t="shared" si="3"/>
        <v>158.21</v>
      </c>
      <c r="E36" s="128">
        <f t="shared" ref="E36" si="10">ROUND(E35*(1+(IFERROR(INDEX($D$66:$D$74,MATCH($B36,$C$66:$C$74,0),1),0)+IFERROR(INDEX($G$66:$G$74,MATCH($B36,$F$66:$F$74,0),1),0)+IFERROR(INDEX($J$66:$J$74,MATCH($B36,$I$66:$I$74,0),1),0))),2)</f>
        <v>33.46</v>
      </c>
      <c r="F36" s="128">
        <f>INDEX('Table 3 PV wS YK_2024'!$F$10:$F$38,MATCH(B36,'Table 3 PV wS YK_2024'!$B$10:$B$38,0),1)</f>
        <v>0.56999999999999995</v>
      </c>
      <c r="G36" s="130">
        <f t="shared" si="4"/>
        <v>59.151497249196922</v>
      </c>
      <c r="H36" s="128">
        <f>ROUND(H35*(1+(IFERROR(INDEX($D$66:$D$74,MATCH($B36,$C$66:$C$74,0),1),0)+IFERROR(INDEX($G$66:$G$74,MATCH($B36,$F$66:$F$74,0),1),0)+IFERROR(INDEX(#REF!,MATCH($B36,$I$66:$I$74,0),1),0))),2)</f>
        <v>14.24</v>
      </c>
      <c r="I36" s="130">
        <f t="shared" si="5"/>
        <v>73.391497249196917</v>
      </c>
      <c r="J36" s="130">
        <f t="shared" si="7"/>
        <v>238.52</v>
      </c>
      <c r="K36" s="128">
        <f t="shared" si="1"/>
        <v>192.24</v>
      </c>
      <c r="L36" s="119"/>
      <c r="N36" s="117"/>
      <c r="AA36" s="277"/>
    </row>
    <row r="37" spans="2:27">
      <c r="B37" s="135">
        <f t="shared" si="0"/>
        <v>2043</v>
      </c>
      <c r="C37" s="136"/>
      <c r="D37" s="128">
        <f t="shared" si="3"/>
        <v>161.85</v>
      </c>
      <c r="E37" s="128">
        <f t="shared" ref="E37" si="11">ROUND(E36*(1+(IFERROR(INDEX($D$66:$D$74,MATCH($B37,$C$66:$C$74,0),1),0)+IFERROR(INDEX($G$66:$G$74,MATCH($B37,$F$66:$F$74,0),1),0)+IFERROR(INDEX($J$66:$J$74,MATCH($B37,$I$66:$I$74,0),1),0))),2)</f>
        <v>34.229999999999997</v>
      </c>
      <c r="F37" s="128">
        <f>INDEX('Table 3 PV wS YK_2024'!$F$10:$F$38,MATCH(B37,'Table 3 PV wS YK_2024'!$B$10:$B$38,0),1)</f>
        <v>0.57999999999999996</v>
      </c>
      <c r="G37" s="130">
        <f t="shared" si="4"/>
        <v>60.511513987864468</v>
      </c>
      <c r="H37" s="128">
        <f>ROUND(H36*(1+(IFERROR(INDEX($D$66:$D$74,MATCH($B37,$C$66:$C$74,0),1),0)+IFERROR(INDEX($G$66:$G$74,MATCH($B37,$F$66:$F$74,0),1),0)+IFERROR(INDEX(#REF!,MATCH($B37,$I$66:$I$74,0),1),0))),2)</f>
        <v>14.24</v>
      </c>
      <c r="I37" s="130">
        <f t="shared" si="5"/>
        <v>74.75151398786447</v>
      </c>
      <c r="J37" s="130">
        <f t="shared" si="7"/>
        <v>242.94</v>
      </c>
      <c r="K37" s="128">
        <f t="shared" si="1"/>
        <v>196.66</v>
      </c>
      <c r="L37" s="119"/>
      <c r="N37" s="117"/>
      <c r="AA37" s="277"/>
    </row>
    <row r="38" spans="2:27">
      <c r="B38" s="135"/>
      <c r="C38" s="136"/>
      <c r="D38" s="128"/>
      <c r="E38" s="128"/>
      <c r="F38" s="128"/>
      <c r="G38" s="130"/>
      <c r="H38" s="128"/>
      <c r="I38" s="130"/>
      <c r="J38" s="130"/>
      <c r="K38" s="128"/>
      <c r="L38" s="119"/>
      <c r="N38" s="117"/>
      <c r="AA38" s="277"/>
    </row>
    <row r="39" spans="2:27">
      <c r="B39" s="135"/>
      <c r="C39" s="136"/>
      <c r="D39" s="128"/>
      <c r="E39" s="128"/>
      <c r="F39" s="128"/>
      <c r="G39" s="130"/>
      <c r="H39" s="128"/>
      <c r="I39" s="130"/>
      <c r="J39" s="130"/>
      <c r="K39" s="128"/>
      <c r="L39" s="119"/>
      <c r="N39" s="117"/>
      <c r="AA39" s="277"/>
    </row>
    <row r="40" spans="2:27">
      <c r="B40" s="135"/>
      <c r="C40" s="136"/>
      <c r="D40" s="128"/>
      <c r="E40" s="128"/>
      <c r="F40" s="128"/>
      <c r="G40" s="130"/>
      <c r="H40" s="128"/>
      <c r="I40" s="130"/>
      <c r="J40" s="130"/>
      <c r="K40" s="128"/>
      <c r="L40" s="119"/>
      <c r="N40" s="117"/>
      <c r="AA40" s="277"/>
    </row>
    <row r="41" spans="2:27">
      <c r="B41" s="135"/>
      <c r="C41" s="136"/>
      <c r="D41" s="128"/>
      <c r="E41" s="128"/>
      <c r="F41" s="128"/>
      <c r="G41" s="130"/>
      <c r="H41" s="128"/>
      <c r="I41" s="130"/>
      <c r="J41" s="130"/>
      <c r="K41" s="128"/>
      <c r="L41" s="119"/>
      <c r="N41" s="117"/>
      <c r="AA41" s="277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AA42" s="277"/>
    </row>
    <row r="43" spans="2:27">
      <c r="AA43" s="277"/>
    </row>
    <row r="44" spans="2:27">
      <c r="B44" s="117" t="s">
        <v>63</v>
      </c>
      <c r="C44" s="140" t="s">
        <v>64</v>
      </c>
      <c r="D44" s="141" t="s">
        <v>102</v>
      </c>
      <c r="AA44" s="277"/>
    </row>
    <row r="45" spans="2:27">
      <c r="C45" s="140" t="str">
        <f>C7</f>
        <v>(a)</v>
      </c>
      <c r="D45" s="117" t="s">
        <v>65</v>
      </c>
      <c r="AA45" s="277"/>
    </row>
    <row r="46" spans="2:27">
      <c r="C46" s="140" t="str">
        <f>D7</f>
        <v>(b)</v>
      </c>
      <c r="D46" s="130" t="str">
        <f>"= "&amp;C7&amp;" x "&amp;C62</f>
        <v>= (a) x 0.06899</v>
      </c>
      <c r="AA46" s="277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AA47" s="277"/>
    </row>
    <row r="48" spans="2:27">
      <c r="C48" s="140" t="str">
        <f>I7</f>
        <v>(g)</v>
      </c>
      <c r="D48" s="130" t="str">
        <f>"= "&amp;$G$7&amp;" + "&amp;$H$7</f>
        <v>= (e) + (f)</v>
      </c>
      <c r="AA48" s="277"/>
    </row>
    <row r="49" spans="2:27">
      <c r="C49" s="140" t="str">
        <f>K7</f>
        <v>(i)</v>
      </c>
      <c r="D49" s="85" t="str">
        <f>D44</f>
        <v>Plant Costs  - 2019 IRP Update - Table 6.1 &amp; 6.2</v>
      </c>
      <c r="AA49" s="277"/>
    </row>
    <row r="50" spans="2:27">
      <c r="C50" s="140"/>
      <c r="D50" s="130"/>
      <c r="AA50" s="277"/>
    </row>
    <row r="51" spans="2:27" ht="13.5" thickBot="1">
      <c r="AA51" s="277"/>
    </row>
    <row r="52" spans="2:27" ht="13.5" thickBot="1">
      <c r="C52" s="42" t="str">
        <f>B2&amp;" - "&amp;B3</f>
        <v>2019 IRP Yakima Wind with Storage Resource - 37% Capacity Factor</v>
      </c>
      <c r="D52" s="142"/>
      <c r="E52" s="142"/>
      <c r="F52" s="142"/>
      <c r="G52" s="142"/>
      <c r="H52" s="142"/>
      <c r="I52" s="143"/>
      <c r="J52" s="143"/>
      <c r="K52" s="144"/>
      <c r="AA52" s="277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AA53" s="277"/>
    </row>
    <row r="54" spans="2:27">
      <c r="P54" s="117" t="s">
        <v>103</v>
      </c>
      <c r="Q54" s="117">
        <v>2029</v>
      </c>
    </row>
    <row r="55" spans="2:27">
      <c r="B55" s="85" t="s">
        <v>101</v>
      </c>
      <c r="C55" s="170">
        <f>'[27]Table 6.2 P1'!$C$85</f>
        <v>1923.6831909029345</v>
      </c>
      <c r="D55" s="117" t="s">
        <v>65</v>
      </c>
      <c r="T55" s="117" t="str">
        <f>$Q$56&amp;"Proposed Station Capital Costs"</f>
        <v>H_.YK1_WDSProposed Station Capital Costs</v>
      </c>
    </row>
    <row r="56" spans="2:27">
      <c r="B56" s="85" t="s">
        <v>101</v>
      </c>
      <c r="C56" s="268">
        <f>'[27]Table 6.2 P1'!$F$85*(1+'[27]Table 6.2 P1'!$G$85)</f>
        <v>30.743277943329019</v>
      </c>
      <c r="D56" s="117" t="s">
        <v>68</v>
      </c>
      <c r="O56" s="117">
        <v>9.8000000000000007</v>
      </c>
      <c r="P56" s="117" t="s">
        <v>32</v>
      </c>
      <c r="Q56" s="117" t="s">
        <v>157</v>
      </c>
      <c r="T56" s="117" t="str">
        <f>Q56&amp;"Proposed Station Fixed Costs"</f>
        <v>H_.YK1_WDSProposed Station Fixed Costs</v>
      </c>
      <c r="Z56" s="117" t="s">
        <v>110</v>
      </c>
      <c r="AA56" s="278">
        <f>PMT(0.0692,30,NPV(0.0692,AA23:AA52))</f>
        <v>0</v>
      </c>
    </row>
    <row r="57" spans="2:27" ht="24" customHeight="1">
      <c r="B57" s="85"/>
      <c r="C57" s="270"/>
      <c r="D57" s="117" t="s">
        <v>105</v>
      </c>
    </row>
    <row r="58" spans="2:27">
      <c r="B58" s="85" t="s">
        <v>101</v>
      </c>
      <c r="C58" s="268">
        <f>'[27]Table 6.2 P2'!$I$86</f>
        <v>10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H_.YK1_WDSProposed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213" t="str">
        <f>Q56&amp;Q54</f>
        <v>H_.YK1_WDS2029</v>
      </c>
      <c r="R59" s="119"/>
      <c r="T59" s="117" t="str">
        <f>$Q$57&amp;"Proposed Station Variable O&amp;M Costs"</f>
        <v>Proposed Station Variable O&amp;M Costs</v>
      </c>
      <c r="U59" s="119"/>
      <c r="V59" s="119"/>
      <c r="W59" s="119"/>
      <c r="X59" s="119"/>
      <c r="Y59" s="119"/>
    </row>
    <row r="60" spans="2:27">
      <c r="B60" s="362" t="str">
        <f>LEFT(RIGHT(INDEX('Table 3 TransCost'!$39:$39,1,MATCH(F60,'Table 3 TransCost'!$4:$4,0)),6),5)</f>
        <v>2024$</v>
      </c>
      <c r="C60" s="270">
        <f>INDEX('Table 3 TransCost'!$39:$39,1,MATCH(F60,'Table 3 TransCost'!$4:$4,0)+2)</f>
        <v>0.39132049215213044</v>
      </c>
      <c r="D60" s="117" t="s">
        <v>218</v>
      </c>
      <c r="F60" s="274" t="s">
        <v>183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69">
        <f>INDEX('[28]13. Year 1 Cap Recov Rate'!$Y:$Y,MATCH($Q$56,'[28]13.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207">
        <f>'[27]Table 6.2 P2'!$C$86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12">C66+1</f>
        <v>2018</v>
      </c>
      <c r="D67" s="41">
        <f>VLOOKUP(C67,'[21]Inflation Forecast'!$B$6:$C$61,2,FALSE)</f>
        <v>2.4E-2</v>
      </c>
      <c r="E67" s="85"/>
      <c r="F67" s="87">
        <f t="shared" ref="F67:F74" si="13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12"/>
        <v>2019</v>
      </c>
      <c r="D68" s="41">
        <f>VLOOKUP(C68,'[21]Inflation Forecast'!$B$6:$C$61,2,FALSE)</f>
        <v>1.7999999999999999E-2</v>
      </c>
      <c r="E68" s="85"/>
      <c r="F68" s="87">
        <f t="shared" si="13"/>
        <v>2028</v>
      </c>
      <c r="G68" s="41">
        <f>VLOOKUP(F68,'[21]Inflation Forecast'!$B$6:$C$61,2,FALSE)</f>
        <v>2.3E-2</v>
      </c>
      <c r="H68" s="41"/>
      <c r="I68" s="87">
        <f t="shared" ref="I68:I74" si="14">I67+1</f>
        <v>2037</v>
      </c>
      <c r="J68" s="41">
        <f>VLOOKUP(I68,'[21]Inflation Forecast'!$B$6:$C$61,2,FALSE)</f>
        <v>2.3E-2</v>
      </c>
    </row>
    <row r="69" spans="3:14">
      <c r="C69" s="87">
        <f t="shared" si="12"/>
        <v>2020</v>
      </c>
      <c r="D69" s="41">
        <f>VLOOKUP(C69,'[21]Inflation Forecast'!$B$6:$C$61,2,FALSE)</f>
        <v>1.2E-2</v>
      </c>
      <c r="E69" s="85"/>
      <c r="F69" s="87">
        <f t="shared" si="13"/>
        <v>2029</v>
      </c>
      <c r="G69" s="41">
        <f>VLOOKUP(F69,'[21]Inflation Forecast'!$B$6:$C$61,2,FALSE)</f>
        <v>2.4E-2</v>
      </c>
      <c r="H69" s="41"/>
      <c r="I69" s="87">
        <f t="shared" si="14"/>
        <v>2038</v>
      </c>
      <c r="J69" s="41">
        <f>VLOOKUP(I69,'[21]Inflation Forecast'!$B$6:$C$61,2,FALSE)</f>
        <v>2.3E-2</v>
      </c>
    </row>
    <row r="70" spans="3:14">
      <c r="C70" s="87">
        <f t="shared" si="12"/>
        <v>2021</v>
      </c>
      <c r="D70" s="41">
        <f>VLOOKUP(C70,'[21]Inflation Forecast'!$B$6:$C$61,2,FALSE)</f>
        <v>3.2000000000000001E-2</v>
      </c>
      <c r="E70" s="85"/>
      <c r="F70" s="87">
        <f t="shared" si="13"/>
        <v>2030</v>
      </c>
      <c r="G70" s="41">
        <f>VLOOKUP(F70,'[21]Inflation Forecast'!$B$6:$C$61,2,FALSE)</f>
        <v>2.3E-2</v>
      </c>
      <c r="H70" s="41"/>
      <c r="I70" s="87">
        <f t="shared" si="14"/>
        <v>2039</v>
      </c>
      <c r="J70" s="41">
        <f>VLOOKUP(I70,'[21]Inflation Forecast'!$B$6:$C$61,2,FALSE)</f>
        <v>2.3E-2</v>
      </c>
    </row>
    <row r="71" spans="3:14">
      <c r="C71" s="87">
        <f t="shared" si="12"/>
        <v>2022</v>
      </c>
      <c r="D71" s="41">
        <f>VLOOKUP(C71,'[21]Inflation Forecast'!$B$6:$C$61,2,FALSE)</f>
        <v>2.1999999999999999E-2</v>
      </c>
      <c r="E71" s="85"/>
      <c r="F71" s="87">
        <f t="shared" si="13"/>
        <v>2031</v>
      </c>
      <c r="G71" s="41">
        <f>VLOOKUP(F71,'[21]Inflation Forecast'!$B$6:$C$61,2,FALSE)</f>
        <v>2.3E-2</v>
      </c>
      <c r="H71" s="41"/>
      <c r="I71" s="87">
        <f t="shared" si="14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12"/>
        <v>2023</v>
      </c>
      <c r="D72" s="41">
        <f>VLOOKUP(C72,'[21]Inflation Forecast'!$B$6:$C$61,2,FALSE)</f>
        <v>2.1000000000000001E-2</v>
      </c>
      <c r="E72" s="86"/>
      <c r="F72" s="87">
        <f t="shared" si="13"/>
        <v>2032</v>
      </c>
      <c r="G72" s="41">
        <f>VLOOKUP(F72,'[21]Inflation Forecast'!$B$6:$C$61,2,FALSE)</f>
        <v>2.3E-2</v>
      </c>
      <c r="H72" s="41"/>
      <c r="I72" s="87">
        <f t="shared" si="14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12"/>
        <v>2024</v>
      </c>
      <c r="D73" s="41">
        <f>VLOOKUP(C73,'[21]Inflation Forecast'!$B$6:$C$61,2,FALSE)</f>
        <v>2.1999999999999999E-2</v>
      </c>
      <c r="E73" s="86"/>
      <c r="F73" s="87">
        <f t="shared" si="13"/>
        <v>2033</v>
      </c>
      <c r="G73" s="41">
        <f>VLOOKUP(F73,'[21]Inflation Forecast'!$B$6:$C$61,2,FALSE)</f>
        <v>2.3E-2</v>
      </c>
      <c r="H73" s="41"/>
      <c r="I73" s="87">
        <f t="shared" si="14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12"/>
        <v>2025</v>
      </c>
      <c r="D74" s="41">
        <f>VLOOKUP(C74,'[21]Inflation Forecast'!$B$6:$C$61,2,FALSE)</f>
        <v>2.3E-2</v>
      </c>
      <c r="E74" s="86"/>
      <c r="F74" s="87">
        <f t="shared" si="13"/>
        <v>2034</v>
      </c>
      <c r="G74" s="41">
        <f>VLOOKUP(F74,'[21]Inflation Forecast'!$B$6:$C$61,2,FALSE)</f>
        <v>2.3E-2</v>
      </c>
      <c r="H74" s="41"/>
      <c r="I74" s="87">
        <f t="shared" si="14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5" sqref="A5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11.83203125" style="117" customWidth="1"/>
    <col min="22" max="22" width="9.6640625" style="117" bestFit="1" customWidth="1"/>
    <col min="23" max="16384" width="9.33203125" style="117"/>
  </cols>
  <sheetData>
    <row r="1" spans="2:27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7" ht="15.75">
      <c r="B2" s="115" t="s">
        <v>156</v>
      </c>
      <c r="C2" s="116"/>
      <c r="D2" s="116"/>
      <c r="E2" s="116"/>
      <c r="F2" s="116"/>
      <c r="G2" s="116"/>
      <c r="H2" s="116"/>
      <c r="I2" s="116"/>
      <c r="J2" s="116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2:27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2:27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2:27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  <c r="Y5" s="374"/>
      <c r="Z5" s="119"/>
      <c r="AA5" s="119"/>
    </row>
    <row r="6" spans="2:27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  <c r="Y6" s="119"/>
      <c r="Z6" s="119"/>
      <c r="AA6" s="119"/>
    </row>
    <row r="7" spans="2:27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2:27" ht="6" customHeight="1">
      <c r="K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2:27" ht="15.75">
      <c r="B9" s="43" t="str">
        <f>C52</f>
        <v>2019 IRP Yakima Wind with Storage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2:27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2:27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2:27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R12" s="380"/>
      <c r="S12" s="119"/>
      <c r="T12" s="164"/>
      <c r="U12" s="160"/>
      <c r="V12" s="160"/>
      <c r="W12" s="160"/>
      <c r="X12" s="160"/>
      <c r="Y12" s="160"/>
      <c r="Z12" s="119"/>
      <c r="AA12" s="119"/>
    </row>
    <row r="13" spans="2:27">
      <c r="B13" s="135">
        <f t="shared" si="0"/>
        <v>2019</v>
      </c>
      <c r="C13" s="136"/>
      <c r="D13" s="128"/>
      <c r="E13" s="148"/>
      <c r="F13" s="148"/>
      <c r="G13" s="130"/>
      <c r="H13" s="128">
        <f>ROUND(H12*(1+(IFERROR(INDEX($D$66:$D$74,MATCH($B13,$C$66:$C$74,0),1),0)+IFERROR(INDEX($G$66:$G$74,MATCH($B13,$F$66:$F$74,0),1),0)+IFERROR(INDEX(#REF!,MATCH($B13,$I$66:$I$74,0),1),0))),2)</f>
        <v>0</v>
      </c>
      <c r="I13" s="130"/>
      <c r="J13" s="130"/>
      <c r="K13" s="128">
        <f t="shared" ref="K13:K37" si="1">(D13+E13+F13)</f>
        <v>0</v>
      </c>
      <c r="L13" s="119"/>
      <c r="N13" s="117"/>
      <c r="R13" s="119"/>
      <c r="S13" s="119"/>
      <c r="T13" s="119"/>
      <c r="U13" s="119"/>
      <c r="V13" s="160"/>
      <c r="W13" s="160"/>
      <c r="X13" s="160"/>
      <c r="Y13" s="160"/>
      <c r="Z13" s="119"/>
      <c r="AA13" s="119"/>
    </row>
    <row r="14" spans="2:27">
      <c r="B14" s="135">
        <f t="shared" si="0"/>
        <v>2020</v>
      </c>
      <c r="C14" s="136"/>
      <c r="D14" s="128"/>
      <c r="E14" s="128"/>
      <c r="F14" s="128"/>
      <c r="G14" s="130"/>
      <c r="H14" s="128">
        <f>ROUND(H13*(1+(IFERROR(INDEX($D$66:$D$74,MATCH($B14,$C$66:$C$74,0),1),0)+IFERROR(INDEX($G$66:$G$74,MATCH($B14,$F$66:$F$74,0),1),0)+IFERROR(INDEX(#REF!,MATCH($B14,$I$66:$I$74,0),1),0))),2)</f>
        <v>0</v>
      </c>
      <c r="I14" s="130"/>
      <c r="J14" s="130"/>
      <c r="K14" s="128">
        <f t="shared" si="1"/>
        <v>0</v>
      </c>
      <c r="L14" s="119"/>
      <c r="N14" s="117"/>
      <c r="O14" s="132"/>
      <c r="P14" s="133"/>
      <c r="Q14" s="134"/>
      <c r="R14" s="119"/>
      <c r="S14" s="119"/>
      <c r="T14" s="119"/>
      <c r="U14" s="119"/>
      <c r="V14" s="160"/>
      <c r="W14" s="160"/>
      <c r="X14" s="160"/>
      <c r="Y14" s="160"/>
      <c r="Z14" s="119"/>
      <c r="AA14" s="119"/>
    </row>
    <row r="15" spans="2:27">
      <c r="B15" s="135">
        <f t="shared" si="0"/>
        <v>2021</v>
      </c>
      <c r="C15" s="136"/>
      <c r="D15" s="128"/>
      <c r="E15" s="128"/>
      <c r="F15" s="128"/>
      <c r="G15" s="130"/>
      <c r="H15" s="128">
        <f>ROUND(H14*(1+(IFERROR(INDEX($D$66:$D$74,MATCH($B15,$C$66:$C$74,0),1),0)+IFERROR(INDEX($G$66:$G$74,MATCH($B15,$F$66:$F$74,0),1),0)+IFERROR(INDEX(#REF!,MATCH($B15,$I$66:$I$74,0),1),0))),2)</f>
        <v>0</v>
      </c>
      <c r="I15" s="130"/>
      <c r="J15" s="130"/>
      <c r="K15" s="128">
        <f t="shared" si="1"/>
        <v>0</v>
      </c>
      <c r="L15" s="119"/>
      <c r="N15" s="117"/>
      <c r="O15" s="271"/>
      <c r="P15" s="133"/>
      <c r="Q15" s="134"/>
      <c r="R15" s="119"/>
      <c r="S15" s="119"/>
      <c r="T15" s="119"/>
      <c r="U15" s="119"/>
      <c r="V15" s="160"/>
      <c r="W15" s="160"/>
      <c r="X15" s="160"/>
      <c r="Y15" s="160"/>
      <c r="Z15" s="119"/>
      <c r="AA15" s="119"/>
    </row>
    <row r="16" spans="2:27">
      <c r="B16" s="135">
        <f t="shared" si="0"/>
        <v>2022</v>
      </c>
      <c r="C16" s="136"/>
      <c r="D16" s="128"/>
      <c r="E16" s="128"/>
      <c r="F16" s="128"/>
      <c r="G16" s="130"/>
      <c r="H16" s="128">
        <f>ROUND(H15*(1+(IFERROR(INDEX($D$66:$D$74,MATCH($B16,$C$66:$C$74,0),1),0)+IFERROR(INDEX($G$66:$G$74,MATCH($B16,$F$66:$F$74,0),1),0)+IFERROR(INDEX(#REF!,MATCH($B16,$I$66:$I$74,0),1),0))),2)</f>
        <v>0</v>
      </c>
      <c r="I16" s="130"/>
      <c r="J16" s="130"/>
      <c r="K16" s="128">
        <f t="shared" si="1"/>
        <v>0</v>
      </c>
      <c r="L16" s="119"/>
      <c r="N16" s="117"/>
      <c r="R16" s="119"/>
      <c r="S16" s="119"/>
      <c r="T16" s="119"/>
      <c r="U16" s="119"/>
      <c r="V16" s="160"/>
      <c r="W16" s="160"/>
      <c r="X16" s="160"/>
      <c r="Y16" s="160"/>
      <c r="Z16" s="119"/>
      <c r="AA16" s="119"/>
    </row>
    <row r="17" spans="2:27">
      <c r="B17" s="135">
        <f t="shared" si="0"/>
        <v>2023</v>
      </c>
      <c r="C17" s="136"/>
      <c r="D17" s="128"/>
      <c r="E17" s="128"/>
      <c r="F17" s="128"/>
      <c r="G17" s="130"/>
      <c r="H17" s="128">
        <f>ROUND(H16*(1+(IFERROR(INDEX($D$66:$D$74,MATCH($B17,$C$66:$C$74,0),1),0)+IFERROR(INDEX($G$66:$G$74,MATCH($B17,$F$66:$F$74,0),1),0)+IFERROR(INDEX(#REF!,MATCH($B17,$I$66:$I$74,0),1),0))),2)</f>
        <v>0</v>
      </c>
      <c r="I17" s="130"/>
      <c r="J17" s="130"/>
      <c r="K17" s="128">
        <f t="shared" si="1"/>
        <v>0</v>
      </c>
      <c r="L17" s="119"/>
      <c r="N17" s="117"/>
      <c r="O17" s="132"/>
      <c r="R17" s="119"/>
      <c r="S17" s="119"/>
      <c r="T17" s="119"/>
      <c r="U17" s="119"/>
      <c r="V17" s="160"/>
      <c r="W17" s="160"/>
      <c r="X17" s="160"/>
      <c r="Y17" s="160"/>
      <c r="Z17" s="119"/>
      <c r="AA17" s="119"/>
    </row>
    <row r="18" spans="2:27">
      <c r="B18" s="135">
        <f t="shared" si="0"/>
        <v>2024</v>
      </c>
      <c r="C18" s="136"/>
      <c r="D18" s="128"/>
      <c r="E18" s="148"/>
      <c r="F18" s="148"/>
      <c r="G18" s="130"/>
      <c r="H18" s="128">
        <f>ROUND(H17*(1+(IFERROR(INDEX($D$66:$D$74,MATCH($B18,$C$66:$C$74,0),1),0)+IFERROR(INDEX($G$66:$G$74,MATCH($B18,$F$66:$F$74,0),1),0)+IFERROR(INDEX(#REF!,MATCH($B18,$I$66:$I$74,0),1),0))),2)</f>
        <v>0</v>
      </c>
      <c r="I18" s="130"/>
      <c r="J18" s="130"/>
      <c r="K18" s="128">
        <f t="shared" si="1"/>
        <v>0</v>
      </c>
      <c r="L18" s="119"/>
      <c r="N18" s="117"/>
      <c r="R18" s="119"/>
      <c r="S18" s="119"/>
      <c r="T18" s="164"/>
      <c r="U18" s="160"/>
      <c r="V18" s="160"/>
      <c r="W18" s="160"/>
      <c r="X18" s="160"/>
      <c r="Y18" s="160"/>
      <c r="Z18" s="119"/>
      <c r="AA18" s="119"/>
    </row>
    <row r="19" spans="2:27">
      <c r="B19" s="135">
        <f t="shared" si="0"/>
        <v>2025</v>
      </c>
      <c r="C19" s="136"/>
      <c r="D19" s="128"/>
      <c r="E19" s="148"/>
      <c r="F19" s="148"/>
      <c r="G19" s="130"/>
      <c r="H19" s="128">
        <f>ROUND(H18*(1+(IFERROR(INDEX($D$66:$D$74,MATCH($B19,$C$66:$C$74,0),1),0)+IFERROR(INDEX($G$66:$G$74,MATCH($B19,$F$66:$F$74,0),1),0)+IFERROR(INDEX(#REF!,MATCH($B19,$I$66:$I$74,0),1),0))),2)</f>
        <v>0</v>
      </c>
      <c r="I19" s="130"/>
      <c r="J19" s="130"/>
      <c r="K19" s="128">
        <f t="shared" si="1"/>
        <v>0</v>
      </c>
      <c r="L19" s="119"/>
      <c r="N19" s="117"/>
      <c r="R19" s="119"/>
      <c r="S19" s="119"/>
      <c r="T19" s="164"/>
      <c r="U19" s="160"/>
      <c r="V19" s="160"/>
      <c r="W19" s="160"/>
      <c r="X19" s="160"/>
      <c r="Y19" s="160"/>
      <c r="Z19" s="119"/>
      <c r="AA19" s="119"/>
    </row>
    <row r="20" spans="2:27">
      <c r="B20" s="135">
        <f t="shared" si="0"/>
        <v>2026</v>
      </c>
      <c r="C20" s="136"/>
      <c r="D20" s="128"/>
      <c r="E20" s="148"/>
      <c r="F20" s="148"/>
      <c r="G20" s="130"/>
      <c r="H20" s="128">
        <f>ROUND(H19*(1+(IFERROR(INDEX($D$66:$D$74,MATCH($B20,$C$66:$C$74,0),1),0)+IFERROR(INDEX($G$66:$G$74,MATCH($B20,$F$66:$F$74,0),1),0)+IFERROR(INDEX(#REF!,MATCH($B20,$I$66:$I$74,0),1),0))),2)</f>
        <v>0</v>
      </c>
      <c r="I20" s="130"/>
      <c r="J20" s="130"/>
      <c r="K20" s="128">
        <f t="shared" si="1"/>
        <v>0</v>
      </c>
      <c r="L20" s="119"/>
      <c r="N20" s="117"/>
      <c r="R20" s="160"/>
      <c r="S20" s="119"/>
      <c r="T20" s="164"/>
      <c r="U20" s="160"/>
      <c r="V20" s="160"/>
      <c r="W20" s="160"/>
      <c r="X20" s="160"/>
      <c r="Y20" s="160"/>
      <c r="Z20" s="119"/>
      <c r="AA20" s="119"/>
    </row>
    <row r="21" spans="2:27">
      <c r="B21" s="135">
        <f t="shared" si="0"/>
        <v>2027</v>
      </c>
      <c r="C21" s="136"/>
      <c r="D21" s="128"/>
      <c r="E21" s="148"/>
      <c r="F21" s="148"/>
      <c r="G21" s="130"/>
      <c r="H21" s="128">
        <f>ROUND(H20*(1+(IFERROR(INDEX($D$66:$D$74,MATCH($B21,$C$66:$C$74,0),1),0)+IFERROR(INDEX($G$66:$G$74,MATCH($B21,$F$66:$F$74,0),1),0)+IFERROR(INDEX(#REF!,MATCH($B21,$I$66:$I$74,0),1),0))),2)</f>
        <v>0</v>
      </c>
      <c r="I21" s="130"/>
      <c r="J21" s="130"/>
      <c r="K21" s="128">
        <f t="shared" si="1"/>
        <v>0</v>
      </c>
      <c r="L21" s="119"/>
      <c r="N21" s="117"/>
      <c r="R21" s="160"/>
      <c r="S21" s="119"/>
      <c r="T21" s="164"/>
      <c r="U21" s="160"/>
      <c r="V21" s="160"/>
      <c r="W21" s="160"/>
      <c r="X21" s="160"/>
      <c r="Y21" s="160"/>
      <c r="Z21" s="119"/>
      <c r="AA21" s="119"/>
    </row>
    <row r="22" spans="2:27">
      <c r="B22" s="135">
        <f t="shared" si="0"/>
        <v>2028</v>
      </c>
      <c r="C22" s="136"/>
      <c r="D22" s="128"/>
      <c r="E22" s="148"/>
      <c r="F22" s="148"/>
      <c r="G22" s="130"/>
      <c r="H22" s="128">
        <f>ROUND(H21*(1+(IFERROR(INDEX($D$66:$D$74,MATCH($B22,$C$66:$C$74,0),1),0)+IFERROR(INDEX($G$66:$G$74,MATCH($B22,$F$66:$F$74,0),1),0)+IFERROR(INDEX(#REF!,MATCH($B22,$I$66:$I$74,0),1),0))),2)</f>
        <v>0</v>
      </c>
      <c r="I22" s="130"/>
      <c r="J22" s="130"/>
      <c r="K22" s="128">
        <f t="shared" si="1"/>
        <v>0</v>
      </c>
      <c r="L22" s="119"/>
      <c r="N22" s="117"/>
      <c r="R22" s="160"/>
      <c r="S22" s="119"/>
      <c r="T22" s="164"/>
      <c r="U22" s="160"/>
      <c r="V22" s="160"/>
      <c r="W22" s="160"/>
      <c r="X22" s="160"/>
      <c r="Y22" s="160"/>
      <c r="Z22" s="119"/>
      <c r="AA22" s="119"/>
    </row>
    <row r="23" spans="2:27">
      <c r="B23" s="135">
        <f t="shared" si="0"/>
        <v>2029</v>
      </c>
      <c r="C23" s="136"/>
      <c r="D23" s="128"/>
      <c r="E23" s="148"/>
      <c r="F23" s="148"/>
      <c r="G23" s="130"/>
      <c r="H23" s="128">
        <f>ROUND(H22*(1+(IFERROR(INDEX($D$66:$D$74,MATCH($B23,$C$66:$C$74,0),1),0)+IFERROR(INDEX($G$66:$G$74,MATCH($B23,$F$66:$F$74,0),1),0)+IFERROR(INDEX(#REF!,MATCH($B23,$I$66:$I$74,0),1),0))),2)</f>
        <v>0</v>
      </c>
      <c r="I23" s="130"/>
      <c r="J23" s="130"/>
      <c r="K23" s="128">
        <f t="shared" si="1"/>
        <v>0</v>
      </c>
      <c r="L23" s="119"/>
      <c r="N23" s="117"/>
      <c r="R23" s="160"/>
      <c r="S23" s="119"/>
      <c r="T23" s="164"/>
      <c r="U23" s="160"/>
      <c r="V23" s="160"/>
      <c r="W23" s="160"/>
      <c r="X23" s="160"/>
      <c r="Y23" s="160"/>
      <c r="Z23" s="119"/>
      <c r="AA23" s="119"/>
    </row>
    <row r="24" spans="2:27">
      <c r="B24" s="135">
        <f t="shared" si="0"/>
        <v>2030</v>
      </c>
      <c r="C24" s="136"/>
      <c r="D24" s="128"/>
      <c r="E24" s="148"/>
      <c r="F24" s="148"/>
      <c r="G24" s="130"/>
      <c r="H24" s="128">
        <f>ROUND(H23*(1+(IFERROR(INDEX($D$66:$D$74,MATCH($B24,$C$66:$C$74,0),1),0)+IFERROR(INDEX($G$66:$G$74,MATCH($B24,$F$66:$F$74,0),1),0)+IFERROR(INDEX(#REF!,MATCH($B24,$I$66:$I$74,0),1),0))),2)</f>
        <v>0</v>
      </c>
      <c r="I24" s="130"/>
      <c r="J24" s="130"/>
      <c r="K24" s="128">
        <f t="shared" si="1"/>
        <v>0</v>
      </c>
      <c r="L24" s="119"/>
      <c r="N24" s="117"/>
      <c r="R24" s="160"/>
      <c r="S24" s="119"/>
      <c r="T24" s="164"/>
      <c r="U24" s="160"/>
      <c r="V24" s="160"/>
      <c r="W24" s="160"/>
      <c r="X24" s="160"/>
      <c r="Y24" s="160"/>
      <c r="Z24" s="119"/>
      <c r="AA24" s="119"/>
    </row>
    <row r="25" spans="2:27">
      <c r="B25" s="135">
        <f t="shared" si="0"/>
        <v>2031</v>
      </c>
      <c r="C25" s="136"/>
      <c r="D25" s="128"/>
      <c r="E25" s="148"/>
      <c r="F25" s="148"/>
      <c r="G25" s="130"/>
      <c r="H25" s="128">
        <f>ROUND(H24*(1+(IFERROR(INDEX($D$66:$D$74,MATCH($B25,$C$66:$C$74,0),1),0)+IFERROR(INDEX($G$66:$G$74,MATCH($B25,$F$66:$F$74,0),1),0)+IFERROR(INDEX(#REF!,MATCH($B25,$I$66:$I$74,0),1),0))),2)</f>
        <v>0</v>
      </c>
      <c r="I25" s="130"/>
      <c r="J25" s="130"/>
      <c r="K25" s="128">
        <f t="shared" si="1"/>
        <v>0</v>
      </c>
      <c r="L25" s="119"/>
      <c r="N25" s="117"/>
      <c r="R25" s="160"/>
      <c r="S25" s="119"/>
      <c r="T25" s="164"/>
      <c r="U25" s="160"/>
      <c r="V25" s="160"/>
      <c r="W25" s="160"/>
      <c r="X25" s="160"/>
      <c r="Y25" s="160"/>
      <c r="Z25" s="119"/>
      <c r="AA25" s="119"/>
    </row>
    <row r="26" spans="2:27">
      <c r="B26" s="135">
        <f t="shared" si="0"/>
        <v>2032</v>
      </c>
      <c r="C26" s="340">
        <f t="array" ref="C26">SUM(([25]StaBuild!$E$2:$E$1203)*([25]StaBuild!$C$2:$C$1203=$Q$56)*([25]StaBuild!$A$2:$A$1203=B26))*1000000/(($O$56)*1000)</f>
        <v>1672.135761589404</v>
      </c>
      <c r="D26" s="128">
        <f>C26*$C$62</f>
        <v>115.36064619205297</v>
      </c>
      <c r="E26" s="268">
        <f>(INDEX([25]PVRRByStation!$E:$X,MATCH($T$56,[25]PVRRByStation!$Y:$Y,0),MATCH($B26,[25]PVRRByStation!$E$1:$X$1,0)))*1000000/(($O$56)*1000)</f>
        <v>26.705298013245034</v>
      </c>
      <c r="F26" s="128">
        <f>INDEX('Table 3 ID Wind_2030'!$F$10:$F$38,MATCH(B26,'Table 3 ID Wind_2030'!$B$10:$B$38,0),1)</f>
        <v>12.66</v>
      </c>
      <c r="G26" s="130">
        <f>(D26+E26+F26)/(8.76*$C$63)</f>
        <v>47.608568784015191</v>
      </c>
      <c r="H26" s="128">
        <f>ROUND(H25*(1+(IFERROR(INDEX($D$66:$D$74,MATCH($B26,$C$66:$C$74,0),1),0)+IFERROR(INDEX($G$66:$G$74,MATCH($B26,$F$66:$F$74,0),1),0)+IFERROR(INDEX(#REF!,MATCH($B26,$I$66:$I$74,0),1),0))),2)</f>
        <v>0</v>
      </c>
      <c r="I26" s="130">
        <f>(G26+H26)</f>
        <v>47.608568784015191</v>
      </c>
      <c r="J26" s="130">
        <f t="shared" ref="J26:J32" si="2">ROUND(I26*$C$63*8.76,2)</f>
        <v>154.72999999999999</v>
      </c>
      <c r="K26" s="128">
        <f t="shared" si="1"/>
        <v>154.72594420529799</v>
      </c>
      <c r="L26" s="119"/>
      <c r="N26" s="117"/>
      <c r="R26" s="160"/>
      <c r="S26" s="119"/>
      <c r="T26" s="164"/>
      <c r="U26" s="160"/>
      <c r="V26" s="160"/>
      <c r="W26" s="160"/>
      <c r="X26" s="160"/>
      <c r="Y26" s="160"/>
      <c r="Z26" s="119"/>
      <c r="AA26" s="119"/>
    </row>
    <row r="27" spans="2:27">
      <c r="B27" s="135">
        <f t="shared" si="0"/>
        <v>2033</v>
      </c>
      <c r="C27" s="136"/>
      <c r="D27" s="128">
        <f t="shared" ref="D27:E37" si="3">ROUND(D26*(1+(IFERROR(INDEX($D$66:$D$74,MATCH($B27,$C$66:$C$74,0),1),0)+IFERROR(INDEX($G$66:$G$74,MATCH($B27,$F$66:$F$74,0),1),0)+IFERROR(INDEX($J$66:$J$74,MATCH($B27,$I$66:$I$74,0),1),0))),2)</f>
        <v>118.01</v>
      </c>
      <c r="E27" s="268">
        <f>(INDEX([25]PVRRByStation!$E:$X,MATCH($T$56,[25]PVRRByStation!$Y:$Y,0),MATCH($B27,[25]PVRRByStation!$E$1:$X$1,0)))*1000000/(($O$56)*1000)</f>
        <v>27.317880794701988</v>
      </c>
      <c r="F27" s="128">
        <f>INDEX('Table 3 ID Wind_2030'!$F$10:$F$38,MATCH(B27,'Table 3 ID Wind_2030'!$B$10:$B$38,0),1)</f>
        <v>12.95</v>
      </c>
      <c r="G27" s="130">
        <f t="shared" ref="G27:G37" si="4">(D27+E27+F27)/(8.76*$C$63)</f>
        <v>48.701485801272014</v>
      </c>
      <c r="H27" s="128">
        <f>ROUND(H26*(1+(IFERROR(INDEX($D$66:$D$74,MATCH($B27,$C$66:$C$74,0),1),0)+IFERROR(INDEX($G$66:$G$74,MATCH($B27,$F$66:$F$74,0),1),0)+IFERROR(INDEX(#REF!,MATCH($B27,$I$66:$I$74,0),1),0))),2)</f>
        <v>0</v>
      </c>
      <c r="I27" s="130">
        <f t="shared" ref="I27:I37" si="5">(G27+H27)</f>
        <v>48.701485801272014</v>
      </c>
      <c r="J27" s="130">
        <f t="shared" si="2"/>
        <v>158.28</v>
      </c>
      <c r="K27" s="128">
        <f t="shared" si="1"/>
        <v>158.27788079470199</v>
      </c>
      <c r="L27" s="119"/>
      <c r="N27" s="117"/>
      <c r="R27" s="160"/>
      <c r="S27" s="119"/>
      <c r="T27" s="164"/>
      <c r="U27" s="160"/>
      <c r="V27" s="160"/>
      <c r="W27" s="160"/>
      <c r="X27" s="160"/>
      <c r="Y27" s="160"/>
      <c r="Z27" s="119"/>
      <c r="AA27" s="119"/>
    </row>
    <row r="28" spans="2:27">
      <c r="B28" s="135">
        <f t="shared" si="0"/>
        <v>2034</v>
      </c>
      <c r="C28" s="136"/>
      <c r="D28" s="128">
        <f t="shared" si="3"/>
        <v>120.72</v>
      </c>
      <c r="E28" s="268">
        <f>(INDEX([25]PVRRByStation!$E:$X,MATCH($T$56,[25]PVRRByStation!$Y:$Y,0),MATCH($B28,[25]PVRRByStation!$E$1:$X$1,0)))*1000000/(($O$56)*1000)</f>
        <v>27.94701986754967</v>
      </c>
      <c r="F28" s="128">
        <f>INDEX('Table 3 ID Wind_2030'!$F$10:$F$38,MATCH(B28,'Table 3 ID Wind_2030'!$B$10:$B$38,0),1)</f>
        <v>13.25</v>
      </c>
      <c r="G28" s="130">
        <f t="shared" si="4"/>
        <v>49.821234682134452</v>
      </c>
      <c r="H28" s="128">
        <f>ROUND(H27*(1+(IFERROR(INDEX($D$66:$D$74,MATCH($B28,$C$66:$C$74,0),1),0)+IFERROR(INDEX($G$66:$G$74,MATCH($B28,$F$66:$F$74,0),1),0)+IFERROR(INDEX(#REF!,MATCH($B28,$I$66:$I$74,0),1),0))),2)</f>
        <v>0</v>
      </c>
      <c r="I28" s="130">
        <f t="shared" si="5"/>
        <v>49.821234682134452</v>
      </c>
      <c r="J28" s="130">
        <f t="shared" si="2"/>
        <v>161.91999999999999</v>
      </c>
      <c r="K28" s="128">
        <f t="shared" si="1"/>
        <v>161.91701986754967</v>
      </c>
      <c r="L28" s="119"/>
      <c r="N28" s="117"/>
      <c r="R28" s="160"/>
      <c r="S28" s="119"/>
      <c r="T28" s="164"/>
      <c r="U28" s="160"/>
      <c r="V28" s="160"/>
      <c r="W28" s="160"/>
      <c r="X28" s="160"/>
      <c r="Y28" s="160"/>
      <c r="Z28" s="119"/>
      <c r="AA28" s="119"/>
    </row>
    <row r="29" spans="2:27">
      <c r="B29" s="135">
        <f t="shared" si="0"/>
        <v>2035</v>
      </c>
      <c r="C29" s="136"/>
      <c r="D29" s="128">
        <f t="shared" si="3"/>
        <v>123.5</v>
      </c>
      <c r="E29" s="268">
        <f>(INDEX([25]PVRRByStation!$E:$X,MATCH($T$56,[25]PVRRByStation!$Y:$Y,0),MATCH($B29,[25]PVRRByStation!$E$1:$X$1,0)))*1000000/(($O$56)*1000)</f>
        <v>28.576158940397352</v>
      </c>
      <c r="F29" s="128">
        <f>INDEX('Table 3 ID Wind_2030'!$F$10:$F$38,MATCH(B29,'Table 3 ID Wind_2030'!$B$10:$B$38,0),1)</f>
        <v>13.55</v>
      </c>
      <c r="G29" s="130">
        <f t="shared" si="4"/>
        <v>50.96252228962738</v>
      </c>
      <c r="H29" s="128">
        <f>ROUND(H28*(1+(IFERROR(INDEX($D$66:$D$74,MATCH($B29,$C$66:$C$74,0),1),0)+IFERROR(INDEX($G$66:$G$74,MATCH($B29,$F$66:$F$74,0),1),0)+IFERROR(INDEX(#REF!,MATCH($B29,$I$66:$I$74,0),1),0))),2)</f>
        <v>0</v>
      </c>
      <c r="I29" s="130">
        <f t="shared" si="5"/>
        <v>50.96252228962738</v>
      </c>
      <c r="J29" s="130">
        <f t="shared" si="2"/>
        <v>165.63</v>
      </c>
      <c r="K29" s="128">
        <f t="shared" si="1"/>
        <v>165.62615894039737</v>
      </c>
      <c r="L29" s="119"/>
      <c r="N29" s="117"/>
      <c r="R29" s="160"/>
      <c r="S29" s="119"/>
      <c r="T29" s="164"/>
      <c r="U29" s="160"/>
      <c r="V29" s="160"/>
      <c r="W29" s="160"/>
      <c r="X29" s="160"/>
      <c r="Y29" s="160"/>
      <c r="Z29" s="119"/>
      <c r="AA29" s="119"/>
    </row>
    <row r="30" spans="2:27">
      <c r="B30" s="135">
        <f t="shared" si="0"/>
        <v>2036</v>
      </c>
      <c r="C30" s="136"/>
      <c r="D30" s="128">
        <f t="shared" si="3"/>
        <v>126.34</v>
      </c>
      <c r="E30" s="268">
        <f>(INDEX([25]PVRRByStation!$E:$X,MATCH($T$56,[25]PVRRByStation!$Y:$Y,0),MATCH($B30,[25]PVRRByStation!$E$1:$X$1,0)))*1000000/(($O$56)*1000)</f>
        <v>29.221854304635762</v>
      </c>
      <c r="F30" s="128">
        <f>INDEX('Table 3 ID Wind_2030'!$F$10:$F$38,MATCH(B30,'Table 3 ID Wind_2030'!$B$10:$B$38,0),1)</f>
        <v>13.86</v>
      </c>
      <c r="G30" s="130">
        <f t="shared" si="4"/>
        <v>52.130442929954761</v>
      </c>
      <c r="H30" s="128">
        <f>ROUND(H29*(1+(IFERROR(INDEX($D$66:$D$74,MATCH($B30,$C$66:$C$74,0),1),0)+IFERROR(INDEX($G$66:$G$74,MATCH($B30,$F$66:$F$74,0),1),0)+IFERROR(INDEX(#REF!,MATCH($B30,$I$66:$I$74,0),1),0))),2)</f>
        <v>0</v>
      </c>
      <c r="I30" s="130">
        <f t="shared" si="5"/>
        <v>52.130442929954761</v>
      </c>
      <c r="J30" s="130">
        <f t="shared" si="2"/>
        <v>169.42</v>
      </c>
      <c r="K30" s="128">
        <f t="shared" si="1"/>
        <v>169.42185430463576</v>
      </c>
      <c r="L30" s="119"/>
      <c r="N30" s="117"/>
      <c r="R30" s="160"/>
      <c r="S30" s="119"/>
      <c r="T30" s="164"/>
      <c r="U30" s="160"/>
      <c r="V30" s="160"/>
      <c r="W30" s="160"/>
      <c r="X30" s="160"/>
      <c r="Y30" s="160"/>
      <c r="Z30" s="119"/>
      <c r="AA30" s="119"/>
    </row>
    <row r="31" spans="2:27">
      <c r="B31" s="135">
        <f t="shared" si="0"/>
        <v>2037</v>
      </c>
      <c r="C31" s="136"/>
      <c r="D31" s="128">
        <f t="shared" si="3"/>
        <v>129.25</v>
      </c>
      <c r="E31" s="268">
        <f>(INDEX([25]PVRRByStation!$E:$X,MATCH($T$56,[25]PVRRByStation!$Y:$Y,0),MATCH($B31,[25]PVRRByStation!$E$1:$X$1,0)))*1000000/(($O$56)*1000)</f>
        <v>29.900662251655628</v>
      </c>
      <c r="F31" s="128">
        <f>INDEX('Table 3 ID Wind_2030'!$F$10:$F$38,MATCH(B31,'Table 3 ID Wind_2030'!$B$10:$B$38,0),1)</f>
        <v>14.18</v>
      </c>
      <c r="G31" s="130">
        <f t="shared" si="4"/>
        <v>53.333167870267836</v>
      </c>
      <c r="H31" s="128">
        <f>ROUND(H30*(1+(IFERROR(INDEX($D$66:$D$74,MATCH($B31,$C$66:$C$74,0),1),0)+IFERROR(INDEX($G$66:$G$74,MATCH($B31,$F$66:$F$74,0),1),0)+IFERROR(INDEX(#REF!,MATCH($B31,$I$66:$I$74,0),1),0))),2)</f>
        <v>0</v>
      </c>
      <c r="I31" s="130">
        <f t="shared" si="5"/>
        <v>53.333167870267836</v>
      </c>
      <c r="J31" s="130">
        <f t="shared" si="2"/>
        <v>173.33</v>
      </c>
      <c r="K31" s="128">
        <f t="shared" si="1"/>
        <v>173.33066225165564</v>
      </c>
      <c r="L31" s="119"/>
      <c r="N31" s="117"/>
      <c r="R31" s="160"/>
      <c r="S31" s="119"/>
      <c r="T31" s="164"/>
      <c r="U31" s="160"/>
      <c r="V31" s="160"/>
      <c r="W31" s="160"/>
      <c r="X31" s="160"/>
      <c r="Y31" s="160"/>
      <c r="Z31" s="119"/>
      <c r="AA31" s="119"/>
    </row>
    <row r="32" spans="2:27">
      <c r="B32" s="135">
        <f t="shared" si="0"/>
        <v>2038</v>
      </c>
      <c r="C32" s="136"/>
      <c r="D32" s="128">
        <f t="shared" si="3"/>
        <v>132.22</v>
      </c>
      <c r="E32" s="268">
        <f>(INDEX([25]PVRRByStation!$E:$X,MATCH($T$56,[25]PVRRByStation!$Y:$Y,0),MATCH($B32,[25]PVRRByStation!$E$1:$X$1,0)))*1000000/(($O$56)*1000)</f>
        <v>30.579470198675498</v>
      </c>
      <c r="F32" s="128">
        <f>INDEX('Table 3 ID Wind_2030'!$F$10:$F$38,MATCH(B32,'Table 3 ID Wind_2030'!$B$10:$B$38,0),1)</f>
        <v>14.51</v>
      </c>
      <c r="G32" s="130">
        <f t="shared" si="4"/>
        <v>54.557431537211379</v>
      </c>
      <c r="H32" s="128">
        <f>ROUND(H31*(1+(IFERROR(INDEX($D$66:$D$74,MATCH($B32,$C$66:$C$74,0),1),0)+IFERROR(INDEX($G$66:$G$74,MATCH($B32,$F$66:$F$74,0),1),0)+IFERROR(INDEX(#REF!,MATCH($B32,$I$66:$I$74,0),1),0))),2)</f>
        <v>0</v>
      </c>
      <c r="I32" s="130">
        <f t="shared" si="5"/>
        <v>54.557431537211379</v>
      </c>
      <c r="J32" s="130">
        <f t="shared" si="2"/>
        <v>177.31</v>
      </c>
      <c r="K32" s="128">
        <f t="shared" si="1"/>
        <v>177.30947019867548</v>
      </c>
      <c r="L32" s="119"/>
      <c r="N32" s="117"/>
      <c r="R32" s="160"/>
      <c r="S32" s="119"/>
      <c r="T32" s="164"/>
      <c r="U32" s="160"/>
      <c r="V32" s="160"/>
      <c r="W32" s="160"/>
      <c r="X32" s="160"/>
      <c r="Y32" s="160"/>
      <c r="Z32" s="119"/>
      <c r="AA32" s="119"/>
    </row>
    <row r="33" spans="2:27">
      <c r="B33" s="135">
        <f t="shared" si="0"/>
        <v>2039</v>
      </c>
      <c r="C33" s="136"/>
      <c r="D33" s="128">
        <f t="shared" si="3"/>
        <v>135.26</v>
      </c>
      <c r="E33" s="128">
        <f t="shared" si="3"/>
        <v>31.28</v>
      </c>
      <c r="F33" s="128">
        <f>INDEX('Table 3 ID Wind_2030'!$F$10:$F$38,MATCH(B33,'Table 3 ID Wind_2030'!$B$10:$B$38,0),1)</f>
        <v>14.84</v>
      </c>
      <c r="G33" s="130">
        <f t="shared" si="4"/>
        <v>55.809917660525059</v>
      </c>
      <c r="H33" s="128">
        <f>ROUND(H32*(1+(IFERROR(INDEX($D$66:$D$74,MATCH($B33,$C$66:$C$74,0),1),0)+IFERROR(INDEX($G$66:$G$74,MATCH($B33,$F$66:$F$74,0),1),0)+IFERROR(INDEX(#REF!,MATCH($B33,$I$66:$I$74,0),1),0))),2)</f>
        <v>0</v>
      </c>
      <c r="I33" s="130">
        <f t="shared" si="5"/>
        <v>55.809917660525059</v>
      </c>
      <c r="J33" s="130">
        <f t="shared" ref="J33:J37" si="6">ROUND(I33*$C$63*8.76,2)</f>
        <v>181.38</v>
      </c>
      <c r="K33" s="128">
        <f t="shared" si="1"/>
        <v>181.38</v>
      </c>
      <c r="L33" s="119"/>
      <c r="N33" s="117"/>
      <c r="R33" s="119"/>
      <c r="S33" s="119"/>
      <c r="T33" s="119"/>
      <c r="U33" s="119"/>
      <c r="V33" s="119"/>
      <c r="W33" s="119"/>
      <c r="X33" s="119"/>
      <c r="Y33" s="119"/>
      <c r="Z33" s="119"/>
      <c r="AA33" s="119"/>
    </row>
    <row r="34" spans="2:27">
      <c r="B34" s="135">
        <f t="shared" si="0"/>
        <v>2040</v>
      </c>
      <c r="C34" s="136"/>
      <c r="D34" s="128">
        <f t="shared" si="3"/>
        <v>138.37</v>
      </c>
      <c r="E34" s="128">
        <f t="shared" ref="E34" si="7">ROUND(E33*(1+(IFERROR(INDEX($D$66:$D$74,MATCH($B34,$C$66:$C$74,0),1),0)+IFERROR(INDEX($G$66:$G$74,MATCH($B34,$F$66:$F$74,0),1),0)+IFERROR(INDEX($J$66:$J$74,MATCH($B34,$I$66:$I$74,0),1),0))),2)</f>
        <v>32</v>
      </c>
      <c r="F34" s="128">
        <f>INDEX('Table 3 ID Wind_2030'!$F$10:$F$38,MATCH(B34,'Table 3 ID Wind_2030'!$B$10:$B$38,0),1)</f>
        <v>15.18</v>
      </c>
      <c r="G34" s="130">
        <f t="shared" si="4"/>
        <v>57.093010375512321</v>
      </c>
      <c r="H34" s="128">
        <f>ROUND(H33*(1+(IFERROR(INDEX($D$66:$D$74,MATCH($B34,$C$66:$C$74,0),1),0)+IFERROR(INDEX($G$66:$G$74,MATCH($B34,$F$66:$F$74,0),1),0)+IFERROR(INDEX(#REF!,MATCH($B34,$I$66:$I$74,0),1),0))),2)</f>
        <v>0</v>
      </c>
      <c r="I34" s="130">
        <f t="shared" si="5"/>
        <v>57.093010375512321</v>
      </c>
      <c r="J34" s="130">
        <f t="shared" si="6"/>
        <v>185.55</v>
      </c>
      <c r="K34" s="128">
        <f t="shared" si="1"/>
        <v>185.55</v>
      </c>
      <c r="L34" s="119"/>
      <c r="N34" s="117"/>
      <c r="R34" s="119"/>
      <c r="S34" s="119"/>
      <c r="T34" s="119"/>
      <c r="U34" s="119"/>
      <c r="V34" s="119"/>
      <c r="W34" s="119"/>
      <c r="X34" s="119"/>
      <c r="Y34" s="119"/>
      <c r="Z34" s="119"/>
      <c r="AA34" s="119"/>
    </row>
    <row r="35" spans="2:27">
      <c r="B35" s="135">
        <f t="shared" si="0"/>
        <v>2041</v>
      </c>
      <c r="C35" s="136"/>
      <c r="D35" s="128">
        <f t="shared" si="3"/>
        <v>141.41</v>
      </c>
      <c r="E35" s="128">
        <f t="shared" ref="E35" si="8">ROUND(E34*(1+(IFERROR(INDEX($D$66:$D$74,MATCH($B35,$C$66:$C$74,0),1),0)+IFERROR(INDEX($G$66:$G$74,MATCH($B35,$F$66:$F$74,0),1),0)+IFERROR(INDEX($J$66:$J$74,MATCH($B35,$I$66:$I$74,0),1),0))),2)</f>
        <v>32.700000000000003</v>
      </c>
      <c r="F35" s="128">
        <f>INDEX('Table 3 ID Wind_2030'!$F$10:$F$38,MATCH(B35,'Table 3 ID Wind_2030'!$B$10:$B$38,0),1)</f>
        <v>15.51</v>
      </c>
      <c r="G35" s="130">
        <f t="shared" si="4"/>
        <v>58.345333481027467</v>
      </c>
      <c r="H35" s="128">
        <f>ROUND(H34*(1+(IFERROR(INDEX($D$66:$D$74,MATCH($B35,$C$66:$C$74,0),1),0)+IFERROR(INDEX($G$66:$G$74,MATCH($B35,$F$66:$F$74,0),1),0)+IFERROR(INDEX(#REF!,MATCH($B35,$I$66:$I$74,0),1),0))),2)</f>
        <v>0</v>
      </c>
      <c r="I35" s="130">
        <f t="shared" si="5"/>
        <v>58.345333481027467</v>
      </c>
      <c r="J35" s="130">
        <f t="shared" si="6"/>
        <v>189.62</v>
      </c>
      <c r="K35" s="128">
        <f t="shared" si="1"/>
        <v>189.62</v>
      </c>
      <c r="L35" s="119"/>
      <c r="N35" s="117"/>
      <c r="R35" s="119"/>
      <c r="S35" s="119"/>
      <c r="T35" s="119"/>
      <c r="U35" s="119"/>
      <c r="V35" s="119"/>
      <c r="W35" s="119"/>
      <c r="X35" s="119"/>
      <c r="Y35" s="119"/>
      <c r="Z35" s="119"/>
      <c r="AA35" s="119"/>
    </row>
    <row r="36" spans="2:27">
      <c r="B36" s="135">
        <f t="shared" si="0"/>
        <v>2042</v>
      </c>
      <c r="C36" s="136"/>
      <c r="D36" s="128">
        <f t="shared" si="3"/>
        <v>144.52000000000001</v>
      </c>
      <c r="E36" s="128">
        <f t="shared" ref="E36" si="9">ROUND(E35*(1+(IFERROR(INDEX($D$66:$D$74,MATCH($B36,$C$66:$C$74,0),1),0)+IFERROR(INDEX($G$66:$G$74,MATCH($B36,$F$66:$F$74,0),1),0)+IFERROR(INDEX($J$66:$J$74,MATCH($B36,$I$66:$I$74,0),1),0))),2)</f>
        <v>33.42</v>
      </c>
      <c r="F36" s="128">
        <f>INDEX('Table 3 ID Wind_2030'!$F$10:$F$38,MATCH(B36,'Table 3 ID Wind_2030'!$B$10:$B$38,0),1)</f>
        <v>15.85</v>
      </c>
      <c r="G36" s="130">
        <f t="shared" si="4"/>
        <v>59.628426196014722</v>
      </c>
      <c r="H36" s="128">
        <f>ROUND(H35*(1+(IFERROR(INDEX($D$66:$D$74,MATCH($B36,$C$66:$C$74,0),1),0)+IFERROR(INDEX($G$66:$G$74,MATCH($B36,$F$66:$F$74,0),1),0)+IFERROR(INDEX(#REF!,MATCH($B36,$I$66:$I$74,0),1),0))),2)</f>
        <v>0</v>
      </c>
      <c r="I36" s="130">
        <f t="shared" si="5"/>
        <v>59.628426196014722</v>
      </c>
      <c r="J36" s="130">
        <f t="shared" si="6"/>
        <v>193.79</v>
      </c>
      <c r="K36" s="128">
        <f t="shared" si="1"/>
        <v>193.79</v>
      </c>
      <c r="L36" s="119"/>
      <c r="N36" s="117"/>
      <c r="R36" s="119"/>
      <c r="S36" s="119"/>
      <c r="T36" s="119"/>
      <c r="U36" s="119"/>
      <c r="V36" s="119"/>
      <c r="W36" s="119"/>
      <c r="X36" s="119"/>
      <c r="Y36" s="119"/>
      <c r="Z36" s="119"/>
      <c r="AA36" s="119"/>
    </row>
    <row r="37" spans="2:27">
      <c r="B37" s="135">
        <f t="shared" si="0"/>
        <v>2043</v>
      </c>
      <c r="C37" s="136"/>
      <c r="D37" s="128">
        <f t="shared" si="3"/>
        <v>147.84</v>
      </c>
      <c r="E37" s="128">
        <f t="shared" ref="E37" si="10">ROUND(E36*(1+(IFERROR(INDEX($D$66:$D$74,MATCH($B37,$C$66:$C$74,0),1),0)+IFERROR(INDEX($G$66:$G$74,MATCH($B37,$F$66:$F$74,0),1),0)+IFERROR(INDEX($J$66:$J$74,MATCH($B37,$I$66:$I$74,0),1),0))),2)</f>
        <v>34.19</v>
      </c>
      <c r="F37" s="128">
        <f>INDEX('Table 3 ID Wind_2030'!$F$10:$F$38,MATCH(B37,'Table 3 ID Wind_2030'!$B$10:$B$38,0),1)</f>
        <v>16.21</v>
      </c>
      <c r="G37" s="130">
        <f t="shared" si="4"/>
        <v>60.997673817523918</v>
      </c>
      <c r="H37" s="128">
        <f>ROUND(H36*(1+(IFERROR(INDEX($D$66:$D$74,MATCH($B37,$C$66:$C$74,0),1),0)+IFERROR(INDEX($G$66:$G$74,MATCH($B37,$F$66:$F$74,0),1),0)+IFERROR(INDEX(#REF!,MATCH($B37,$I$66:$I$74,0),1),0))),2)</f>
        <v>0</v>
      </c>
      <c r="I37" s="130">
        <f t="shared" si="5"/>
        <v>60.997673817523918</v>
      </c>
      <c r="J37" s="130">
        <f t="shared" si="6"/>
        <v>198.24</v>
      </c>
      <c r="K37" s="128">
        <f t="shared" si="1"/>
        <v>198.24</v>
      </c>
      <c r="L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</row>
    <row r="38" spans="2:27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</row>
    <row r="39" spans="2:27">
      <c r="B39" s="126"/>
      <c r="C39" s="131"/>
      <c r="D39" s="128"/>
      <c r="E39" s="128"/>
      <c r="F39" s="129"/>
      <c r="G39" s="128"/>
      <c r="H39" s="128"/>
      <c r="I39" s="130"/>
      <c r="J39" s="130"/>
      <c r="K39" s="137"/>
      <c r="R39" s="119"/>
      <c r="S39" s="119"/>
      <c r="T39" s="119"/>
      <c r="U39" s="119"/>
      <c r="V39" s="119"/>
      <c r="W39" s="119"/>
      <c r="X39" s="119"/>
      <c r="Y39" s="119"/>
      <c r="Z39" s="119"/>
      <c r="AA39" s="119"/>
    </row>
    <row r="40" spans="2:27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R40" s="119"/>
      <c r="S40" s="119"/>
      <c r="T40" s="119"/>
      <c r="U40" s="119"/>
      <c r="V40" s="119"/>
      <c r="W40" s="119"/>
      <c r="X40" s="119"/>
      <c r="Y40" s="119"/>
      <c r="Z40" s="119"/>
      <c r="AA40" s="119"/>
    </row>
    <row r="41" spans="2:27">
      <c r="R41" s="119"/>
      <c r="S41" s="119"/>
      <c r="T41" s="119"/>
      <c r="U41" s="119"/>
      <c r="V41" s="119"/>
      <c r="W41" s="119"/>
      <c r="X41" s="119"/>
      <c r="Y41" s="119"/>
      <c r="Z41" s="119"/>
      <c r="AA41" s="119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</row>
    <row r="43" spans="2:27">
      <c r="R43" s="119"/>
      <c r="S43" s="119"/>
      <c r="T43" s="119"/>
      <c r="U43" s="119"/>
      <c r="V43" s="119"/>
      <c r="W43" s="119"/>
      <c r="X43" s="119"/>
      <c r="Y43" s="119"/>
      <c r="Z43" s="119"/>
      <c r="AA43" s="119"/>
    </row>
    <row r="44" spans="2:27">
      <c r="B44" s="117" t="s">
        <v>63</v>
      </c>
      <c r="C44" s="140" t="s">
        <v>64</v>
      </c>
      <c r="D44" s="141" t="s">
        <v>102</v>
      </c>
      <c r="R44" s="119"/>
      <c r="S44" s="119"/>
      <c r="T44" s="119"/>
      <c r="U44" s="119"/>
      <c r="V44" s="119"/>
      <c r="W44" s="119"/>
      <c r="X44" s="119"/>
      <c r="Y44" s="119"/>
      <c r="Z44" s="119"/>
      <c r="AA44" s="119"/>
    </row>
    <row r="45" spans="2:27">
      <c r="C45" s="140" t="str">
        <f>C7</f>
        <v>(a)</v>
      </c>
      <c r="D45" s="117" t="s">
        <v>65</v>
      </c>
      <c r="R45" s="119"/>
      <c r="S45" s="119"/>
      <c r="T45" s="119"/>
      <c r="U45" s="119"/>
      <c r="V45" s="119"/>
      <c r="W45" s="119"/>
      <c r="X45" s="119"/>
      <c r="Y45" s="119"/>
      <c r="Z45" s="119"/>
      <c r="AA45" s="119"/>
    </row>
    <row r="46" spans="2:27">
      <c r="C46" s="140" t="str">
        <f>D7</f>
        <v>(b)</v>
      </c>
      <c r="D46" s="130" t="str">
        <f>"= "&amp;C7&amp;" x "&amp;C62</f>
        <v>= (a) x 0.06899</v>
      </c>
      <c r="R46" s="119"/>
      <c r="S46" s="119"/>
      <c r="T46" s="119"/>
      <c r="U46" s="119"/>
      <c r="V46" s="119"/>
      <c r="W46" s="119"/>
      <c r="X46" s="119"/>
      <c r="Y46" s="119"/>
      <c r="Z46" s="119"/>
      <c r="AA46" s="119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R47" s="119"/>
      <c r="S47" s="119"/>
      <c r="T47" s="119"/>
      <c r="U47" s="119"/>
      <c r="V47" s="119"/>
      <c r="W47" s="119"/>
      <c r="X47" s="119"/>
      <c r="Y47" s="119"/>
      <c r="Z47" s="119"/>
      <c r="AA47" s="119"/>
    </row>
    <row r="48" spans="2:27">
      <c r="C48" s="140" t="str">
        <f>I7</f>
        <v>(g)</v>
      </c>
      <c r="D48" s="130" t="str">
        <f>"= "&amp;$G$7&amp;" + "&amp;$H$7</f>
        <v>= (e) + (f)</v>
      </c>
      <c r="R48" s="119"/>
      <c r="S48" s="119"/>
      <c r="T48" s="119"/>
      <c r="U48" s="119"/>
      <c r="V48" s="119"/>
      <c r="W48" s="119"/>
      <c r="X48" s="119"/>
      <c r="Y48" s="119"/>
      <c r="Z48" s="119"/>
      <c r="AA48" s="119"/>
    </row>
    <row r="49" spans="2:27">
      <c r="C49" s="140" t="str">
        <f>K7</f>
        <v>(i)</v>
      </c>
      <c r="D49" s="85" t="str">
        <f>D44</f>
        <v>Plant Costs  - 2019 IRP Update - Table 6.1 &amp; 6.2</v>
      </c>
      <c r="R49" s="119"/>
      <c r="S49" s="119"/>
      <c r="T49" s="119"/>
      <c r="U49" s="119"/>
      <c r="V49" s="119"/>
      <c r="W49" s="119"/>
      <c r="X49" s="119"/>
      <c r="Y49" s="119"/>
      <c r="Z49" s="119"/>
      <c r="AA49" s="119"/>
    </row>
    <row r="50" spans="2:27">
      <c r="C50" s="140"/>
      <c r="D50" s="130"/>
      <c r="R50" s="119"/>
      <c r="S50" s="119"/>
      <c r="T50" s="119"/>
      <c r="U50" s="119"/>
      <c r="V50" s="119"/>
      <c r="W50" s="119"/>
      <c r="X50" s="119"/>
      <c r="Y50" s="119"/>
      <c r="Z50" s="119"/>
      <c r="AA50" s="119"/>
    </row>
    <row r="51" spans="2:27" ht="13.5" thickBot="1">
      <c r="R51" s="119"/>
      <c r="S51" s="119"/>
      <c r="T51" s="119"/>
      <c r="U51" s="119"/>
      <c r="V51" s="119"/>
      <c r="W51" s="119"/>
      <c r="X51" s="119"/>
      <c r="Y51" s="119"/>
      <c r="Z51" s="119"/>
      <c r="AA51" s="119"/>
    </row>
    <row r="52" spans="2:27" ht="13.5" thickBot="1">
      <c r="C52" s="42" t="str">
        <f>B2&amp;" - "&amp;B3</f>
        <v>2019 IRP Yakima Wind with Storage Resource - 37% Capacity Factor</v>
      </c>
      <c r="D52" s="142"/>
      <c r="E52" s="142"/>
      <c r="F52" s="142"/>
      <c r="G52" s="142"/>
      <c r="H52" s="142"/>
      <c r="I52" s="143"/>
      <c r="J52" s="143"/>
      <c r="K52" s="144"/>
      <c r="R52" s="119"/>
      <c r="S52" s="119"/>
      <c r="T52" s="119"/>
      <c r="U52" s="119"/>
      <c r="V52" s="119"/>
      <c r="W52" s="119"/>
      <c r="X52" s="119"/>
      <c r="Y52" s="119"/>
      <c r="Z52" s="119"/>
      <c r="AA52" s="119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R53" s="119"/>
      <c r="S53" s="119"/>
      <c r="T53" s="119"/>
      <c r="U53" s="119"/>
      <c r="V53" s="119"/>
      <c r="W53" s="119"/>
      <c r="X53" s="119"/>
      <c r="Y53" s="119"/>
      <c r="Z53" s="119"/>
      <c r="AA53" s="119"/>
    </row>
    <row r="54" spans="2:27">
      <c r="P54" s="117" t="s">
        <v>103</v>
      </c>
      <c r="Q54" s="117">
        <v>2032</v>
      </c>
    </row>
    <row r="55" spans="2:27">
      <c r="B55" s="85" t="s">
        <v>101</v>
      </c>
      <c r="C55" s="170">
        <f>'[27]Table 6.2 P1'!$C$81</f>
        <v>1879.5324259832769</v>
      </c>
      <c r="D55" s="117" t="s">
        <v>65</v>
      </c>
      <c r="T55" s="117" t="str">
        <f>$Q$56&amp;"Proposed Station Capital Costs"</f>
        <v>H_.GO2_WDSProposed Station Capital Costs</v>
      </c>
    </row>
    <row r="56" spans="2:27">
      <c r="B56" s="85" t="s">
        <v>101</v>
      </c>
      <c r="C56" s="268">
        <f>'[27]Table 6.2 P1'!$F$81*(1+'[27]Table 6.2 P1'!$G$81)</f>
        <v>30.743277943329019</v>
      </c>
      <c r="D56" s="117" t="s">
        <v>68</v>
      </c>
      <c r="O56" s="117">
        <v>60.4</v>
      </c>
      <c r="P56" s="117" t="s">
        <v>32</v>
      </c>
      <c r="Q56" s="117" t="s">
        <v>171</v>
      </c>
      <c r="T56" s="117" t="str">
        <f>Q56&amp;"Proposed Station Fixed Costs"</f>
        <v>H_.GO2_WDSProposed Station Fixed Costs</v>
      </c>
      <c r="Z56" s="117" t="s">
        <v>110</v>
      </c>
      <c r="AA56" s="278">
        <f>PMT(0.0692,30,NPV(0.0692,AA23:AA52))</f>
        <v>0</v>
      </c>
    </row>
    <row r="57" spans="2:27" ht="24" customHeight="1">
      <c r="B57" s="85"/>
      <c r="C57" s="270"/>
      <c r="D57" s="117" t="s">
        <v>105</v>
      </c>
    </row>
    <row r="58" spans="2:27">
      <c r="B58" s="85" t="s">
        <v>101</v>
      </c>
      <c r="C58" s="268">
        <f>'[27]Table 6.2 P2'!$I$82</f>
        <v>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H_.GO2_WDSProposed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213" t="str">
        <f>Q56&amp;Q54</f>
        <v>H_.GO2_WDS2032</v>
      </c>
      <c r="R59" s="119"/>
      <c r="T59" s="117" t="str">
        <f>$Q$57&amp;"Proposed Station Variable O&amp;M Costs"</f>
        <v>Proposed Station Variable O&amp;M Costs</v>
      </c>
      <c r="U59" s="119"/>
      <c r="V59" s="119"/>
      <c r="W59" s="119"/>
      <c r="X59" s="119"/>
      <c r="Y59" s="119"/>
    </row>
    <row r="60" spans="2:27">
      <c r="B60" s="362" t="str">
        <f>LEFT(RIGHT(INDEX('Table 3 TransCost'!$39:$39,1,MATCH(F60,'Table 3 TransCost'!$4:$4,0)),6),5)</f>
        <v>2030$</v>
      </c>
      <c r="C60" s="270">
        <f>INDEX('Table 3 TransCost'!$39:$39,1,MATCH(F60,'Table 3 TransCost'!$4:$4,0)+2)</f>
        <v>12.097273854334603</v>
      </c>
      <c r="D60" s="117" t="s">
        <v>218</v>
      </c>
      <c r="F60" s="274" t="s">
        <v>184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69">
        <f>INDEX('[28]13. Year 1 Cap Recov Rate'!$Y:$Y,MATCH($Q$56,'[28]13.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207">
        <f>'[27]Table 6.2 P2'!$C$82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11">C66+1</f>
        <v>2018</v>
      </c>
      <c r="D67" s="41">
        <f>VLOOKUP(C67,'[21]Inflation Forecast'!$B$6:$C$61,2,FALSE)</f>
        <v>2.4E-2</v>
      </c>
      <c r="E67" s="85"/>
      <c r="F67" s="87">
        <f t="shared" ref="F67:F74" si="12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11"/>
        <v>2019</v>
      </c>
      <c r="D68" s="41">
        <f>VLOOKUP(C68,'[21]Inflation Forecast'!$B$6:$C$61,2,FALSE)</f>
        <v>1.7999999999999999E-2</v>
      </c>
      <c r="E68" s="85"/>
      <c r="F68" s="87">
        <f t="shared" si="12"/>
        <v>2028</v>
      </c>
      <c r="G68" s="41">
        <f>VLOOKUP(F68,'[21]Inflation Forecast'!$B$6:$C$61,2,FALSE)</f>
        <v>2.3E-2</v>
      </c>
      <c r="H68" s="41"/>
      <c r="I68" s="87">
        <f t="shared" ref="I68:I74" si="13">I67+1</f>
        <v>2037</v>
      </c>
      <c r="J68" s="41">
        <f>VLOOKUP(I68,'[21]Inflation Forecast'!$B$6:$C$61,2,FALSE)</f>
        <v>2.3E-2</v>
      </c>
    </row>
    <row r="69" spans="3:14">
      <c r="C69" s="87">
        <f t="shared" si="11"/>
        <v>2020</v>
      </c>
      <c r="D69" s="41">
        <f>VLOOKUP(C69,'[21]Inflation Forecast'!$B$6:$C$61,2,FALSE)</f>
        <v>1.2E-2</v>
      </c>
      <c r="E69" s="85"/>
      <c r="F69" s="87">
        <f t="shared" si="12"/>
        <v>2029</v>
      </c>
      <c r="G69" s="41">
        <f>VLOOKUP(F69,'[21]Inflation Forecast'!$B$6:$C$61,2,FALSE)</f>
        <v>2.4E-2</v>
      </c>
      <c r="H69" s="41"/>
      <c r="I69" s="87">
        <f t="shared" si="13"/>
        <v>2038</v>
      </c>
      <c r="J69" s="41">
        <f>VLOOKUP(I69,'[21]Inflation Forecast'!$B$6:$C$61,2,FALSE)</f>
        <v>2.3E-2</v>
      </c>
    </row>
    <row r="70" spans="3:14">
      <c r="C70" s="87">
        <f t="shared" si="11"/>
        <v>2021</v>
      </c>
      <c r="D70" s="41">
        <f>VLOOKUP(C70,'[21]Inflation Forecast'!$B$6:$C$61,2,FALSE)</f>
        <v>3.2000000000000001E-2</v>
      </c>
      <c r="E70" s="85"/>
      <c r="F70" s="87">
        <f t="shared" si="12"/>
        <v>2030</v>
      </c>
      <c r="G70" s="41">
        <f>VLOOKUP(F70,'[21]Inflation Forecast'!$B$6:$C$61,2,FALSE)</f>
        <v>2.3E-2</v>
      </c>
      <c r="H70" s="41"/>
      <c r="I70" s="87">
        <f t="shared" si="13"/>
        <v>2039</v>
      </c>
      <c r="J70" s="41">
        <f>VLOOKUP(I70,'[21]Inflation Forecast'!$B$6:$C$61,2,FALSE)</f>
        <v>2.3E-2</v>
      </c>
    </row>
    <row r="71" spans="3:14">
      <c r="C71" s="87">
        <f t="shared" si="11"/>
        <v>2022</v>
      </c>
      <c r="D71" s="41">
        <f>VLOOKUP(C71,'[21]Inflation Forecast'!$B$6:$C$61,2,FALSE)</f>
        <v>2.1999999999999999E-2</v>
      </c>
      <c r="E71" s="85"/>
      <c r="F71" s="87">
        <f t="shared" si="12"/>
        <v>2031</v>
      </c>
      <c r="G71" s="41">
        <f>VLOOKUP(F71,'[21]Inflation Forecast'!$B$6:$C$61,2,FALSE)</f>
        <v>2.3E-2</v>
      </c>
      <c r="H71" s="41"/>
      <c r="I71" s="87">
        <f t="shared" si="13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11"/>
        <v>2023</v>
      </c>
      <c r="D72" s="41">
        <f>VLOOKUP(C72,'[21]Inflation Forecast'!$B$6:$C$61,2,FALSE)</f>
        <v>2.1000000000000001E-2</v>
      </c>
      <c r="E72" s="86"/>
      <c r="F72" s="87">
        <f t="shared" si="12"/>
        <v>2032</v>
      </c>
      <c r="G72" s="41">
        <f>VLOOKUP(F72,'[21]Inflation Forecast'!$B$6:$C$61,2,FALSE)</f>
        <v>2.3E-2</v>
      </c>
      <c r="H72" s="41"/>
      <c r="I72" s="87">
        <f t="shared" si="13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11"/>
        <v>2024</v>
      </c>
      <c r="D73" s="41">
        <f>VLOOKUP(C73,'[21]Inflation Forecast'!$B$6:$C$61,2,FALSE)</f>
        <v>2.1999999999999999E-2</v>
      </c>
      <c r="E73" s="86"/>
      <c r="F73" s="87">
        <f t="shared" si="12"/>
        <v>2033</v>
      </c>
      <c r="G73" s="41">
        <f>VLOOKUP(F73,'[21]Inflation Forecast'!$B$6:$C$61,2,FALSE)</f>
        <v>2.3E-2</v>
      </c>
      <c r="H73" s="41"/>
      <c r="I73" s="87">
        <f t="shared" si="13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11"/>
        <v>2025</v>
      </c>
      <c r="D74" s="41">
        <f>VLOOKUP(C74,'[21]Inflation Forecast'!$B$6:$C$61,2,FALSE)</f>
        <v>2.3E-2</v>
      </c>
      <c r="E74" s="86"/>
      <c r="F74" s="87">
        <f t="shared" si="12"/>
        <v>2034</v>
      </c>
      <c r="G74" s="41">
        <f>VLOOKUP(F74,'[21]Inflation Forecast'!$B$6:$C$61,2,FALSE)</f>
        <v>2.3E-2</v>
      </c>
      <c r="H74" s="41"/>
      <c r="I74" s="87">
        <f t="shared" si="13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2"/>
  <sheetViews>
    <sheetView view="pageBreakPreview" topLeftCell="C7" zoomScale="80" zoomScaleNormal="70" zoomScaleSheetLayoutView="80" workbookViewId="0">
      <selection activeCell="L15" sqref="L15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7" width="17.6640625" customWidth="1"/>
    <col min="18" max="18" width="12.83203125" customWidth="1"/>
    <col min="19" max="19" width="12.5" customWidth="1"/>
    <col min="20" max="21" width="12.83203125" customWidth="1"/>
    <col min="22" max="22" width="11.83203125" customWidth="1"/>
    <col min="23" max="23" width="13.1640625" customWidth="1"/>
    <col min="24" max="24" width="12" customWidth="1"/>
    <col min="25" max="25" width="13.33203125" customWidth="1"/>
    <col min="26" max="26" width="14.1640625" customWidth="1"/>
    <col min="27" max="27" width="14.6640625" customWidth="1"/>
    <col min="28" max="28" width="14.83203125" customWidth="1"/>
    <col min="29" max="29" width="15.1640625" customWidth="1"/>
    <col min="30" max="30" width="15" customWidth="1"/>
    <col min="31" max="31" width="14.6640625" customWidth="1"/>
    <col min="32" max="32" width="17.6640625" customWidth="1"/>
    <col min="33" max="33" width="15.5" customWidth="1"/>
    <col min="34" max="34" width="10.83203125" customWidth="1"/>
    <col min="35" max="35" width="14" customWidth="1"/>
    <col min="36" max="36" width="12.5" customWidth="1"/>
    <col min="38" max="39" width="10" customWidth="1"/>
    <col min="40" max="54" width="15.33203125" customWidth="1"/>
    <col min="55" max="55" width="14.1640625" customWidth="1"/>
    <col min="56" max="58" width="9" customWidth="1"/>
    <col min="59" max="59" width="10.6640625" customWidth="1"/>
    <col min="60" max="62" width="16.1640625" customWidth="1"/>
    <col min="63" max="63" width="14.83203125" customWidth="1"/>
    <col min="64" max="64" width="17.8320312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64062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75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75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DB3" s="193">
        <f>-([18]Displacement!$G$67-[18]Displacement!$E$67)</f>
        <v>0</v>
      </c>
      <c r="DC3" t="s">
        <v>88</v>
      </c>
    </row>
    <row r="4" spans="2:107" customFormat="1" ht="15.75">
      <c r="B4" s="4" t="s">
        <v>17</v>
      </c>
      <c r="C4" s="4"/>
      <c r="D4" s="4"/>
      <c r="E4" s="4"/>
      <c r="F4" s="4"/>
      <c r="G4" s="1"/>
      <c r="H4" s="36"/>
      <c r="I4" s="3"/>
      <c r="K4">
        <v>322</v>
      </c>
      <c r="P4" s="168" t="s">
        <v>58</v>
      </c>
      <c r="Q4" s="168"/>
      <c r="R4" s="168"/>
      <c r="DB4">
        <f>[18]Displacement!$K$64</f>
        <v>1700</v>
      </c>
      <c r="DC4" t="s">
        <v>89</v>
      </c>
    </row>
    <row r="5" spans="2:107" customFormat="1" ht="15.75">
      <c r="B5" s="4" t="str">
        <f ca="1">'Table 5'!M4&amp; " - "&amp;TEXT(Study_MW,"#.0")&amp;" MW and "&amp;TEXT(Study_CF,"#.0%")&amp;" CF"</f>
        <v>Utah 2021.Q2 - 100.0 MW and 100.0% CF</v>
      </c>
      <c r="C5" s="4"/>
      <c r="D5" s="4"/>
      <c r="E5" s="4"/>
      <c r="F5" s="4"/>
      <c r="G5" s="1"/>
      <c r="H5" s="36"/>
      <c r="I5" s="5"/>
      <c r="P5" s="169">
        <f>INDEX('[18]Displacement Source AC'!$I:$I,MATCH(P9,'[18]Displacement Source AC'!$C:$C,0),1)</f>
        <v>0.19110185946338937</v>
      </c>
      <c r="Q5" s="169">
        <f>INDEX('[18]Displacement Source AC'!$I:$I,MATCH(Q9,'[18]Displacement Source AC'!$C:$C,0),1)</f>
        <v>0.17942392948633207</v>
      </c>
      <c r="R5" s="169">
        <f>INDEX('[18]Displacement Source AC'!$I:$I,MATCH(R9,'[18]Displacement Source AC'!$C:$C,0),1)</f>
        <v>0.1271079447656262</v>
      </c>
      <c r="S5" s="169">
        <f>INDEX('[18]Displacement Source AC'!$I:$I,MATCH(S9,'[18]Displacement Source AC'!$C:$C,0),1)</f>
        <v>0.76028737403417868</v>
      </c>
      <c r="T5" s="169">
        <f>INDEX('[18]Displacement Source AC'!$I:$I,MATCH(T9,'[18]Displacement Source AC'!$C:$C,0),1)</f>
        <v>0.76028737403417868</v>
      </c>
      <c r="U5" s="169">
        <f>INDEX('[18]Displacement Source AC'!$I:$I,MATCH(U9,'[18]Displacement Source AC'!$C:$C,0),1)</f>
        <v>0.38371436341206699</v>
      </c>
      <c r="V5" s="169">
        <f>INDEX('[18]Displacement Source AC'!$I:$I,MATCH(V9,'[18]Displacement Source AC'!$C:$C,0),1)</f>
        <v>0.3269329984960806</v>
      </c>
      <c r="W5" s="169">
        <f>INDEX('[18]Displacement Source AC'!$I:$I,MATCH(W9,'[18]Displacement Source AC'!$C:$C,0),1)</f>
        <v>0.3269329984960806</v>
      </c>
      <c r="X5" s="169">
        <f>INDEX('[18]Displacement Source AC'!$I:$I,MATCH(X9,'[18]Displacement Source AC'!$C:$C,0),1)</f>
        <v>0.35161226356897352</v>
      </c>
      <c r="Y5" s="169">
        <f>INDEX('[18]Displacement Source AC'!$I:$I,MATCH(Y9,'[18]Displacement Source AC'!$C:$C,0),1)</f>
        <v>0.35161226356897352</v>
      </c>
      <c r="Z5" s="169">
        <f>INDEX('[18]Displacement Source AC'!$I:$I,MATCH(Z9,'[18]Displacement Source AC'!$C:$C,0),1)</f>
        <v>0.30222943999568985</v>
      </c>
      <c r="AA5" s="169">
        <f>INDEX('[18]Displacement Source AC'!$I:$I,MATCH(AA9,'[18]Displacement Source AC'!$C:$C,0),1)</f>
        <v>0.31403713524649896</v>
      </c>
      <c r="AB5" s="169">
        <f>INDEX('[18]Displacement Source AC'!$I:$I,MATCH(AB9,'[18]Displacement Source AC'!$C:$C,0),1)</f>
        <v>0.31403713524649896</v>
      </c>
      <c r="AC5" s="169">
        <f>INDEX('[18]Displacement Source AC'!$I:$I,MATCH(AC9,'[18]Displacement Source AC'!$C:$C,0),1)</f>
        <v>0.31403713524649896</v>
      </c>
      <c r="AD5" s="169">
        <f>INDEX('[18]Displacement Source AC'!$I:$I,MATCH(AD9,'[18]Displacement Source AC'!$C:$C,0),1)</f>
        <v>0.30222943999568985</v>
      </c>
      <c r="AE5" s="169">
        <f>INDEX('[18]Displacement Source AC'!$I:$I,MATCH(AE9,'[18]Displacement Source AC'!$C:$C,0),1)</f>
        <v>0.30222943999568985</v>
      </c>
      <c r="AF5" s="169">
        <f>INDEX('[18]Displacement Source AC'!$I:$I,MATCH(AF9,'[18]Displacement Source AC'!$C:$C,0),1)</f>
        <v>0.30222943999568985</v>
      </c>
      <c r="AG5" s="169">
        <f>INDEX('[18]Displacement Source AC'!$I:$I,MATCH(AG9,'[18]Displacement Source AC'!$C:$C,0),1)</f>
        <v>0.96944331644387627</v>
      </c>
      <c r="AH5" s="169"/>
      <c r="AI5" s="169"/>
      <c r="AJ5" s="169"/>
      <c r="AK5" s="169"/>
      <c r="DB5" s="174">
        <f>$DB$3*$DB$4</f>
        <v>0</v>
      </c>
      <c r="DC5" t="s">
        <v>85</v>
      </c>
    </row>
    <row r="6" spans="2:107" customFormat="1" ht="14.25" hidden="1">
      <c r="B6" s="20"/>
      <c r="C6" s="4"/>
      <c r="D6" s="4"/>
      <c r="E6" s="4"/>
      <c r="F6" s="4"/>
      <c r="G6" s="11"/>
      <c r="H6" s="36"/>
      <c r="I6" s="5"/>
    </row>
    <row r="7" spans="2:107" customFormat="1" ht="38.25">
      <c r="B7" s="3"/>
      <c r="C7" s="7"/>
      <c r="D7" s="7"/>
      <c r="E7" s="3"/>
      <c r="F7" s="3"/>
      <c r="G7" s="3"/>
      <c r="H7" s="36"/>
      <c r="I7" s="49"/>
      <c r="AL7" s="212" t="s">
        <v>74</v>
      </c>
      <c r="AM7" s="212"/>
    </row>
    <row r="8" spans="2:107" s="209" customFormat="1" ht="40.9" customHeight="1">
      <c r="B8" s="200"/>
      <c r="C8" s="200"/>
      <c r="D8" s="200"/>
      <c r="E8" s="202"/>
      <c r="F8" s="203"/>
      <c r="G8" s="201" t="s">
        <v>14</v>
      </c>
      <c r="H8" s="205"/>
      <c r="I8" s="211"/>
      <c r="K8"/>
      <c r="L8"/>
      <c r="M8"/>
      <c r="P8" s="212"/>
      <c r="Q8" s="212"/>
      <c r="R8" s="212"/>
      <c r="S8" s="209" t="s">
        <v>201</v>
      </c>
      <c r="T8" s="217" t="s">
        <v>202</v>
      </c>
      <c r="U8" s="214"/>
      <c r="V8" s="217" t="s">
        <v>203</v>
      </c>
      <c r="W8" s="217" t="s">
        <v>204</v>
      </c>
      <c r="X8" s="217" t="s">
        <v>206</v>
      </c>
      <c r="Y8" s="217" t="s">
        <v>207</v>
      </c>
      <c r="Z8" s="214" t="s">
        <v>209</v>
      </c>
      <c r="AA8" s="209" t="s">
        <v>211</v>
      </c>
      <c r="AB8" s="217" t="s">
        <v>212</v>
      </c>
      <c r="AC8" s="217" t="s">
        <v>213</v>
      </c>
      <c r="AD8" s="209" t="s">
        <v>215</v>
      </c>
      <c r="AE8" s="217" t="s">
        <v>216</v>
      </c>
      <c r="AF8" s="217" t="s">
        <v>217</v>
      </c>
      <c r="AG8" s="217" t="s">
        <v>168</v>
      </c>
      <c r="AL8" s="217">
        <f>P8</f>
        <v>0</v>
      </c>
      <c r="AM8" s="217"/>
      <c r="AN8" s="217">
        <f t="shared" ref="AN8" si="0">R8</f>
        <v>0</v>
      </c>
      <c r="AO8" s="217" t="str">
        <f t="shared" ref="AO8" si="1">S8</f>
        <v>IRP19Wind_wS_YK_T 2029</v>
      </c>
      <c r="AP8" s="217" t="str">
        <f t="shared" ref="AP8" si="2">T8</f>
        <v>IRP19Wind_wS_YK_T 2037</v>
      </c>
      <c r="AQ8" s="217">
        <f t="shared" ref="AQ8" si="3">U8</f>
        <v>0</v>
      </c>
      <c r="AR8" s="217" t="str">
        <f t="shared" ref="AR8" si="4">V8</f>
        <v>IRP19Solar_wS_YK_T 2024</v>
      </c>
      <c r="AS8" s="217" t="str">
        <f t="shared" ref="AS8" si="5">W8</f>
        <v>IRP19Solar_wS_YK_T 2036</v>
      </c>
      <c r="AT8" s="217" t="str">
        <f t="shared" ref="AT8" si="6">X8</f>
        <v>IRP19Solar_wS_OR_T 2024</v>
      </c>
      <c r="AU8" s="217" t="str">
        <f t="shared" ref="AU8" si="7">Y8</f>
        <v>IRP19Solar_wS_OR_T 2033</v>
      </c>
      <c r="AV8" s="217" t="str">
        <f t="shared" ref="AV8" si="8">Z8</f>
        <v>IRP19Solar_wS_UT_UTN_T 2024</v>
      </c>
      <c r="AW8" s="217" t="str">
        <f t="shared" ref="AW8" si="9">AA8</f>
        <v>IRP19Solar_wS_WY_JB_T 2024</v>
      </c>
      <c r="AX8" s="217" t="str">
        <f t="shared" ref="AX8" si="10">AB8</f>
        <v>IRP19Solar_wS_WY_JB_T 2029</v>
      </c>
      <c r="AY8" s="217" t="str">
        <f t="shared" ref="AY8" si="11">AC8</f>
        <v>IRP19Solar_wS_WY_JB_T 2038</v>
      </c>
      <c r="AZ8" s="217" t="str">
        <f t="shared" ref="AZ8" si="12">AD8</f>
        <v>IRP19Solar_wS_UT_UTS_T 2024</v>
      </c>
      <c r="BA8" s="217" t="str">
        <f t="shared" ref="BA8" si="13">AE8</f>
        <v>IRP19Solar_wS_UT_UTS_T 2030</v>
      </c>
      <c r="BB8" s="217" t="str">
        <f>AF8</f>
        <v>IRP19Solar_wS_UT_UTS_T 2037</v>
      </c>
      <c r="BC8" s="217" t="str">
        <f>AG8</f>
        <v>IRP19_SCCT_NTN_2026_185MW</v>
      </c>
      <c r="BD8" s="217"/>
      <c r="BE8" s="217"/>
      <c r="BF8" s="217"/>
      <c r="BH8" s="212" t="s">
        <v>75</v>
      </c>
      <c r="BI8" s="212"/>
      <c r="BJ8" s="212"/>
      <c r="BK8" s="217" t="str">
        <f t="shared" ref="BK8:BY9" si="14">S8</f>
        <v>IRP19Wind_wS_YK_T 2029</v>
      </c>
      <c r="BL8" s="217" t="str">
        <f t="shared" si="14"/>
        <v>IRP19Wind_wS_YK_T 2037</v>
      </c>
      <c r="BM8" s="217">
        <f t="shared" si="14"/>
        <v>0</v>
      </c>
      <c r="BN8" s="217" t="str">
        <f t="shared" si="14"/>
        <v>IRP19Solar_wS_YK_T 2024</v>
      </c>
      <c r="BO8" s="217" t="str">
        <f t="shared" si="14"/>
        <v>IRP19Solar_wS_YK_T 2036</v>
      </c>
      <c r="BP8" s="217" t="str">
        <f t="shared" si="14"/>
        <v>IRP19Solar_wS_OR_T 2024</v>
      </c>
      <c r="BQ8" s="217" t="str">
        <f t="shared" si="14"/>
        <v>IRP19Solar_wS_OR_T 2033</v>
      </c>
      <c r="BR8" s="217" t="str">
        <f t="shared" si="14"/>
        <v>IRP19Solar_wS_UT_UTN_T 2024</v>
      </c>
      <c r="BS8" s="217" t="str">
        <f t="shared" si="14"/>
        <v>IRP19Solar_wS_WY_JB_T 2024</v>
      </c>
      <c r="BT8" s="217" t="str">
        <f t="shared" si="14"/>
        <v>IRP19Solar_wS_WY_JB_T 2029</v>
      </c>
      <c r="BU8" s="217" t="str">
        <f t="shared" si="14"/>
        <v>IRP19Solar_wS_WY_JB_T 2038</v>
      </c>
      <c r="BV8" s="217" t="str">
        <f t="shared" si="14"/>
        <v>IRP19Solar_wS_UT_UTS_T 2024</v>
      </c>
      <c r="BW8" s="217" t="str">
        <f t="shared" si="14"/>
        <v>IRP19Solar_wS_UT_UTS_T 2030</v>
      </c>
      <c r="BX8" s="217" t="str">
        <f t="shared" si="14"/>
        <v>IRP19Solar_wS_UT_UTS_T 2037</v>
      </c>
      <c r="BY8" s="217" t="str">
        <f t="shared" si="14"/>
        <v>IRP19_SCCT_NTN_2026_185MW</v>
      </c>
      <c r="BZ8" s="217"/>
      <c r="CA8" s="217"/>
      <c r="CB8" s="217"/>
      <c r="CD8" s="212" t="s">
        <v>76</v>
      </c>
      <c r="CE8" s="212"/>
      <c r="CF8" s="212"/>
      <c r="CI8" s="217"/>
      <c r="CN8" s="217"/>
      <c r="DB8" s="186" t="s">
        <v>75</v>
      </c>
      <c r="DC8" s="187" t="s">
        <v>76</v>
      </c>
    </row>
    <row r="9" spans="2:107" s="195" customFormat="1" ht="76.900000000000006" customHeight="1">
      <c r="B9" s="200"/>
      <c r="C9" s="201" t="s">
        <v>6</v>
      </c>
      <c r="D9" s="201"/>
      <c r="E9" s="202" t="s">
        <v>18</v>
      </c>
      <c r="F9" s="203"/>
      <c r="G9" s="204">
        <f ca="1">Study_CF</f>
        <v>1</v>
      </c>
      <c r="H9" s="205"/>
      <c r="I9" s="206"/>
      <c r="K9"/>
      <c r="L9"/>
      <c r="M9"/>
      <c r="P9" s="195" t="s">
        <v>196</v>
      </c>
      <c r="Q9" s="217" t="s">
        <v>230</v>
      </c>
      <c r="R9" s="195" t="s">
        <v>197</v>
      </c>
      <c r="S9" s="195" t="s">
        <v>198</v>
      </c>
      <c r="T9" s="217" t="s">
        <v>198</v>
      </c>
      <c r="U9" s="214" t="s">
        <v>199</v>
      </c>
      <c r="V9" s="195" t="s">
        <v>200</v>
      </c>
      <c r="W9" s="217" t="s">
        <v>200</v>
      </c>
      <c r="X9" s="195" t="s">
        <v>205</v>
      </c>
      <c r="Y9" s="217" t="s">
        <v>205</v>
      </c>
      <c r="Z9" s="214" t="s">
        <v>208</v>
      </c>
      <c r="AA9" s="195" t="s">
        <v>210</v>
      </c>
      <c r="AB9" s="217" t="s">
        <v>210</v>
      </c>
      <c r="AC9" s="217" t="s">
        <v>210</v>
      </c>
      <c r="AD9" s="195" t="s">
        <v>214</v>
      </c>
      <c r="AE9" s="217" t="s">
        <v>214</v>
      </c>
      <c r="AF9" s="217" t="s">
        <v>214</v>
      </c>
      <c r="AG9" s="209" t="s">
        <v>168</v>
      </c>
      <c r="AH9" s="209"/>
      <c r="AI9" s="209"/>
      <c r="AK9" s="208"/>
      <c r="AL9" s="195" t="str">
        <f>P9</f>
        <v>IRP19Wind_ID_T</v>
      </c>
      <c r="AM9" s="217" t="str">
        <f t="shared" ref="AM9:BA9" si="15">Q9</f>
        <v>IRP19Wind_UT_CP_T</v>
      </c>
      <c r="AN9" s="195" t="str">
        <f t="shared" si="15"/>
        <v>IRP19Wind_WYAE_T</v>
      </c>
      <c r="AO9" s="195" t="str">
        <f t="shared" si="15"/>
        <v>IRP19Wind_wS_YK_T</v>
      </c>
      <c r="AP9" s="195" t="str">
        <f t="shared" si="15"/>
        <v>IRP19Wind_wS_YK_T</v>
      </c>
      <c r="AQ9" s="214" t="str">
        <f t="shared" si="15"/>
        <v>IRP19Wind_wS_ID_T</v>
      </c>
      <c r="AR9" s="195" t="str">
        <f t="shared" si="15"/>
        <v>IRP19Solar_wS_YK_T</v>
      </c>
      <c r="AS9" s="195" t="str">
        <f t="shared" si="15"/>
        <v>IRP19Solar_wS_YK_T</v>
      </c>
      <c r="AT9" s="195" t="str">
        <f t="shared" si="15"/>
        <v>IRP19Solar_wS_OR_T</v>
      </c>
      <c r="AU9" s="195" t="str">
        <f t="shared" si="15"/>
        <v>IRP19Solar_wS_OR_T</v>
      </c>
      <c r="AV9" s="214" t="str">
        <f t="shared" si="15"/>
        <v>IRP19Solar_wS_UT_UTN_T</v>
      </c>
      <c r="AW9" s="195" t="str">
        <f t="shared" si="15"/>
        <v>IRP19Solar_wS_WY_JB_T</v>
      </c>
      <c r="AX9" s="209" t="str">
        <f t="shared" si="15"/>
        <v>IRP19Solar_wS_WY_JB_T</v>
      </c>
      <c r="AY9" s="209" t="str">
        <f t="shared" si="15"/>
        <v>IRP19Solar_wS_WY_JB_T</v>
      </c>
      <c r="AZ9" s="209" t="str">
        <f t="shared" si="15"/>
        <v>IRP19Solar_wS_UT_UTS_T</v>
      </c>
      <c r="BA9" s="209" t="str">
        <f t="shared" si="15"/>
        <v>IRP19Solar_wS_UT_UTS_T</v>
      </c>
      <c r="BB9" s="209" t="str">
        <f>AF9</f>
        <v>IRP19Solar_wS_UT_UTS_T</v>
      </c>
      <c r="BC9" s="217" t="str">
        <f>AG9</f>
        <v>IRP19_SCCT_NTN_2026_185MW</v>
      </c>
      <c r="BD9" s="209"/>
      <c r="BE9" s="209"/>
      <c r="BF9" s="209"/>
      <c r="BH9" s="195" t="str">
        <f>P9</f>
        <v>IRP19Wind_ID_T</v>
      </c>
      <c r="BI9" s="217" t="str">
        <f>Q9</f>
        <v>IRP19Wind_UT_CP_T</v>
      </c>
      <c r="BJ9" s="217" t="str">
        <f>R9</f>
        <v>IRP19Wind_WYAE_T</v>
      </c>
      <c r="BK9" s="217" t="str">
        <f t="shared" si="14"/>
        <v>IRP19Wind_wS_YK_T</v>
      </c>
      <c r="BL9" s="217" t="str">
        <f t="shared" si="14"/>
        <v>IRP19Wind_wS_YK_T</v>
      </c>
      <c r="BM9" s="217" t="str">
        <f t="shared" si="14"/>
        <v>IRP19Wind_wS_ID_T</v>
      </c>
      <c r="BN9" s="217" t="str">
        <f t="shared" si="14"/>
        <v>IRP19Solar_wS_YK_T</v>
      </c>
      <c r="BO9" s="217" t="str">
        <f t="shared" si="14"/>
        <v>IRP19Solar_wS_YK_T</v>
      </c>
      <c r="BP9" s="217" t="str">
        <f t="shared" si="14"/>
        <v>IRP19Solar_wS_OR_T</v>
      </c>
      <c r="BQ9" s="217" t="str">
        <f t="shared" si="14"/>
        <v>IRP19Solar_wS_OR_T</v>
      </c>
      <c r="BR9" s="217" t="str">
        <f t="shared" si="14"/>
        <v>IRP19Solar_wS_UT_UTN_T</v>
      </c>
      <c r="BS9" s="217" t="str">
        <f t="shared" si="14"/>
        <v>IRP19Solar_wS_WY_JB_T</v>
      </c>
      <c r="BT9" s="217" t="str">
        <f t="shared" si="14"/>
        <v>IRP19Solar_wS_WY_JB_T</v>
      </c>
      <c r="BU9" s="217" t="str">
        <f t="shared" si="14"/>
        <v>IRP19Solar_wS_WY_JB_T</v>
      </c>
      <c r="BV9" s="217" t="str">
        <f t="shared" si="14"/>
        <v>IRP19Solar_wS_UT_UTS_T</v>
      </c>
      <c r="BW9" s="217" t="str">
        <f t="shared" si="14"/>
        <v>IRP19Solar_wS_UT_UTS_T</v>
      </c>
      <c r="BX9" s="217" t="str">
        <f t="shared" si="14"/>
        <v>IRP19Solar_wS_UT_UTS_T</v>
      </c>
      <c r="BY9" s="217" t="str">
        <f t="shared" si="14"/>
        <v>IRP19_SCCT_NTN_2026_185MW</v>
      </c>
      <c r="BZ9" s="217"/>
      <c r="CA9" s="217"/>
      <c r="CB9" s="217"/>
      <c r="CD9" s="195" t="str">
        <f t="shared" ref="CD9:CX9" si="16">BH9</f>
        <v>IRP19Wind_ID_T</v>
      </c>
      <c r="CE9" s="217" t="str">
        <f t="shared" si="16"/>
        <v>IRP19Wind_UT_CP_T</v>
      </c>
      <c r="CF9" s="209" t="str">
        <f t="shared" si="16"/>
        <v>IRP19Wind_WYAE_T</v>
      </c>
      <c r="CG9" s="209" t="str">
        <f t="shared" si="16"/>
        <v>IRP19Wind_wS_YK_T</v>
      </c>
      <c r="CH9" s="209" t="str">
        <f t="shared" si="16"/>
        <v>IRP19Wind_wS_YK_T</v>
      </c>
      <c r="CI9" s="215" t="str">
        <f t="shared" si="16"/>
        <v>IRP19Wind_wS_ID_T</v>
      </c>
      <c r="CJ9" s="209" t="str">
        <f t="shared" si="16"/>
        <v>IRP19Solar_wS_YK_T</v>
      </c>
      <c r="CK9" s="209" t="str">
        <f t="shared" si="16"/>
        <v>IRP19Solar_wS_YK_T</v>
      </c>
      <c r="CL9" s="209" t="str">
        <f t="shared" si="16"/>
        <v>IRP19Solar_wS_OR_T</v>
      </c>
      <c r="CM9" s="209" t="str">
        <f t="shared" si="16"/>
        <v>IRP19Solar_wS_OR_T</v>
      </c>
      <c r="CN9" s="215" t="str">
        <f t="shared" si="16"/>
        <v>IRP19Solar_wS_UT_UTN_T</v>
      </c>
      <c r="CO9" s="209" t="str">
        <f t="shared" si="16"/>
        <v>IRP19Solar_wS_WY_JB_T</v>
      </c>
      <c r="CP9" s="209" t="str">
        <f t="shared" si="16"/>
        <v>IRP19Solar_wS_WY_JB_T</v>
      </c>
      <c r="CQ9" s="209" t="str">
        <f t="shared" si="16"/>
        <v>IRP19Solar_wS_WY_JB_T</v>
      </c>
      <c r="CR9" s="209" t="str">
        <f t="shared" si="16"/>
        <v>IRP19Solar_wS_UT_UTS_T</v>
      </c>
      <c r="CS9" s="209" t="str">
        <f t="shared" si="16"/>
        <v>IRP19Solar_wS_UT_UTS_T</v>
      </c>
      <c r="CT9" s="209" t="str">
        <f t="shared" si="16"/>
        <v>IRP19Solar_wS_UT_UTS_T</v>
      </c>
      <c r="CU9" s="209" t="str">
        <f t="shared" si="16"/>
        <v>IRP19_SCCT_NTN_2026_185MW</v>
      </c>
      <c r="CV9" s="209">
        <f t="shared" si="16"/>
        <v>0</v>
      </c>
      <c r="CW9" s="209">
        <f t="shared" si="16"/>
        <v>0</v>
      </c>
      <c r="CX9" s="209">
        <f t="shared" si="16"/>
        <v>0</v>
      </c>
      <c r="CY9" s="195" t="s">
        <v>77</v>
      </c>
      <c r="DB9" s="195" t="s">
        <v>86</v>
      </c>
      <c r="DC9" s="195" t="s">
        <v>86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3.5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/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78</v>
      </c>
      <c r="BI11" t="s">
        <v>78</v>
      </c>
      <c r="BJ11" t="s">
        <v>78</v>
      </c>
      <c r="BK11" t="s">
        <v>78</v>
      </c>
      <c r="BL11" t="s">
        <v>78</v>
      </c>
      <c r="BM11" t="s">
        <v>78</v>
      </c>
      <c r="BN11" t="s">
        <v>78</v>
      </c>
      <c r="BO11" t="s">
        <v>78</v>
      </c>
      <c r="BP11" t="s">
        <v>78</v>
      </c>
      <c r="BQ11" t="s">
        <v>78</v>
      </c>
      <c r="BR11" t="s">
        <v>78</v>
      </c>
      <c r="BS11" t="s">
        <v>78</v>
      </c>
      <c r="BT11" t="s">
        <v>78</v>
      </c>
      <c r="BU11" t="s">
        <v>78</v>
      </c>
      <c r="BV11" t="s">
        <v>78</v>
      </c>
      <c r="BW11" t="s">
        <v>78</v>
      </c>
      <c r="BX11" t="s">
        <v>78</v>
      </c>
      <c r="BY11" t="s">
        <v>78</v>
      </c>
      <c r="CD11" t="s">
        <v>79</v>
      </c>
      <c r="CE11" t="s">
        <v>79</v>
      </c>
      <c r="CF11" t="s">
        <v>79</v>
      </c>
      <c r="CG11" t="s">
        <v>79</v>
      </c>
      <c r="CH11" t="s">
        <v>79</v>
      </c>
      <c r="CI11" t="s">
        <v>79</v>
      </c>
      <c r="CJ11" t="s">
        <v>79</v>
      </c>
      <c r="CK11" t="s">
        <v>79</v>
      </c>
      <c r="CL11" t="s">
        <v>79</v>
      </c>
      <c r="CM11" t="s">
        <v>79</v>
      </c>
      <c r="CN11" t="s">
        <v>79</v>
      </c>
      <c r="CO11" t="s">
        <v>79</v>
      </c>
      <c r="CP11" t="s">
        <v>79</v>
      </c>
      <c r="CQ11" t="s">
        <v>79</v>
      </c>
      <c r="CR11" t="s">
        <v>79</v>
      </c>
      <c r="CS11" t="s">
        <v>79</v>
      </c>
      <c r="CT11" t="s">
        <v>79</v>
      </c>
      <c r="CU11" t="s">
        <v>79</v>
      </c>
      <c r="CV11" t="s">
        <v>79</v>
      </c>
      <c r="CW11" t="s">
        <v>79</v>
      </c>
      <c r="CX11" t="s">
        <v>79</v>
      </c>
      <c r="CY11" t="s">
        <v>79</v>
      </c>
      <c r="DB11" t="s">
        <v>78</v>
      </c>
      <c r="DC11" t="s">
        <v>79</v>
      </c>
    </row>
    <row r="12" spans="2:107" customFormat="1">
      <c r="B12" s="171"/>
      <c r="C12" s="172"/>
      <c r="D12" s="171"/>
      <c r="E12" s="12"/>
      <c r="F12" s="12"/>
      <c r="G12" s="3"/>
      <c r="H12" s="36"/>
      <c r="I12" s="89"/>
      <c r="BU12" s="360"/>
    </row>
    <row r="13" spans="2:107" customFormat="1">
      <c r="B13" s="15">
        <f>'Table 5'!J13</f>
        <v>2022</v>
      </c>
      <c r="C13" s="9">
        <f t="shared" ref="C13:C38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27.915420947836889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27.915420947836889</v>
      </c>
      <c r="H13" s="36"/>
      <c r="I13" s="174">
        <f ca="1">E13-'[19]Table 1'!E13</f>
        <v>12.532751203790504</v>
      </c>
      <c r="J13" s="174"/>
      <c r="O13">
        <f t="shared" ref="O13:O32" si="18">B13</f>
        <v>2022</v>
      </c>
      <c r="P13">
        <f>INDEX('[18]Displacement Source AC'!$DR$2:$EO$30,MATCH(P$9,'[18]Displacement Source AC'!$C$2:$C$30,0),MATCH($O13,'[18]Displacement Source AC'!$DR$35:$EO$35,0))</f>
        <v>0</v>
      </c>
      <c r="Q13">
        <f>INDEX('[18]Displacement Source AC'!$DR$2:$EO$30,MATCH(Q$9,'[18]Displacement Source AC'!$C$2:$C$30,0),MATCH($O13,'[18]Displacement Source AC'!$DR$35:$EO$35,0))</f>
        <v>0</v>
      </c>
      <c r="R13">
        <f>INDEX('[18]Displacement Source AC'!$DR$2:$EO$30,MATCH(R$9,'[18]Displacement Source AC'!$C$2:$C$30,0),MATCH($O13,'[18]Displacement Source AC'!$DR$35:$EO$35,0))</f>
        <v>0</v>
      </c>
      <c r="S13" s="359">
        <f>INDEX('[18]Displacement Source AC'!$DR$2:$EO$30,MATCH(S$9,'[18]Displacement Source AC'!$C$2:$C$30,0),MATCH($O13,'[18]Displacement Source AC'!$DR$35:$EO$35,0))*S$41</f>
        <v>0</v>
      </c>
      <c r="T13" s="359">
        <f>INDEX('[18]Displacement Source AC'!$DR$2:$EO$30,MATCH(T$9,'[18]Displacement Source AC'!$C$2:$C$30,0),MATCH($O13,'[18]Displacement Source AC'!$DR$35:$EO$35,0))*T$41</f>
        <v>0</v>
      </c>
      <c r="U13" s="174">
        <f>INDEX('[18]Displacement Source AC'!$DR$2:$EO$30,MATCH(U$9,'[18]Displacement Source AC'!$C$2:$C$30,0),MATCH($O13,'[18]Displacement Source AC'!$DR$35:$EO$35,0))</f>
        <v>0</v>
      </c>
      <c r="V13" s="359">
        <f>INDEX('[18]Displacement Source AC'!$DR$2:$EO$30,MATCH(V$9,'[18]Displacement Source AC'!$C$2:$C$30,0),MATCH($O13,'[18]Displacement Source AC'!$DR$35:$EO$35,0))*V$41</f>
        <v>0</v>
      </c>
      <c r="W13" s="359">
        <f>INDEX('[18]Displacement Source AC'!$DR$2:$EO$30,MATCH(W$9,'[18]Displacement Source AC'!$C$2:$C$30,0),MATCH($O13,'[18]Displacement Source AC'!$DR$35:$EO$35,0))*W$41</f>
        <v>0</v>
      </c>
      <c r="X13" s="359">
        <f>INDEX('[18]Displacement Source AC'!$DR$2:$EO$30,MATCH(X$9,'[18]Displacement Source AC'!$C$2:$C$30,0),MATCH($O13,'[18]Displacement Source AC'!$DR$35:$EO$35,0))*X$41</f>
        <v>0</v>
      </c>
      <c r="Y13" s="359">
        <f>INDEX('[18]Displacement Source AC'!$DR$2:$EO$30,MATCH(Y$9,'[18]Displacement Source AC'!$C$2:$C$30,0),MATCH($O13,'[18]Displacement Source AC'!$DR$35:$EO$35,0))*Y$41</f>
        <v>0</v>
      </c>
      <c r="Z13" s="359">
        <f>INDEX('[18]Displacement Source AC'!$DR$2:$EO$30,MATCH(Z$9,'[18]Displacement Source AC'!$C$2:$C$30,0),MATCH($O13,'[18]Displacement Source AC'!$DR$35:$EO$35,0))*Z$41</f>
        <v>0</v>
      </c>
      <c r="AA13" s="359">
        <f>INDEX('[18]Displacement Source AC'!$DR$2:$EO$30,MATCH(AA$9,'[18]Displacement Source AC'!$C$2:$C$30,0),MATCH($O13,'[18]Displacement Source AC'!$DR$35:$EO$35,0))*AA$41</f>
        <v>0</v>
      </c>
      <c r="AB13" s="359">
        <f>INDEX('[18]Displacement Source AC'!$DR$2:$EO$30,MATCH(AB$9,'[18]Displacement Source AC'!$C$2:$C$30,0),MATCH($O13,'[18]Displacement Source AC'!$DR$35:$EO$35,0))*AB$41</f>
        <v>0</v>
      </c>
      <c r="AC13" s="359">
        <f>INDEX('[18]Displacement Source AC'!$DR$2:$EO$30,MATCH(AC$9,'[18]Displacement Source AC'!$C$2:$C$30,0),MATCH($O13,'[18]Displacement Source AC'!$DR$35:$EO$35,0))*AC$41</f>
        <v>0</v>
      </c>
      <c r="AD13" s="359">
        <f>INDEX('[18]Displacement Source AC'!$DR$2:$EO$30,MATCH(AD$9,'[18]Displacement Source AC'!$C$2:$C$30,0),MATCH($O13,'[18]Displacement Source AC'!$DR$35:$EO$35,0))*AD$41</f>
        <v>0</v>
      </c>
      <c r="AE13" s="359">
        <f>INDEX('[18]Displacement Source AC'!$DR$2:$EO$30,MATCH(AE$9,'[18]Displacement Source AC'!$C$2:$C$30,0),MATCH($O13,'[18]Displacement Source AC'!$DR$35:$EO$35,0))*AE$41</f>
        <v>0</v>
      </c>
      <c r="AF13" s="359">
        <f>INDEX('[18]Displacement Source AC'!$DR$2:$EO$30,MATCH(AF$9,'[18]Displacement Source AC'!$C$2:$C$30,0),MATCH($O13,'[18]Displacement Source AC'!$DR$35:$EO$35,0))*AF$41</f>
        <v>0</v>
      </c>
      <c r="AG13" s="359">
        <f>INDEX('[18]Displacement Source AC'!$DR$2:$EO$30,MATCH(AG$9,'[18]Displacement Source AC'!$C$2:$C$30,0),MATCH($O13,'[18]Displacement Source AC'!$DR$35:$EO$35,0))*AG$41</f>
        <v>0</v>
      </c>
      <c r="AL13">
        <f t="shared" ref="AL13:AM33" si="19">P13/P$5</f>
        <v>0</v>
      </c>
      <c r="AM13">
        <f t="shared" si="19"/>
        <v>0</v>
      </c>
      <c r="AN13">
        <f t="shared" ref="AN13:AN30" si="20">R13/R$5</f>
        <v>0</v>
      </c>
      <c r="AO13">
        <f t="shared" ref="AO13:AO30" si="21">S13/S$5</f>
        <v>0</v>
      </c>
      <c r="AP13">
        <f t="shared" ref="AP13:AP30" si="22">T13/T$5</f>
        <v>0</v>
      </c>
      <c r="AQ13">
        <f t="shared" ref="AQ13:AQ30" si="23">U13/U$5</f>
        <v>0</v>
      </c>
      <c r="AR13">
        <f t="shared" ref="AR13:AR30" si="24">V13/V$5</f>
        <v>0</v>
      </c>
      <c r="AS13">
        <f t="shared" ref="AS13:AS30" si="25">W13/W$5</f>
        <v>0</v>
      </c>
      <c r="AT13">
        <f t="shared" ref="AT13:AT30" si="26">X13/X$5</f>
        <v>0</v>
      </c>
      <c r="AU13">
        <f t="shared" ref="AU13:AU30" si="27">Y13/Y$5</f>
        <v>0</v>
      </c>
      <c r="AV13">
        <f t="shared" ref="AV13:AV30" si="28">Z13/Z$5</f>
        <v>0</v>
      </c>
      <c r="AW13">
        <f t="shared" ref="AW13:AW30" si="29">AA13/AA$5</f>
        <v>0</v>
      </c>
      <c r="AX13">
        <f t="shared" ref="AX13:AX30" si="30">AB13/AB$5</f>
        <v>0</v>
      </c>
      <c r="AY13">
        <f t="shared" ref="AY13:AY30" si="31">AC13/AC$5</f>
        <v>0</v>
      </c>
      <c r="AZ13">
        <f t="shared" ref="AZ13:AZ30" si="32">AD13/AD$5</f>
        <v>0</v>
      </c>
      <c r="BA13">
        <f t="shared" ref="BA13:BA30" si="33">AE13/AE$5</f>
        <v>0</v>
      </c>
      <c r="BB13">
        <f t="shared" ref="BB13:BB30" si="34">AF13/AF$5</f>
        <v>0</v>
      </c>
      <c r="BC13">
        <f t="shared" ref="BC13:BC30" si="35">AG13/AG$5</f>
        <v>0</v>
      </c>
      <c r="BG13">
        <f>O13</f>
        <v>2022</v>
      </c>
      <c r="BH13" s="130">
        <f>IFERROR(VLOOKUP($O13,'Table 3 ID Wind_2030'!$B$10:$K$37,10,FALSE),0)</f>
        <v>0</v>
      </c>
      <c r="BI13" s="130">
        <f>IFERROR(VLOOKUP($O13,'Table 3 UT CP Wind_2023'!$B$10:$K$37,10,FALSE),0)</f>
        <v>0</v>
      </c>
      <c r="BJ13" s="130">
        <f>IFERROR(VLOOKUP($O13,'Table 3 WYAE Wind_2024'!$B$10:$L$37,11,FALSE),0)</f>
        <v>0</v>
      </c>
      <c r="BK13" s="130">
        <f>IFERROR(VLOOKUP($O13,'Table 3 YK Wind wS_2029'!$B$10:$K$37,10,FALSE),0)</f>
        <v>0</v>
      </c>
      <c r="BL13" s="361"/>
      <c r="BM13" s="130">
        <f>IFERROR(VLOOKUP($O13,'Table 3 ID Wind wS_2032'!$B$10:$K$38,10,FALSE),0)</f>
        <v>0</v>
      </c>
      <c r="BN13" s="130">
        <f>IFERROR(VLOOKUP($O13,'Table 3 PV wS YK_2024'!$B$10:$K$40,10,FALSE),0)</f>
        <v>26.69</v>
      </c>
      <c r="BO13" s="361"/>
      <c r="BP13" s="130">
        <f>IFERROR(VLOOKUP($O13,'Table 3 PV wS SO_2024'!$B$10:$K$40,10,FALSE),0)</f>
        <v>26.69</v>
      </c>
      <c r="BQ13" s="361"/>
      <c r="BR13" s="130">
        <f>IFERROR(VLOOKUP($O13,'Table 3 PV wS UTN_2024'!$B$10:$K$43,10,FALSE),0)</f>
        <v>26.69</v>
      </c>
      <c r="BS13" s="130">
        <f>IFERROR(VLOOKUP($O13,'Table 3 PV wS JB_2024'!$B$10:$K$40,10,FALSE),0)</f>
        <v>26.69</v>
      </c>
      <c r="BT13" s="130">
        <f>IFERROR(VLOOKUP($O13,'Table 3 PV wS JB_2029'!$B$10:$K$40,10,FALSE),0)</f>
        <v>26.69</v>
      </c>
      <c r="BU13" s="361"/>
      <c r="BV13" s="130">
        <f>IFERROR(VLOOKUP($O13,'Table 3 PV wS UTS_2024'!$B$10:$K$38,10,FALSE),0)</f>
        <v>26.69</v>
      </c>
      <c r="BW13" s="130">
        <f>IFERROR(VLOOKUP($O13,'Table 3 PV wS UTS_2030'!$B$10:$K$38,10,FALSE),0)</f>
        <v>26.69</v>
      </c>
      <c r="BX13" s="360"/>
      <c r="BY13" s="130">
        <f>IFERROR(VLOOKUP($O13,'Table 3 185 MW (NTN) 2026)'!$B$13:$L$40,11,FALSE),0)</f>
        <v>8.43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0" si="37">O13</f>
        <v>2022</v>
      </c>
      <c r="DB13" s="89">
        <f>IFERROR(VLOOKUP($DA13,'Table 3 TransCost'!$B$10:$E$40,4,FALSE),0)</f>
        <v>0</v>
      </c>
      <c r="DC13" s="174">
        <f>$DB$5*DB13/1000</f>
        <v>0</v>
      </c>
    </row>
    <row r="14" spans="2:107" customFormat="1">
      <c r="B14" s="15">
        <f t="shared" ref="B14:B38" si="38">B13+1</f>
        <v>2023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25.612713691464723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25.612713691464723</v>
      </c>
      <c r="H14" s="36">
        <f ca="1">G14-E14</f>
        <v>0</v>
      </c>
      <c r="I14" s="174">
        <f ca="1">E14-'[19]Table 1'!E14</f>
        <v>8.8545166267347675</v>
      </c>
      <c r="J14" s="174"/>
      <c r="O14">
        <f t="shared" si="18"/>
        <v>2023</v>
      </c>
      <c r="P14">
        <f>INDEX('[18]Displacement Source AC'!$DR$2:$EO$30,MATCH(P$9,'[18]Displacement Source AC'!$C$2:$C$30,0),MATCH($O14,'[18]Displacement Source AC'!$DR$35:$EO$35,0))</f>
        <v>0</v>
      </c>
      <c r="Q14">
        <f>INDEX('[18]Displacement Source AC'!$DR$2:$EO$30,MATCH(Q$9,'[18]Displacement Source AC'!$C$2:$C$30,0),MATCH($O14,'[18]Displacement Source AC'!$DR$35:$EO$35,0))</f>
        <v>0</v>
      </c>
      <c r="R14">
        <f>INDEX('[18]Displacement Source AC'!$DR$2:$EO$30,MATCH(R$9,'[18]Displacement Source AC'!$C$2:$C$30,0),MATCH($O14,'[18]Displacement Source AC'!$DR$35:$EO$35,0))</f>
        <v>0</v>
      </c>
      <c r="S14" s="359">
        <f>INDEX('[18]Displacement Source AC'!$DR$2:$EO$30,MATCH(S$9,'[18]Displacement Source AC'!$C$2:$C$30,0),MATCH($O14,'[18]Displacement Source AC'!$DR$35:$EO$35,0))*S$41</f>
        <v>0</v>
      </c>
      <c r="T14" s="359">
        <f>INDEX('[18]Displacement Source AC'!$DR$2:$EO$30,MATCH(T$9,'[18]Displacement Source AC'!$C$2:$C$30,0),MATCH($O14,'[18]Displacement Source AC'!$DR$35:$EO$35,0))*T$41</f>
        <v>0</v>
      </c>
      <c r="U14" s="174">
        <f>INDEX('[18]Displacement Source AC'!$DR$2:$EO$30,MATCH(U$9,'[18]Displacement Source AC'!$C$2:$C$30,0),MATCH($O14,'[18]Displacement Source AC'!$DR$35:$EO$35,0))</f>
        <v>0</v>
      </c>
      <c r="V14" s="359">
        <f>INDEX('[18]Displacement Source AC'!$DR$2:$EO$30,MATCH(V$9,'[18]Displacement Source AC'!$C$2:$C$30,0),MATCH($O14,'[18]Displacement Source AC'!$DR$35:$EO$35,0))*V$41</f>
        <v>0</v>
      </c>
      <c r="W14" s="359">
        <f>INDEX('[18]Displacement Source AC'!$DR$2:$EO$30,MATCH(W$9,'[18]Displacement Source AC'!$C$2:$C$30,0),MATCH($O14,'[18]Displacement Source AC'!$DR$35:$EO$35,0))*W$41</f>
        <v>0</v>
      </c>
      <c r="X14" s="359">
        <f>INDEX('[18]Displacement Source AC'!$DR$2:$EO$30,MATCH(X$9,'[18]Displacement Source AC'!$C$2:$C$30,0),MATCH($O14,'[18]Displacement Source AC'!$DR$35:$EO$35,0))*X$41</f>
        <v>0</v>
      </c>
      <c r="Y14" s="359">
        <f>INDEX('[18]Displacement Source AC'!$DR$2:$EO$30,MATCH(Y$9,'[18]Displacement Source AC'!$C$2:$C$30,0),MATCH($O14,'[18]Displacement Source AC'!$DR$35:$EO$35,0))*Y$41</f>
        <v>0</v>
      </c>
      <c r="Z14" s="359">
        <f>INDEX('[18]Displacement Source AC'!$DR$2:$EO$30,MATCH(Z$9,'[18]Displacement Source AC'!$C$2:$C$30,0),MATCH($O14,'[18]Displacement Source AC'!$DR$35:$EO$35,0))*Z$41</f>
        <v>0</v>
      </c>
      <c r="AA14" s="359">
        <f>INDEX('[18]Displacement Source AC'!$DR$2:$EO$30,MATCH(AA$9,'[18]Displacement Source AC'!$C$2:$C$30,0),MATCH($O14,'[18]Displacement Source AC'!$DR$35:$EO$35,0))*AA$41</f>
        <v>0</v>
      </c>
      <c r="AB14" s="359">
        <f>INDEX('[18]Displacement Source AC'!$DR$2:$EO$30,MATCH(AB$9,'[18]Displacement Source AC'!$C$2:$C$30,0),MATCH($O14,'[18]Displacement Source AC'!$DR$35:$EO$35,0))*AB$41</f>
        <v>0</v>
      </c>
      <c r="AC14" s="359">
        <f>INDEX('[18]Displacement Source AC'!$DR$2:$EO$30,MATCH(AC$9,'[18]Displacement Source AC'!$C$2:$C$30,0),MATCH($O14,'[18]Displacement Source AC'!$DR$35:$EO$35,0))*AC$41</f>
        <v>0</v>
      </c>
      <c r="AD14" s="359">
        <f>INDEX('[18]Displacement Source AC'!$DR$2:$EO$30,MATCH(AD$9,'[18]Displacement Source AC'!$C$2:$C$30,0),MATCH($O14,'[18]Displacement Source AC'!$DR$35:$EO$35,0))*AD$41</f>
        <v>0</v>
      </c>
      <c r="AE14" s="359">
        <f>INDEX('[18]Displacement Source AC'!$DR$2:$EO$30,MATCH(AE$9,'[18]Displacement Source AC'!$C$2:$C$30,0),MATCH($O14,'[18]Displacement Source AC'!$DR$35:$EO$35,0))*AE$41</f>
        <v>0</v>
      </c>
      <c r="AF14" s="359">
        <f>INDEX('[18]Displacement Source AC'!$DR$2:$EO$30,MATCH(AF$9,'[18]Displacement Source AC'!$C$2:$C$30,0),MATCH($O14,'[18]Displacement Source AC'!$DR$35:$EO$35,0))*AF$41</f>
        <v>0</v>
      </c>
      <c r="AG14" s="359">
        <f>INDEX('[18]Displacement Source AC'!$DR$2:$EO$30,MATCH(AG$9,'[18]Displacement Source AC'!$C$2:$C$30,0),MATCH($O14,'[18]Displacement Source AC'!$DR$35:$EO$35,0))*AG$41</f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0" si="40">O14</f>
        <v>2023</v>
      </c>
      <c r="BH14" s="130">
        <f>IFERROR(VLOOKUP($O14,'Table 3 ID Wind_2030'!$B$10:$K$37,10,FALSE),0)</f>
        <v>0</v>
      </c>
      <c r="BI14" s="130">
        <f>IFERROR(VLOOKUP($O14,'Table 3 UT CP Wind_2023'!$B$10:$K$37,10,FALSE),0)</f>
        <v>121.1121219836666</v>
      </c>
      <c r="BJ14" s="130">
        <f>IFERROR(VLOOKUP($O14,'Table 3 WYAE Wind_2024'!$B$10:$L$37,11,FALSE),0)</f>
        <v>0</v>
      </c>
      <c r="BK14" s="130">
        <f>IFERROR(VLOOKUP($O14,'Table 3 YK Wind wS_2029'!$B$10:$K$37,10,FALSE),0)</f>
        <v>0</v>
      </c>
      <c r="BL14" s="361"/>
      <c r="BM14" s="130">
        <f>IFERROR(VLOOKUP($O14,'Table 3 ID Wind wS_2032'!$B$10:$K$38,10,FALSE),0)</f>
        <v>0</v>
      </c>
      <c r="BN14" s="130">
        <f>IFERROR(VLOOKUP($O14,'Table 3 PV wS YK_2024'!$B$10:$K$40,10,FALSE),0)</f>
        <v>27.25</v>
      </c>
      <c r="BO14" s="361"/>
      <c r="BP14" s="130">
        <f>IFERROR(VLOOKUP($O14,'Table 3 PV wS SO_2024'!$B$10:$K$40,10,FALSE),0)</f>
        <v>27.25</v>
      </c>
      <c r="BQ14" s="361"/>
      <c r="BR14" s="130">
        <f>IFERROR(VLOOKUP($O14,'Table 3 PV wS UTN_2024'!$B$10:$K$43,10,FALSE),0)</f>
        <v>27.25</v>
      </c>
      <c r="BS14" s="130">
        <f>IFERROR(VLOOKUP($O14,'Table 3 PV wS JB_2024'!$B$10:$K$40,10,FALSE),0)</f>
        <v>27.25</v>
      </c>
      <c r="BT14" s="130">
        <f>IFERROR(VLOOKUP($O14,'Table 3 PV wS JB_2029'!$B$10:$K$40,10,FALSE),0)</f>
        <v>27.25</v>
      </c>
      <c r="BU14" s="361"/>
      <c r="BV14" s="130">
        <f>IFERROR(VLOOKUP($O14,'Table 3 PV wS UTS_2024'!$B$10:$K$38,10,FALSE),0)</f>
        <v>27.25</v>
      </c>
      <c r="BW14" s="130">
        <f>IFERROR(VLOOKUP($O14,'Table 3 PV wS UTS_2030'!$B$10:$K$38,10,FALSE),0)</f>
        <v>27.25</v>
      </c>
      <c r="BX14" s="360"/>
      <c r="BY14" s="130">
        <f>IFERROR(VLOOKUP($O14,'Table 3 185 MW (NTN) 2026)'!$B$13:$L$40,11,FALSE),0)</f>
        <v>8.61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2023</v>
      </c>
      <c r="DB14" s="89">
        <f>IFERROR(VLOOKUP($DA14,'Table 3 TransCost'!$B$10:$E$40,4,FALSE),0)</f>
        <v>0</v>
      </c>
      <c r="DC14" s="174">
        <f t="shared" ref="DC14:DC30" si="41">$DB$5*DB14/1000</f>
        <v>0</v>
      </c>
    </row>
    <row r="15" spans="2:107" customFormat="1">
      <c r="B15" s="15">
        <f t="shared" si="38"/>
        <v>2024</v>
      </c>
      <c r="C15" s="9">
        <f t="shared" si="17"/>
        <v>0</v>
      </c>
      <c r="D15" s="45"/>
      <c r="E15" s="9">
        <f t="shared" ca="1" si="39"/>
        <v>17.913173967358098</v>
      </c>
      <c r="F15" s="37"/>
      <c r="G15" s="14">
        <f t="shared" ref="G15:G38" ca="1" si="42">SUMIF(INDIRECT("'Table 5'!$J$"&amp;$K$3&amp;":$J$"&amp;$K$4),B15,INDIRECT("'Table 5'!$e$"&amp;$K$3&amp;":$e$"&amp;$K$4))/SUMIF(INDIRECT("'Table 5'!$J$"&amp;$K$3&amp;":$J$"&amp;$K$4),B15,INDIRECT("'Table 5'!$f$"&amp;$K$3&amp;":$f$"&amp;$K$4))</f>
        <v>17.913173967358098</v>
      </c>
      <c r="H15" s="36">
        <f t="shared" ref="H15:H38" ca="1" si="43">G15-E15</f>
        <v>0</v>
      </c>
      <c r="I15" s="174">
        <f ca="1">E15-'[19]Table 1'!E15</f>
        <v>0.76802687900494249</v>
      </c>
      <c r="J15" s="174"/>
      <c r="N15" s="89"/>
      <c r="O15">
        <f t="shared" si="18"/>
        <v>2024</v>
      </c>
      <c r="P15">
        <f>INDEX('[18]Displacement Source AC'!$DR$2:$EO$30,MATCH(P$9,'[18]Displacement Source AC'!$C$2:$C$30,0),MATCH($O15,'[18]Displacement Source AC'!$DR$35:$EO$35,0))</f>
        <v>0</v>
      </c>
      <c r="Q15">
        <f>INDEX('[18]Displacement Source AC'!$DR$2:$EO$30,MATCH(Q$9,'[18]Displacement Source AC'!$C$2:$C$30,0),MATCH($O15,'[18]Displacement Source AC'!$DR$35:$EO$35,0))</f>
        <v>0</v>
      </c>
      <c r="R15">
        <f>INDEX('[18]Displacement Source AC'!$DR$2:$EO$30,MATCH(R$9,'[18]Displacement Source AC'!$C$2:$C$30,0),MATCH($O15,'[18]Displacement Source AC'!$DR$35:$EO$35,0))</f>
        <v>0</v>
      </c>
      <c r="S15" s="359">
        <f>INDEX('[18]Displacement Source AC'!$DR$2:$EO$30,MATCH(S$9,'[18]Displacement Source AC'!$C$2:$C$30,0),MATCH($O15,'[18]Displacement Source AC'!$DR$35:$EO$35,0))*S$41</f>
        <v>0</v>
      </c>
      <c r="T15" s="359">
        <f>INDEX('[18]Displacement Source AC'!$DR$2:$EO$30,MATCH(T$9,'[18]Displacement Source AC'!$C$2:$C$30,0),MATCH($O15,'[18]Displacement Source AC'!$DR$35:$EO$35,0))*T$41</f>
        <v>0</v>
      </c>
      <c r="U15" s="174">
        <f>INDEX('[18]Displacement Source AC'!$DR$2:$EO$30,MATCH(U$9,'[18]Displacement Source AC'!$C$2:$C$30,0),MATCH($O15,'[18]Displacement Source AC'!$DR$35:$EO$35,0))</f>
        <v>0</v>
      </c>
      <c r="V15" s="359">
        <f>INDEX('[18]Displacement Source AC'!$DR$2:$EO$30,MATCH(V$9,'[18]Displacement Source AC'!$C$2:$C$30,0),MATCH($O15,'[18]Displacement Source AC'!$DR$35:$EO$35,0))*V$41</f>
        <v>0</v>
      </c>
      <c r="W15" s="359">
        <f>INDEX('[18]Displacement Source AC'!$DR$2:$EO$30,MATCH(W$9,'[18]Displacement Source AC'!$C$2:$C$30,0),MATCH($O15,'[18]Displacement Source AC'!$DR$35:$EO$35,0))*W$41</f>
        <v>0</v>
      </c>
      <c r="X15" s="359">
        <f>INDEX('[18]Displacement Source AC'!$DR$2:$EO$30,MATCH(X$9,'[18]Displacement Source AC'!$C$2:$C$30,0),MATCH($O15,'[18]Displacement Source AC'!$DR$35:$EO$35,0))*X$41</f>
        <v>0</v>
      </c>
      <c r="Y15" s="359">
        <f>INDEX('[18]Displacement Source AC'!$DR$2:$EO$30,MATCH(Y$9,'[18]Displacement Source AC'!$C$2:$C$30,0),MATCH($O15,'[18]Displacement Source AC'!$DR$35:$EO$35,0))*Y$41</f>
        <v>0</v>
      </c>
      <c r="Z15" s="359">
        <f>INDEX('[18]Displacement Source AC'!$DR$2:$EO$30,MATCH(Z$9,'[18]Displacement Source AC'!$C$2:$C$30,0),MATCH($O15,'[18]Displacement Source AC'!$DR$35:$EO$35,0))*Z$41</f>
        <v>0</v>
      </c>
      <c r="AA15" s="359">
        <f>INDEX('[18]Displacement Source AC'!$DR$2:$EO$30,MATCH(AA$9,'[18]Displacement Source AC'!$C$2:$C$30,0),MATCH($O15,'[18]Displacement Source AC'!$DR$35:$EO$35,0))*AA$41</f>
        <v>0</v>
      </c>
      <c r="AB15" s="359">
        <f>INDEX('[18]Displacement Source AC'!$DR$2:$EO$30,MATCH(AB$9,'[18]Displacement Source AC'!$C$2:$C$30,0),MATCH($O15,'[18]Displacement Source AC'!$DR$35:$EO$35,0))*AB$41</f>
        <v>0</v>
      </c>
      <c r="AC15" s="359">
        <f>INDEX('[18]Displacement Source AC'!$DR$2:$EO$30,MATCH(AC$9,'[18]Displacement Source AC'!$C$2:$C$30,0),MATCH($O15,'[18]Displacement Source AC'!$DR$35:$EO$35,0))*AC$41</f>
        <v>0</v>
      </c>
      <c r="AD15" s="359">
        <f>INDEX('[18]Displacement Source AC'!$DR$2:$EO$30,MATCH(AD$9,'[18]Displacement Source AC'!$C$2:$C$30,0),MATCH($O15,'[18]Displacement Source AC'!$DR$35:$EO$35,0))*AD$41</f>
        <v>0</v>
      </c>
      <c r="AE15" s="359">
        <f>INDEX('[18]Displacement Source AC'!$DR$2:$EO$30,MATCH(AE$9,'[18]Displacement Source AC'!$C$2:$C$30,0),MATCH($O15,'[18]Displacement Source AC'!$DR$35:$EO$35,0))*AE$41</f>
        <v>0</v>
      </c>
      <c r="AF15" s="359">
        <f>INDEX('[18]Displacement Source AC'!$DR$2:$EO$30,MATCH(AF$9,'[18]Displacement Source AC'!$C$2:$C$30,0),MATCH($O15,'[18]Displacement Source AC'!$DR$35:$EO$35,0))*AF$41</f>
        <v>0</v>
      </c>
      <c r="AG15" s="359">
        <f>INDEX('[18]Displacement Source AC'!$DR$2:$EO$30,MATCH(AG$9,'[18]Displacement Source AC'!$C$2:$C$30,0),MATCH($O15,'[18]Displacement Source AC'!$DR$35:$EO$35,0))*AG$41</f>
        <v>0</v>
      </c>
      <c r="AL15">
        <f t="shared" si="19"/>
        <v>0</v>
      </c>
      <c r="AM15">
        <f t="shared" si="19"/>
        <v>0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0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2024</v>
      </c>
      <c r="BH15" s="130">
        <f>IFERROR(VLOOKUP($O15,'Table 3 ID Wind_2030'!$B$10:$K$37,10,FALSE),0)</f>
        <v>0</v>
      </c>
      <c r="BI15" s="130">
        <f>IFERROR(VLOOKUP($O15,'Table 3 UT CP Wind_2023'!$B$10:$K$37,10,FALSE),0)</f>
        <v>123.80246376811596</v>
      </c>
      <c r="BJ15" s="130">
        <f>IFERROR(VLOOKUP($O15,'Table 3 WYAE Wind_2024'!$B$10:$L$37,11,FALSE),0)</f>
        <v>167.27126747278072</v>
      </c>
      <c r="BK15" s="130">
        <f>IFERROR(VLOOKUP($O15,'Table 3 YK Wind wS_2029'!$B$10:$K$37,10,FALSE),0)</f>
        <v>0</v>
      </c>
      <c r="BL15" s="361"/>
      <c r="BM15" s="130">
        <f>IFERROR(VLOOKUP($O15,'Table 3 ID Wind wS_2032'!$B$10:$K$38,10,FALSE),0)</f>
        <v>0</v>
      </c>
      <c r="BN15" s="130">
        <f>IFERROR(VLOOKUP($O15,'Table 3 PV wS YK_2024'!$B$10:$K$40,10,FALSE),0)</f>
        <v>94.09644523911571</v>
      </c>
      <c r="BO15" s="361"/>
      <c r="BP15" s="130">
        <f>IFERROR(VLOOKUP($O15,'Table 3 PV wS SO_2024'!$B$10:$K$40,10,FALSE),0)</f>
        <v>93.779635345997292</v>
      </c>
      <c r="BQ15" s="361"/>
      <c r="BR15" s="130">
        <f>IFERROR(VLOOKUP($O15,'Table 3 PV wS UTN_2024'!$B$10:$K$43,10,FALSE),0)</f>
        <v>92.978350344380246</v>
      </c>
      <c r="BS15" s="130">
        <f>IFERROR(VLOOKUP($O15,'Table 3 PV wS JB_2024'!$B$10:$K$40,10,FALSE),0)</f>
        <v>90.291932627118655</v>
      </c>
      <c r="BT15" s="130">
        <f>IFERROR(VLOOKUP($O15,'Table 3 PV wS JB_2029'!$B$10:$K$40,10,FALSE),0)</f>
        <v>27.85</v>
      </c>
      <c r="BU15" s="361"/>
      <c r="BV15" s="130">
        <f>IFERROR(VLOOKUP($O15,'Table 3 PV wS UTS_2024'!$B$10:$K$38,10,FALSE),0)</f>
        <v>91.896923972676461</v>
      </c>
      <c r="BW15" s="130">
        <f>IFERROR(VLOOKUP($O15,'Table 3 PV wS UTS_2030'!$B$10:$K$38,10,FALSE),0)</f>
        <v>27.85</v>
      </c>
      <c r="BX15" s="360"/>
      <c r="BY15" s="130">
        <f>IFERROR(VLOOKUP($O15,'Table 3 185 MW (NTN) 2026)'!$B$13:$L$40,11,FALSE),0)</f>
        <v>8.8000000000000007</v>
      </c>
      <c r="CD15">
        <f>SUM(AL$13:AL15)*BH15/1000</f>
        <v>0</v>
      </c>
      <c r="CE15">
        <f>SUM(AM$13:AM15)*BI15/1000</f>
        <v>0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0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0</v>
      </c>
      <c r="DA15">
        <f t="shared" si="37"/>
        <v>2024</v>
      </c>
      <c r="DB15" s="89">
        <f>IFERROR(VLOOKUP($DA15,'Table 3 TransCost'!$B$10:$E$40,4,FALSE),0)</f>
        <v>47.870308055404145</v>
      </c>
      <c r="DC15" s="174">
        <f t="shared" si="41"/>
        <v>0</v>
      </c>
    </row>
    <row r="16" spans="2:107" customFormat="1">
      <c r="B16" s="15">
        <f t="shared" si="38"/>
        <v>2025</v>
      </c>
      <c r="C16" s="9">
        <f t="shared" si="17"/>
        <v>0</v>
      </c>
      <c r="D16" s="45"/>
      <c r="E16" s="9">
        <f t="shared" ca="1" si="39"/>
        <v>19.00918985471786</v>
      </c>
      <c r="F16" s="37"/>
      <c r="G16" s="14">
        <f t="shared" ca="1" si="42"/>
        <v>19.00918985471786</v>
      </c>
      <c r="H16" s="36">
        <f t="shared" ca="1" si="43"/>
        <v>0</v>
      </c>
      <c r="I16" s="174">
        <f ca="1">E16-'[19]Table 1'!E16</f>
        <v>0.53885525637152298</v>
      </c>
      <c r="J16" s="174"/>
      <c r="M16" s="111"/>
      <c r="O16">
        <f t="shared" si="18"/>
        <v>2025</v>
      </c>
      <c r="P16">
        <f>INDEX('[18]Displacement Source AC'!$DR$2:$EO$30,MATCH(P$9,'[18]Displacement Source AC'!$C$2:$C$30,0),MATCH($O16,'[18]Displacement Source AC'!$DR$35:$EO$35,0))</f>
        <v>0</v>
      </c>
      <c r="Q16">
        <f>INDEX('[18]Displacement Source AC'!$DR$2:$EO$30,MATCH(Q$9,'[18]Displacement Source AC'!$C$2:$C$30,0),MATCH($O16,'[18]Displacement Source AC'!$DR$35:$EO$35,0))</f>
        <v>0</v>
      </c>
      <c r="R16">
        <f>INDEX('[18]Displacement Source AC'!$DR$2:$EO$30,MATCH(R$9,'[18]Displacement Source AC'!$C$2:$C$30,0),MATCH($O16,'[18]Displacement Source AC'!$DR$35:$EO$35,0))</f>
        <v>0</v>
      </c>
      <c r="S16" s="359">
        <f>INDEX('[18]Displacement Source AC'!$DR$2:$EO$30,MATCH(S$9,'[18]Displacement Source AC'!$C$2:$C$30,0),MATCH($O16,'[18]Displacement Source AC'!$DR$35:$EO$35,0))*S$41</f>
        <v>0</v>
      </c>
      <c r="T16" s="359">
        <f>INDEX('[18]Displacement Source AC'!$DR$2:$EO$30,MATCH(T$9,'[18]Displacement Source AC'!$C$2:$C$30,0),MATCH($O16,'[18]Displacement Source AC'!$DR$35:$EO$35,0))*T$41</f>
        <v>0</v>
      </c>
      <c r="U16" s="174">
        <f>INDEX('[18]Displacement Source AC'!$DR$2:$EO$30,MATCH(U$9,'[18]Displacement Source AC'!$C$2:$C$30,0),MATCH($O16,'[18]Displacement Source AC'!$DR$35:$EO$35,0))</f>
        <v>0</v>
      </c>
      <c r="V16" s="359">
        <f>INDEX('[18]Displacement Source AC'!$DR$2:$EO$30,MATCH(V$9,'[18]Displacement Source AC'!$C$2:$C$30,0),MATCH($O16,'[18]Displacement Source AC'!$DR$35:$EO$35,0))*V$41</f>
        <v>0</v>
      </c>
      <c r="W16" s="359">
        <f>INDEX('[18]Displacement Source AC'!$DR$2:$EO$30,MATCH(W$9,'[18]Displacement Source AC'!$C$2:$C$30,0),MATCH($O16,'[18]Displacement Source AC'!$DR$35:$EO$35,0))*W$41</f>
        <v>0</v>
      </c>
      <c r="X16" s="359">
        <f>INDEX('[18]Displacement Source AC'!$DR$2:$EO$30,MATCH(X$9,'[18]Displacement Source AC'!$C$2:$C$30,0),MATCH($O16,'[18]Displacement Source AC'!$DR$35:$EO$35,0))*X$41</f>
        <v>0</v>
      </c>
      <c r="Y16" s="359">
        <f>INDEX('[18]Displacement Source AC'!$DR$2:$EO$30,MATCH(Y$9,'[18]Displacement Source AC'!$C$2:$C$30,0),MATCH($O16,'[18]Displacement Source AC'!$DR$35:$EO$35,0))*Y$41</f>
        <v>0</v>
      </c>
      <c r="Z16" s="359">
        <f>INDEX('[18]Displacement Source AC'!$DR$2:$EO$30,MATCH(Z$9,'[18]Displacement Source AC'!$C$2:$C$30,0),MATCH($O16,'[18]Displacement Source AC'!$DR$35:$EO$35,0))*Z$41</f>
        <v>0</v>
      </c>
      <c r="AA16" s="359">
        <f>INDEX('[18]Displacement Source AC'!$DR$2:$EO$30,MATCH(AA$9,'[18]Displacement Source AC'!$C$2:$C$30,0),MATCH($O16,'[18]Displacement Source AC'!$DR$35:$EO$35,0))*AA$41</f>
        <v>0</v>
      </c>
      <c r="AB16" s="359">
        <f>INDEX('[18]Displacement Source AC'!$DR$2:$EO$30,MATCH(AB$9,'[18]Displacement Source AC'!$C$2:$C$30,0),MATCH($O16,'[18]Displacement Source AC'!$DR$35:$EO$35,0))*AB$41</f>
        <v>0</v>
      </c>
      <c r="AC16" s="359">
        <f>INDEX('[18]Displacement Source AC'!$DR$2:$EO$30,MATCH(AC$9,'[18]Displacement Source AC'!$C$2:$C$30,0),MATCH($O16,'[18]Displacement Source AC'!$DR$35:$EO$35,0))*AC$41</f>
        <v>0</v>
      </c>
      <c r="AD16" s="359">
        <f>INDEX('[18]Displacement Source AC'!$DR$2:$EO$30,MATCH(AD$9,'[18]Displacement Source AC'!$C$2:$C$30,0),MATCH($O16,'[18]Displacement Source AC'!$DR$35:$EO$35,0))*AD$41</f>
        <v>0</v>
      </c>
      <c r="AE16" s="359">
        <f>INDEX('[18]Displacement Source AC'!$DR$2:$EO$30,MATCH(AE$9,'[18]Displacement Source AC'!$C$2:$C$30,0),MATCH($O16,'[18]Displacement Source AC'!$DR$35:$EO$35,0))*AE$41</f>
        <v>0</v>
      </c>
      <c r="AF16" s="359">
        <f>INDEX('[18]Displacement Source AC'!$DR$2:$EO$30,MATCH(AF$9,'[18]Displacement Source AC'!$C$2:$C$30,0),MATCH($O16,'[18]Displacement Source AC'!$DR$35:$EO$35,0))*AF$41</f>
        <v>0</v>
      </c>
      <c r="AG16" s="359">
        <f>INDEX('[18]Displacement Source AC'!$DR$2:$EO$30,MATCH(AG$9,'[18]Displacement Source AC'!$C$2:$C$30,0),MATCH($O16,'[18]Displacement Source AC'!$DR$35:$EO$35,0))*AG$41</f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2025</v>
      </c>
      <c r="BH16" s="130">
        <f>IFERROR(VLOOKUP($O16,'Table 3 ID Wind_2030'!$B$10:$K$37,10,FALSE),0)</f>
        <v>0</v>
      </c>
      <c r="BI16" s="130">
        <f>IFERROR(VLOOKUP($O16,'Table 3 UT CP Wind_2023'!$B$10:$K$37,10,FALSE),0)</f>
        <v>126.63608695652175</v>
      </c>
      <c r="BJ16" s="130">
        <f>IFERROR(VLOOKUP($O16,'Table 3 WYAE Wind_2024'!$B$10:$L$37,11,FALSE),0)</f>
        <v>171.12020833333332</v>
      </c>
      <c r="BK16" s="130">
        <f>IFERROR(VLOOKUP($O16,'Table 3 YK Wind wS_2029'!$B$10:$K$37,10,FALSE),0)</f>
        <v>0</v>
      </c>
      <c r="BL16" s="361"/>
      <c r="BM16" s="130">
        <f>IFERROR(VLOOKUP($O16,'Table 3 ID Wind wS_2032'!$B$10:$K$38,10,FALSE),0)</f>
        <v>0</v>
      </c>
      <c r="BN16" s="130">
        <f>IFERROR(VLOOKUP($O16,'Table 3 PV wS YK_2024'!$B$10:$K$40,10,FALSE),0)</f>
        <v>96.26</v>
      </c>
      <c r="BO16" s="361"/>
      <c r="BP16" s="130">
        <f>IFERROR(VLOOKUP($O16,'Table 3 PV wS SO_2024'!$B$10:$K$40,10,FALSE),0)</f>
        <v>95.94</v>
      </c>
      <c r="BQ16" s="361"/>
      <c r="BR16" s="130">
        <f>IFERROR(VLOOKUP($O16,'Table 3 PV wS UTN_2024'!$B$10:$K$43,10,FALSE),0)</f>
        <v>95.12</v>
      </c>
      <c r="BS16" s="130">
        <f>IFERROR(VLOOKUP($O16,'Table 3 PV wS JB_2024'!$B$10:$K$40,10,FALSE),0)</f>
        <v>92.37</v>
      </c>
      <c r="BT16" s="130">
        <f>IFERROR(VLOOKUP($O16,'Table 3 PV wS JB_2029'!$B$10:$K$40,10,FALSE),0)</f>
        <v>28.49</v>
      </c>
      <c r="BU16" s="361"/>
      <c r="BV16" s="130">
        <f>IFERROR(VLOOKUP($O16,'Table 3 PV wS UTS_2024'!$B$10:$K$38,10,FALSE),0)</f>
        <v>94.01</v>
      </c>
      <c r="BW16" s="130">
        <f>IFERROR(VLOOKUP($O16,'Table 3 PV wS UTS_2030'!$B$10:$K$38,10,FALSE),0)</f>
        <v>28.49</v>
      </c>
      <c r="BX16" s="360"/>
      <c r="BY16" s="130">
        <f>IFERROR(VLOOKUP($O16,'Table 3 185 MW (NTN) 2026)'!$B$13:$L$40,11,FALSE),0)</f>
        <v>9</v>
      </c>
      <c r="CD16">
        <f>SUM(AL$13:AL16)*BH16/1000</f>
        <v>0</v>
      </c>
      <c r="CE16">
        <f>SUM(AM$13:AM16)*BI16/1000</f>
        <v>0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0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0" si="44">SUM(CD16:CX16)</f>
        <v>0</v>
      </c>
      <c r="DA16">
        <f t="shared" si="37"/>
        <v>2025</v>
      </c>
      <c r="DB16" s="89">
        <f>IFERROR(VLOOKUP($DA16,'Table 3 TransCost'!$B$10:$E$40,4,FALSE),0)</f>
        <v>48.97</v>
      </c>
      <c r="DC16" s="174">
        <f t="shared" si="41"/>
        <v>0</v>
      </c>
    </row>
    <row r="17" spans="2:107">
      <c r="B17" s="15">
        <f t="shared" si="38"/>
        <v>2026</v>
      </c>
      <c r="C17" s="9">
        <f t="shared" si="17"/>
        <v>115.47174342061953</v>
      </c>
      <c r="D17" s="45"/>
      <c r="E17" s="9">
        <f t="shared" ca="1" si="39"/>
        <v>19.304536360045752</v>
      </c>
      <c r="F17" s="37"/>
      <c r="G17" s="14">
        <f t="shared" ca="1" si="42"/>
        <v>32.486242229979482</v>
      </c>
      <c r="H17" s="36">
        <f t="shared" ca="1" si="43"/>
        <v>13.18170586993373</v>
      </c>
      <c r="I17" s="174">
        <f ca="1">E17-'[19]Table 1'!E17</f>
        <v>-2.5121246648423465</v>
      </c>
      <c r="J17" s="174"/>
      <c r="M17" s="112"/>
      <c r="O17">
        <f t="shared" si="18"/>
        <v>2026</v>
      </c>
      <c r="P17">
        <f>INDEX('[18]Displacement Source AC'!$DR$2:$EO$30,MATCH(P$9,'[18]Displacement Source AC'!$C$2:$C$30,0),MATCH($O17,'[18]Displacement Source AC'!$DR$35:$EO$35,0))</f>
        <v>0</v>
      </c>
      <c r="Q17">
        <f>INDEX('[18]Displacement Source AC'!$DR$2:$EO$30,MATCH(Q$9,'[18]Displacement Source AC'!$C$2:$C$30,0),MATCH($O17,'[18]Displacement Source AC'!$DR$35:$EO$35,0))</f>
        <v>0</v>
      </c>
      <c r="R17">
        <f>INDEX('[18]Displacement Source AC'!$DR$2:$EO$30,MATCH(R$9,'[18]Displacement Source AC'!$C$2:$C$30,0),MATCH($O17,'[18]Displacement Source AC'!$DR$35:$EO$35,0))</f>
        <v>0</v>
      </c>
      <c r="S17" s="359">
        <f>INDEX('[18]Displacement Source AC'!$DR$2:$EO$30,MATCH(S$9,'[18]Displacement Source AC'!$C$2:$C$30,0),MATCH($O17,'[18]Displacement Source AC'!$DR$35:$EO$35,0))*S$41</f>
        <v>0</v>
      </c>
      <c r="T17" s="359">
        <f>INDEX('[18]Displacement Source AC'!$DR$2:$EO$30,MATCH(T$9,'[18]Displacement Source AC'!$C$2:$C$30,0),MATCH($O17,'[18]Displacement Source AC'!$DR$35:$EO$35,0))*T$41</f>
        <v>0</v>
      </c>
      <c r="U17" s="174">
        <f>INDEX('[18]Displacement Source AC'!$DR$2:$EO$30,MATCH(U$9,'[18]Displacement Source AC'!$C$2:$C$30,0),MATCH($O17,'[18]Displacement Source AC'!$DR$35:$EO$35,0))</f>
        <v>0</v>
      </c>
      <c r="V17" s="359">
        <f>INDEX('[18]Displacement Source AC'!$DR$2:$EO$30,MATCH(V$9,'[18]Displacement Source AC'!$C$2:$C$30,0),MATCH($O17,'[18]Displacement Source AC'!$DR$35:$EO$35,0))*V$41</f>
        <v>0</v>
      </c>
      <c r="W17" s="359">
        <f>INDEX('[18]Displacement Source AC'!$DR$2:$EO$30,MATCH(W$9,'[18]Displacement Source AC'!$C$2:$C$30,0),MATCH($O17,'[18]Displacement Source AC'!$DR$35:$EO$35,0))*W$41</f>
        <v>0</v>
      </c>
      <c r="X17" s="359">
        <f>INDEX('[18]Displacement Source AC'!$DR$2:$EO$30,MATCH(X$9,'[18]Displacement Source AC'!$C$2:$C$30,0),MATCH($O17,'[18]Displacement Source AC'!$DR$35:$EO$35,0))*X$41</f>
        <v>0</v>
      </c>
      <c r="Y17" s="359">
        <f>INDEX('[18]Displacement Source AC'!$DR$2:$EO$30,MATCH(Y$9,'[18]Displacement Source AC'!$C$2:$C$30,0),MATCH($O17,'[18]Displacement Source AC'!$DR$35:$EO$35,0))*Y$41</f>
        <v>0</v>
      </c>
      <c r="Z17" s="359">
        <f>INDEX('[18]Displacement Source AC'!$DR$2:$EO$30,MATCH(Z$9,'[18]Displacement Source AC'!$C$2:$C$30,0),MATCH($O17,'[18]Displacement Source AC'!$DR$35:$EO$35,0))*Z$41</f>
        <v>0</v>
      </c>
      <c r="AA17" s="359">
        <f>INDEX('[18]Displacement Source AC'!$DR$2:$EO$30,MATCH(AA$9,'[18]Displacement Source AC'!$C$2:$C$30,0),MATCH($O17,'[18]Displacement Source AC'!$DR$35:$EO$35,0))*AA$41</f>
        <v>0</v>
      </c>
      <c r="AB17" s="359">
        <f>INDEX('[18]Displacement Source AC'!$DR$2:$EO$30,MATCH(AB$9,'[18]Displacement Source AC'!$C$2:$C$30,0),MATCH($O17,'[18]Displacement Source AC'!$DR$35:$EO$35,0))*AB$41</f>
        <v>0</v>
      </c>
      <c r="AC17" s="359">
        <f>INDEX('[18]Displacement Source AC'!$DR$2:$EO$30,MATCH(AC$9,'[18]Displacement Source AC'!$C$2:$C$30,0),MATCH($O17,'[18]Displacement Source AC'!$DR$35:$EO$35,0))*AC$41</f>
        <v>0</v>
      </c>
      <c r="AD17" s="359">
        <f>INDEX('[18]Displacement Source AC'!$DR$2:$EO$30,MATCH(AD$9,'[18]Displacement Source AC'!$C$2:$C$30,0),MATCH($O17,'[18]Displacement Source AC'!$DR$35:$EO$35,0))*AD$41</f>
        <v>0</v>
      </c>
      <c r="AE17" s="359">
        <f>INDEX('[18]Displacement Source AC'!$DR$2:$EO$30,MATCH(AE$9,'[18]Displacement Source AC'!$C$2:$C$30,0),MATCH($O17,'[18]Displacement Source AC'!$DR$35:$EO$35,0))*AE$41</f>
        <v>0</v>
      </c>
      <c r="AF17" s="359">
        <f>INDEX('[18]Displacement Source AC'!$DR$2:$EO$30,MATCH(AF$9,'[18]Displacement Source AC'!$C$2:$C$30,0),MATCH($O17,'[18]Displacement Source AC'!$DR$35:$EO$35,0))*AF$41</f>
        <v>0</v>
      </c>
      <c r="AG17" s="393">
        <f>INDEX('[18]Displacement Source AC'!$DR$2:$EO$30,MATCH(AG$9,'[18]Displacement Source AC'!$C$2:$C$30,0),MATCH($O17,'[18]Displacement Source AC'!$DR$35:$EO$35,0))*AG$41</f>
        <v>100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0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 s="174">
        <f t="shared" si="35"/>
        <v>103.1519824870434</v>
      </c>
      <c r="BG17">
        <f t="shared" si="40"/>
        <v>2026</v>
      </c>
      <c r="BH17" s="130">
        <f>IFERROR(VLOOKUP($O17,'Table 3 ID Wind_2030'!$B$10:$K$37,10,FALSE),0)</f>
        <v>0</v>
      </c>
      <c r="BI17" s="130">
        <f>IFERROR(VLOOKUP($O17,'Table 3 UT CP Wind_2023'!$B$10:$K$37,10,FALSE),0)</f>
        <v>129.54420289855071</v>
      </c>
      <c r="BJ17" s="130">
        <f>IFERROR(VLOOKUP($O17,'Table 3 WYAE Wind_2024'!$B$10:$L$37,11,FALSE),0)</f>
        <v>175.04010416666668</v>
      </c>
      <c r="BK17" s="130">
        <f>IFERROR(VLOOKUP($O17,'Table 3 YK Wind wS_2029'!$B$10:$K$37,10,FALSE),0)</f>
        <v>0</v>
      </c>
      <c r="BL17" s="361"/>
      <c r="BM17" s="130">
        <f>IFERROR(VLOOKUP($O17,'Table 3 ID Wind wS_2032'!$B$10:$K$38,10,FALSE),0)</f>
        <v>0</v>
      </c>
      <c r="BN17" s="130">
        <f>IFERROR(VLOOKUP($O17,'Table 3 PV wS YK_2024'!$B$10:$K$40,10,FALSE),0)</f>
        <v>98.47999999999999</v>
      </c>
      <c r="BO17" s="361"/>
      <c r="BP17" s="130">
        <f>IFERROR(VLOOKUP($O17,'Table 3 PV wS SO_2024'!$B$10:$K$40,10,FALSE),0)</f>
        <v>98.15</v>
      </c>
      <c r="BQ17" s="361"/>
      <c r="BR17" s="130">
        <f>IFERROR(VLOOKUP($O17,'Table 3 PV wS UTN_2024'!$B$10:$K$43,10,FALSE),0)</f>
        <v>97.309999999999988</v>
      </c>
      <c r="BS17" s="130">
        <f>IFERROR(VLOOKUP($O17,'Table 3 PV wS JB_2024'!$B$10:$K$40,10,FALSE),0)</f>
        <v>94.5</v>
      </c>
      <c r="BT17" s="130">
        <f>IFERROR(VLOOKUP($O17,'Table 3 PV wS JB_2029'!$B$10:$K$40,10,FALSE),0)</f>
        <v>29.15</v>
      </c>
      <c r="BU17" s="361"/>
      <c r="BV17" s="130">
        <f>IFERROR(VLOOKUP($O17,'Table 3 PV wS UTS_2024'!$B$10:$K$38,10,FALSE),0)</f>
        <v>96.179999999999978</v>
      </c>
      <c r="BW17" s="130">
        <f>IFERROR(VLOOKUP($O17,'Table 3 PV wS UTS_2030'!$B$10:$K$38,10,FALSE),0)</f>
        <v>29.15</v>
      </c>
      <c r="BX17" s="360"/>
      <c r="BY17" s="130">
        <f>IFERROR(VLOOKUP($O17,'Table 3 185 MW (NTN) 2026)'!$B$13:$L$40,11,FALSE),0)</f>
        <v>111.94330989724176</v>
      </c>
      <c r="CD17">
        <f>SUM(AL$13:AL17)*BH17/1000</f>
        <v>0</v>
      </c>
      <c r="CE17">
        <f>SUM(AM$13:AM17)*BI17/1000</f>
        <v>0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0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11.547174342061954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4"/>
        <v>11.547174342061954</v>
      </c>
      <c r="DA17">
        <f t="shared" si="37"/>
        <v>2026</v>
      </c>
      <c r="DB17" s="89">
        <f>IFERROR(VLOOKUP($DA17,'Table 3 TransCost'!$B$10:$E$40,4,FALSE),0)</f>
        <v>50.1</v>
      </c>
      <c r="DC17" s="174">
        <f t="shared" si="41"/>
        <v>0</v>
      </c>
    </row>
    <row r="18" spans="2:107">
      <c r="B18" s="15">
        <f t="shared" si="38"/>
        <v>2027</v>
      </c>
      <c r="C18" s="9">
        <f t="shared" si="17"/>
        <v>118.1193351459134</v>
      </c>
      <c r="D18" s="45"/>
      <c r="E18" s="9">
        <f t="shared" ca="1" si="39"/>
        <v>20.75283617800309</v>
      </c>
      <c r="F18" s="37"/>
      <c r="G18" s="14">
        <f t="shared" ca="1" si="42"/>
        <v>34.236778546258058</v>
      </c>
      <c r="H18" s="36">
        <f t="shared" ca="1" si="43"/>
        <v>13.483942368254969</v>
      </c>
      <c r="I18" s="174">
        <f ca="1">E18-'[19]Table 1'!E18</f>
        <v>-1.7118119022304619</v>
      </c>
      <c r="J18" s="174"/>
      <c r="M18" s="112"/>
      <c r="O18">
        <f t="shared" si="18"/>
        <v>2027</v>
      </c>
      <c r="P18">
        <f>INDEX('[18]Displacement Source AC'!$DR$2:$EO$30,MATCH(P$9,'[18]Displacement Source AC'!$C$2:$C$30,0),MATCH($O18,'[18]Displacement Source AC'!$DR$35:$EO$35,0))</f>
        <v>0</v>
      </c>
      <c r="Q18">
        <f>INDEX('[18]Displacement Source AC'!$DR$2:$EO$30,MATCH(Q$9,'[18]Displacement Source AC'!$C$2:$C$30,0),MATCH($O18,'[18]Displacement Source AC'!$DR$35:$EO$35,0))</f>
        <v>0</v>
      </c>
      <c r="R18">
        <f>INDEX('[18]Displacement Source AC'!$DR$2:$EO$30,MATCH(R$9,'[18]Displacement Source AC'!$C$2:$C$30,0),MATCH($O18,'[18]Displacement Source AC'!$DR$35:$EO$35,0))</f>
        <v>0</v>
      </c>
      <c r="S18" s="394">
        <f>INDEX('[18]Displacement Source AC'!$DR$2:$EO$30,MATCH(S$9,'[18]Displacement Source AC'!$C$2:$C$30,0),MATCH($O18,'[18]Displacement Source AC'!$DR$35:$EO$35,0))*S$41</f>
        <v>0</v>
      </c>
      <c r="T18" s="359">
        <f>INDEX('[18]Displacement Source AC'!$DR$2:$EO$30,MATCH(T$9,'[18]Displacement Source AC'!$C$2:$C$30,0),MATCH($O18,'[18]Displacement Source AC'!$DR$35:$EO$35,0))*T$41</f>
        <v>0</v>
      </c>
      <c r="U18" s="174">
        <f>INDEX('[18]Displacement Source AC'!$DR$2:$EO$30,MATCH(U$9,'[18]Displacement Source AC'!$C$2:$C$30,0),MATCH($O18,'[18]Displacement Source AC'!$DR$35:$EO$35,0))</f>
        <v>0</v>
      </c>
      <c r="V18" s="359">
        <f>INDEX('[18]Displacement Source AC'!$DR$2:$EO$30,MATCH(V$9,'[18]Displacement Source AC'!$C$2:$C$30,0),MATCH($O18,'[18]Displacement Source AC'!$DR$35:$EO$35,0))*V$41</f>
        <v>0</v>
      </c>
      <c r="W18" s="359">
        <f>INDEX('[18]Displacement Source AC'!$DR$2:$EO$30,MATCH(W$9,'[18]Displacement Source AC'!$C$2:$C$30,0),MATCH($O18,'[18]Displacement Source AC'!$DR$35:$EO$35,0))*W$41</f>
        <v>0</v>
      </c>
      <c r="X18" s="359">
        <f>INDEX('[18]Displacement Source AC'!$DR$2:$EO$30,MATCH(X$9,'[18]Displacement Source AC'!$C$2:$C$30,0),MATCH($O18,'[18]Displacement Source AC'!$DR$35:$EO$35,0))*X$41</f>
        <v>0</v>
      </c>
      <c r="Y18" s="359">
        <f>INDEX('[18]Displacement Source AC'!$DR$2:$EO$30,MATCH(Y$9,'[18]Displacement Source AC'!$C$2:$C$30,0),MATCH($O18,'[18]Displacement Source AC'!$DR$35:$EO$35,0))*Y$41</f>
        <v>0</v>
      </c>
      <c r="Z18" s="359">
        <f>INDEX('[18]Displacement Source AC'!$DR$2:$EO$30,MATCH(Z$9,'[18]Displacement Source AC'!$C$2:$C$30,0),MATCH($O18,'[18]Displacement Source AC'!$DR$35:$EO$35,0))*Z$41</f>
        <v>0</v>
      </c>
      <c r="AA18" s="359">
        <f>INDEX('[18]Displacement Source AC'!$DR$2:$EO$30,MATCH(AA$9,'[18]Displacement Source AC'!$C$2:$C$30,0),MATCH($O18,'[18]Displacement Source AC'!$DR$35:$EO$35,0))*AA$41</f>
        <v>0</v>
      </c>
      <c r="AB18" s="359">
        <f>INDEX('[18]Displacement Source AC'!$DR$2:$EO$30,MATCH(AB$9,'[18]Displacement Source AC'!$C$2:$C$30,0),MATCH($O18,'[18]Displacement Source AC'!$DR$35:$EO$35,0))*AB$41</f>
        <v>0</v>
      </c>
      <c r="AC18" s="359">
        <f>INDEX('[18]Displacement Source AC'!$DR$2:$EO$30,MATCH(AC$9,'[18]Displacement Source AC'!$C$2:$C$30,0),MATCH($O18,'[18]Displacement Source AC'!$DR$35:$EO$35,0))*AC$41</f>
        <v>0</v>
      </c>
      <c r="AD18" s="359">
        <f>INDEX('[18]Displacement Source AC'!$DR$2:$EO$30,MATCH(AD$9,'[18]Displacement Source AC'!$C$2:$C$30,0),MATCH($O18,'[18]Displacement Source AC'!$DR$35:$EO$35,0))*AD$41</f>
        <v>0</v>
      </c>
      <c r="AE18" s="359">
        <f>INDEX('[18]Displacement Source AC'!$DR$2:$EO$30,MATCH(AE$9,'[18]Displacement Source AC'!$C$2:$C$30,0),MATCH($O18,'[18]Displacement Source AC'!$DR$35:$EO$35,0))*AE$41</f>
        <v>0</v>
      </c>
      <c r="AF18" s="359">
        <f>INDEX('[18]Displacement Source AC'!$DR$2:$EO$30,MATCH(AF$9,'[18]Displacement Source AC'!$C$2:$C$30,0),MATCH($O18,'[18]Displacement Source AC'!$DR$35:$EO$35,0))*AF$41</f>
        <v>0</v>
      </c>
      <c r="AG18" s="359">
        <f>INDEX('[18]Displacement Source AC'!$DR$2:$EO$30,MATCH(AG$9,'[18]Displacement Source AC'!$C$2:$C$30,0),MATCH($O18,'[18]Displacement Source AC'!$DR$35:$EO$35,0))*AG$41</f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 s="89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2027</v>
      </c>
      <c r="BH18" s="130">
        <f>IFERROR(VLOOKUP($O18,'Table 3 ID Wind_2030'!$B$10:$K$37,10,FALSE),0)</f>
        <v>0</v>
      </c>
      <c r="BI18" s="130">
        <f>IFERROR(VLOOKUP($O18,'Table 3 UT CP Wind_2023'!$B$10:$K$37,10,FALSE),0)</f>
        <v>132.51681159420292</v>
      </c>
      <c r="BJ18" s="130">
        <f>IFERROR(VLOOKUP($O18,'Table 3 WYAE Wind_2024'!$B$10:$L$37,11,FALSE),0)</f>
        <v>179.06020833333332</v>
      </c>
      <c r="BK18" s="130">
        <f>IFERROR(VLOOKUP($O18,'Table 3 YK Wind wS_2029'!$B$10:$K$37,10,FALSE),0)</f>
        <v>0</v>
      </c>
      <c r="BL18" s="361"/>
      <c r="BM18" s="130">
        <f>IFERROR(VLOOKUP($O18,'Table 3 ID Wind wS_2032'!$B$10:$K$38,10,FALSE),0)</f>
        <v>0</v>
      </c>
      <c r="BN18" s="130">
        <f>IFERROR(VLOOKUP($O18,'Table 3 PV wS YK_2024'!$B$10:$K$40,10,FALSE),0)</f>
        <v>100.75000000000001</v>
      </c>
      <c r="BO18" s="361"/>
      <c r="BP18" s="130">
        <f>IFERROR(VLOOKUP($O18,'Table 3 PV wS SO_2024'!$B$10:$K$40,10,FALSE),0)</f>
        <v>100.41</v>
      </c>
      <c r="BQ18" s="361"/>
      <c r="BR18" s="130">
        <f>IFERROR(VLOOKUP($O18,'Table 3 PV wS UTN_2024'!$B$10:$K$43,10,FALSE),0)</f>
        <v>99.55</v>
      </c>
      <c r="BS18" s="130">
        <f>IFERROR(VLOOKUP($O18,'Table 3 PV wS JB_2024'!$B$10:$K$40,10,FALSE),0)</f>
        <v>96.669999999999987</v>
      </c>
      <c r="BT18" s="130">
        <f>IFERROR(VLOOKUP($O18,'Table 3 PV wS JB_2029'!$B$10:$K$40,10,FALSE),0)</f>
        <v>29.82</v>
      </c>
      <c r="BU18" s="361"/>
      <c r="BV18" s="130">
        <f>IFERROR(VLOOKUP($O18,'Table 3 PV wS UTS_2024'!$B$10:$K$38,10,FALSE),0)</f>
        <v>98.399999999999991</v>
      </c>
      <c r="BW18" s="130">
        <f>IFERROR(VLOOKUP($O18,'Table 3 PV wS UTS_2030'!$B$10:$K$38,10,FALSE),0)</f>
        <v>29.82</v>
      </c>
      <c r="BX18" s="360"/>
      <c r="BY18" s="130">
        <f>IFERROR(VLOOKUP($O18,'Table 3 185 MW (NTN) 2026)'!$B$13:$L$40,11,FALSE),0)</f>
        <v>114.50999999999999</v>
      </c>
      <c r="CD18">
        <f>SUM(AL$13:AL18)*BH18/1000</f>
        <v>0</v>
      </c>
      <c r="CE18">
        <f>SUM(AM$13:AM18)*BI18/1000</f>
        <v>0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0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11.81193351459134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4"/>
        <v>11.81193351459134</v>
      </c>
      <c r="DA18">
        <f t="shared" si="37"/>
        <v>2027</v>
      </c>
      <c r="DB18" s="89">
        <f>IFERROR(VLOOKUP($DA18,'Table 3 TransCost'!$B$10:$E$40,4,FALSE),0)</f>
        <v>51.25</v>
      </c>
      <c r="DC18" s="174">
        <f t="shared" si="41"/>
        <v>0</v>
      </c>
    </row>
    <row r="19" spans="2:107">
      <c r="B19" s="15">
        <f t="shared" si="38"/>
        <v>2028</v>
      </c>
      <c r="C19" s="9">
        <f t="shared" si="17"/>
        <v>120.86317788006875</v>
      </c>
      <c r="D19" s="45"/>
      <c r="E19" s="9">
        <f t="shared" ca="1" si="39"/>
        <v>24.029844400081732</v>
      </c>
      <c r="F19" s="37"/>
      <c r="G19" s="14">
        <f t="shared" ca="1" si="42"/>
        <v>37.78931364872345</v>
      </c>
      <c r="H19" s="36">
        <f t="shared" ca="1" si="43"/>
        <v>13.759469248641718</v>
      </c>
      <c r="I19" s="174">
        <f ca="1">E19-'[19]Table 1'!E19</f>
        <v>5.2814020974520695</v>
      </c>
      <c r="J19" s="174"/>
      <c r="M19" s="112"/>
      <c r="O19">
        <f t="shared" si="18"/>
        <v>2028</v>
      </c>
      <c r="P19">
        <f>INDEX('[18]Displacement Source AC'!$DR$2:$EO$30,MATCH(P$9,'[18]Displacement Source AC'!$C$2:$C$30,0),MATCH($O19,'[18]Displacement Source AC'!$DR$35:$EO$35,0))</f>
        <v>0</v>
      </c>
      <c r="Q19">
        <f>INDEX('[18]Displacement Source AC'!$DR$2:$EO$30,MATCH(Q$9,'[18]Displacement Source AC'!$C$2:$C$30,0),MATCH($O19,'[18]Displacement Source AC'!$DR$35:$EO$35,0))</f>
        <v>0</v>
      </c>
      <c r="R19">
        <f>INDEX('[18]Displacement Source AC'!$DR$2:$EO$30,MATCH(R$9,'[18]Displacement Source AC'!$C$2:$C$30,0),MATCH($O19,'[18]Displacement Source AC'!$DR$35:$EO$35,0))</f>
        <v>0</v>
      </c>
      <c r="S19" s="359">
        <f>INDEX('[18]Displacement Source AC'!$DR$2:$EO$30,MATCH(S$9,'[18]Displacement Source AC'!$C$2:$C$30,0),MATCH($O19,'[18]Displacement Source AC'!$DR$35:$EO$35,0))*S$41</f>
        <v>0</v>
      </c>
      <c r="T19" s="359">
        <f>INDEX('[18]Displacement Source AC'!$DR$2:$EO$30,MATCH(T$9,'[18]Displacement Source AC'!$C$2:$C$30,0),MATCH($O19,'[18]Displacement Source AC'!$DR$35:$EO$35,0))*T$41</f>
        <v>0</v>
      </c>
      <c r="U19" s="174">
        <f>INDEX('[18]Displacement Source AC'!$DR$2:$EO$30,MATCH(U$9,'[18]Displacement Source AC'!$C$2:$C$30,0),MATCH($O19,'[18]Displacement Source AC'!$DR$35:$EO$35,0))</f>
        <v>0</v>
      </c>
      <c r="V19" s="359">
        <f>INDEX('[18]Displacement Source AC'!$DR$2:$EO$30,MATCH(V$9,'[18]Displacement Source AC'!$C$2:$C$30,0),MATCH($O19,'[18]Displacement Source AC'!$DR$35:$EO$35,0))*V$41</f>
        <v>0</v>
      </c>
      <c r="W19" s="359">
        <f>INDEX('[18]Displacement Source AC'!$DR$2:$EO$30,MATCH(W$9,'[18]Displacement Source AC'!$C$2:$C$30,0),MATCH($O19,'[18]Displacement Source AC'!$DR$35:$EO$35,0))*W$41</f>
        <v>0</v>
      </c>
      <c r="X19" s="359">
        <f>INDEX('[18]Displacement Source AC'!$DR$2:$EO$30,MATCH(X$9,'[18]Displacement Source AC'!$C$2:$C$30,0),MATCH($O19,'[18]Displacement Source AC'!$DR$35:$EO$35,0))*X$41</f>
        <v>0</v>
      </c>
      <c r="Y19" s="359">
        <f>INDEX('[18]Displacement Source AC'!$DR$2:$EO$30,MATCH(Y$9,'[18]Displacement Source AC'!$C$2:$C$30,0),MATCH($O19,'[18]Displacement Source AC'!$DR$35:$EO$35,0))*Y$41</f>
        <v>0</v>
      </c>
      <c r="Z19" s="359">
        <f>INDEX('[18]Displacement Source AC'!$DR$2:$EO$30,MATCH(Z$9,'[18]Displacement Source AC'!$C$2:$C$30,0),MATCH($O19,'[18]Displacement Source AC'!$DR$35:$EO$35,0))*Z$41</f>
        <v>0</v>
      </c>
      <c r="AA19" s="359">
        <f>INDEX('[18]Displacement Source AC'!$DR$2:$EO$30,MATCH(AA$9,'[18]Displacement Source AC'!$C$2:$C$30,0),MATCH($O19,'[18]Displacement Source AC'!$DR$35:$EO$35,0))*AA$41</f>
        <v>0</v>
      </c>
      <c r="AB19" s="359">
        <f>INDEX('[18]Displacement Source AC'!$DR$2:$EO$30,MATCH(AB$9,'[18]Displacement Source AC'!$C$2:$C$30,0),MATCH($O19,'[18]Displacement Source AC'!$DR$35:$EO$35,0))*AB$41</f>
        <v>0</v>
      </c>
      <c r="AC19" s="359">
        <f>INDEX('[18]Displacement Source AC'!$DR$2:$EO$30,MATCH(AC$9,'[18]Displacement Source AC'!$C$2:$C$30,0),MATCH($O19,'[18]Displacement Source AC'!$DR$35:$EO$35,0))*AC$41</f>
        <v>0</v>
      </c>
      <c r="AD19" s="359">
        <f>INDEX('[18]Displacement Source AC'!$DR$2:$EO$30,MATCH(AD$9,'[18]Displacement Source AC'!$C$2:$C$30,0),MATCH($O19,'[18]Displacement Source AC'!$DR$35:$EO$35,0))*AD$41</f>
        <v>0</v>
      </c>
      <c r="AE19" s="359">
        <f>INDEX('[18]Displacement Source AC'!$DR$2:$EO$30,MATCH(AE$9,'[18]Displacement Source AC'!$C$2:$C$30,0),MATCH($O19,'[18]Displacement Source AC'!$DR$35:$EO$35,0))*AE$41</f>
        <v>0</v>
      </c>
      <c r="AF19" s="359">
        <f>INDEX('[18]Displacement Source AC'!$DR$2:$EO$30,MATCH(AF$9,'[18]Displacement Source AC'!$C$2:$C$30,0),MATCH($O19,'[18]Displacement Source AC'!$DR$35:$EO$35,0))*AF$41</f>
        <v>0</v>
      </c>
      <c r="AG19" s="359">
        <f>INDEX('[18]Displacement Source AC'!$DR$2:$EO$30,MATCH(AG$9,'[18]Displacement Source AC'!$C$2:$C$30,0),MATCH($O19,'[18]Displacement Source AC'!$DR$35:$EO$35,0))*AG$41</f>
        <v>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>
        <f t="shared" si="35"/>
        <v>0</v>
      </c>
      <c r="BG19">
        <f t="shared" si="40"/>
        <v>2028</v>
      </c>
      <c r="BH19" s="130">
        <f>IFERROR(VLOOKUP($O19,'Table 3 ID Wind_2030'!$B$10:$K$37,10,FALSE),0)</f>
        <v>0</v>
      </c>
      <c r="BI19" s="130">
        <f>IFERROR(VLOOKUP($O19,'Table 3 UT CP Wind_2023'!$B$10:$K$37,10,FALSE),0)</f>
        <v>135.56840579710146</v>
      </c>
      <c r="BJ19" s="130">
        <f>IFERROR(VLOOKUP($O19,'Table 3 WYAE Wind_2024'!$B$10:$L$37,11,FALSE),0)</f>
        <v>183.18010416666667</v>
      </c>
      <c r="BK19" s="130">
        <f>IFERROR(VLOOKUP($O19,'Table 3 YK Wind wS_2029'!$B$10:$K$37,10,FALSE),0)</f>
        <v>0</v>
      </c>
      <c r="BL19" s="361"/>
      <c r="BM19" s="130">
        <f>IFERROR(VLOOKUP($O19,'Table 3 ID Wind wS_2032'!$B$10:$K$38,10,FALSE),0)</f>
        <v>0</v>
      </c>
      <c r="BN19" s="130">
        <f>IFERROR(VLOOKUP($O19,'Table 3 PV wS YK_2024'!$B$10:$K$40,10,FALSE),0)</f>
        <v>103.07000000000001</v>
      </c>
      <c r="BO19" s="361"/>
      <c r="BP19" s="130">
        <f>IFERROR(VLOOKUP($O19,'Table 3 PV wS SO_2024'!$B$10:$K$40,10,FALSE),0)</f>
        <v>102.72</v>
      </c>
      <c r="BQ19" s="361"/>
      <c r="BR19" s="130">
        <f>IFERROR(VLOOKUP($O19,'Table 3 PV wS UTN_2024'!$B$10:$K$43,10,FALSE),0)</f>
        <v>101.84</v>
      </c>
      <c r="BS19" s="130">
        <f>IFERROR(VLOOKUP($O19,'Table 3 PV wS JB_2024'!$B$10:$K$40,10,FALSE),0)</f>
        <v>98.9</v>
      </c>
      <c r="BT19" s="130">
        <f>IFERROR(VLOOKUP($O19,'Table 3 PV wS JB_2029'!$B$10:$K$40,10,FALSE),0)</f>
        <v>30.51</v>
      </c>
      <c r="BU19" s="361"/>
      <c r="BV19" s="130">
        <f>IFERROR(VLOOKUP($O19,'Table 3 PV wS UTS_2024'!$B$10:$K$38,10,FALSE),0)</f>
        <v>100.67000000000002</v>
      </c>
      <c r="BW19" s="130">
        <f>IFERROR(VLOOKUP($O19,'Table 3 PV wS UTS_2030'!$B$10:$K$38,10,FALSE),0)</f>
        <v>30.51</v>
      </c>
      <c r="BX19" s="360"/>
      <c r="BY19" s="130">
        <f>IFERROR(VLOOKUP($O19,'Table 3 185 MW (NTN) 2026)'!$B$13:$L$40,11,FALSE),0)</f>
        <v>117.17</v>
      </c>
      <c r="CD19">
        <f>SUM(AL$13:AL19)*BH19/1000</f>
        <v>0</v>
      </c>
      <c r="CE19">
        <f>SUM(AM$13:AM19)*BI19/1000</f>
        <v>0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0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12.086317788006875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4"/>
        <v>12.086317788006875</v>
      </c>
      <c r="DA19">
        <f t="shared" si="37"/>
        <v>2028</v>
      </c>
      <c r="DB19" s="89">
        <f>IFERROR(VLOOKUP($DA19,'Table 3 TransCost'!$B$10:$E$40,4,FALSE),0)</f>
        <v>52.43</v>
      </c>
      <c r="DC19" s="174">
        <f t="shared" si="41"/>
        <v>0</v>
      </c>
    </row>
    <row r="20" spans="2:107">
      <c r="B20" s="15">
        <f t="shared" si="38"/>
        <v>2029</v>
      </c>
      <c r="C20" s="9">
        <f t="shared" si="17"/>
        <v>123.76174858795466</v>
      </c>
      <c r="D20" s="45"/>
      <c r="E20" s="9">
        <f t="shared" ca="1" si="39"/>
        <v>26.804290698868616</v>
      </c>
      <c r="F20" s="37"/>
      <c r="G20" s="14">
        <f t="shared" ca="1" si="42"/>
        <v>40.932344190644272</v>
      </c>
      <c r="H20" s="36">
        <f t="shared" ca="1" si="43"/>
        <v>14.128053491775656</v>
      </c>
      <c r="I20" s="174">
        <f ca="1">E20-'[19]Table 1'!E20</f>
        <v>6.7241950670923103</v>
      </c>
      <c r="J20" s="174"/>
      <c r="M20" s="112"/>
      <c r="O20">
        <f t="shared" si="18"/>
        <v>2029</v>
      </c>
      <c r="P20">
        <f>INDEX('[18]Displacement Source AC'!$DR$2:$EO$30,MATCH(P$9,'[18]Displacement Source AC'!$C$2:$C$30,0),MATCH($O20,'[18]Displacement Source AC'!$DR$35:$EO$35,0))</f>
        <v>0</v>
      </c>
      <c r="Q20">
        <f>INDEX('[18]Displacement Source AC'!$DR$2:$EO$30,MATCH(Q$9,'[18]Displacement Source AC'!$C$2:$C$30,0),MATCH($O20,'[18]Displacement Source AC'!$DR$35:$EO$35,0))</f>
        <v>0</v>
      </c>
      <c r="R20">
        <f>INDEX('[18]Displacement Source AC'!$DR$2:$EO$30,MATCH(R$9,'[18]Displacement Source AC'!$C$2:$C$30,0),MATCH($O20,'[18]Displacement Source AC'!$DR$35:$EO$35,0))</f>
        <v>0</v>
      </c>
      <c r="S20" s="359">
        <f>INDEX('[18]Displacement Source AC'!$DR$2:$EO$30,MATCH(S$9,'[18]Displacement Source AC'!$C$2:$C$30,0),MATCH($O20,'[18]Displacement Source AC'!$DR$35:$EO$35,0))*S$41</f>
        <v>0</v>
      </c>
      <c r="T20" s="359">
        <f>INDEX('[18]Displacement Source AC'!$DR$2:$EO$30,MATCH(T$9,'[18]Displacement Source AC'!$C$2:$C$30,0),MATCH($O20,'[18]Displacement Source AC'!$DR$35:$EO$35,0))*T$41</f>
        <v>0</v>
      </c>
      <c r="U20" s="174">
        <f>INDEX('[18]Displacement Source AC'!$DR$2:$EO$30,MATCH(U$9,'[18]Displacement Source AC'!$C$2:$C$30,0),MATCH($O20,'[18]Displacement Source AC'!$DR$35:$EO$35,0))</f>
        <v>0</v>
      </c>
      <c r="V20" s="359">
        <f>INDEX('[18]Displacement Source AC'!$DR$2:$EO$30,MATCH(V$9,'[18]Displacement Source AC'!$C$2:$C$30,0),MATCH($O20,'[18]Displacement Source AC'!$DR$35:$EO$35,0))*V$41</f>
        <v>0</v>
      </c>
      <c r="W20" s="359">
        <f>INDEX('[18]Displacement Source AC'!$DR$2:$EO$30,MATCH(W$9,'[18]Displacement Source AC'!$C$2:$C$30,0),MATCH($O20,'[18]Displacement Source AC'!$DR$35:$EO$35,0))*W$41</f>
        <v>0</v>
      </c>
      <c r="X20" s="359">
        <f>INDEX('[18]Displacement Source AC'!$DR$2:$EO$30,MATCH(X$9,'[18]Displacement Source AC'!$C$2:$C$30,0),MATCH($O20,'[18]Displacement Source AC'!$DR$35:$EO$35,0))*X$41</f>
        <v>0</v>
      </c>
      <c r="Y20" s="359">
        <f>INDEX('[18]Displacement Source AC'!$DR$2:$EO$30,MATCH(Y$9,'[18]Displacement Source AC'!$C$2:$C$30,0),MATCH($O20,'[18]Displacement Source AC'!$DR$35:$EO$35,0))*Y$41</f>
        <v>0</v>
      </c>
      <c r="Z20" s="359">
        <f>INDEX('[18]Displacement Source AC'!$DR$2:$EO$30,MATCH(Z$9,'[18]Displacement Source AC'!$C$2:$C$30,0),MATCH($O20,'[18]Displacement Source AC'!$DR$35:$EO$35,0))*Z$41</f>
        <v>0</v>
      </c>
      <c r="AA20" s="359">
        <f>INDEX('[18]Displacement Source AC'!$DR$2:$EO$30,MATCH(AA$9,'[18]Displacement Source AC'!$C$2:$C$30,0),MATCH($O20,'[18]Displacement Source AC'!$DR$35:$EO$35,0))*AA$41</f>
        <v>0</v>
      </c>
      <c r="AB20" s="359">
        <f>INDEX('[18]Displacement Source AC'!$DR$2:$EO$30,MATCH(AB$9,'[18]Displacement Source AC'!$C$2:$C$30,0),MATCH($O20,'[18]Displacement Source AC'!$DR$35:$EO$35,0))*AB$41</f>
        <v>0</v>
      </c>
      <c r="AC20" s="359">
        <f>INDEX('[18]Displacement Source AC'!$DR$2:$EO$30,MATCH(AC$9,'[18]Displacement Source AC'!$C$2:$C$30,0),MATCH($O20,'[18]Displacement Source AC'!$DR$35:$EO$35,0))*AC$41</f>
        <v>0</v>
      </c>
      <c r="AD20" s="359">
        <f>INDEX('[18]Displacement Source AC'!$DR$2:$EO$30,MATCH(AD$9,'[18]Displacement Source AC'!$C$2:$C$30,0),MATCH($O20,'[18]Displacement Source AC'!$DR$35:$EO$35,0))*AD$41</f>
        <v>0</v>
      </c>
      <c r="AE20" s="359">
        <f>INDEX('[18]Displacement Source AC'!$DR$2:$EO$30,MATCH(AE$9,'[18]Displacement Source AC'!$C$2:$C$30,0),MATCH($O20,'[18]Displacement Source AC'!$DR$35:$EO$35,0))*AE$41</f>
        <v>0</v>
      </c>
      <c r="AF20" s="359">
        <f>INDEX('[18]Displacement Source AC'!$DR$2:$EO$30,MATCH(AF$9,'[18]Displacement Source AC'!$C$2:$C$30,0),MATCH($O20,'[18]Displacement Source AC'!$DR$35:$EO$35,0))*AF$41</f>
        <v>0</v>
      </c>
      <c r="AG20" s="359">
        <f>INDEX('[18]Displacement Source AC'!$DR$2:$EO$30,MATCH(AG$9,'[18]Displacement Source AC'!$C$2:$C$30,0),MATCH($O20,'[18]Displacement Source AC'!$DR$35:$EO$35,0))*AG$41</f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2029</v>
      </c>
      <c r="BH20" s="130">
        <f>IFERROR(VLOOKUP($O20,'Table 3 ID Wind_2030'!$B$10:$K$37,10,FALSE),0)</f>
        <v>0</v>
      </c>
      <c r="BI20" s="130">
        <f>IFERROR(VLOOKUP($O20,'Table 3 UT CP Wind_2023'!$B$10:$K$37,10,FALSE),0)</f>
        <v>138.78449275362317</v>
      </c>
      <c r="BJ20" s="130">
        <f>IFERROR(VLOOKUP($O20,'Table 3 WYAE Wind_2024'!$B$10:$L$37,11,FALSE),0)</f>
        <v>187.52989583333334</v>
      </c>
      <c r="BK20" s="130">
        <f>IFERROR(VLOOKUP($O20,'Table 3 YK Wind wS_2029'!$B$10:$K$37,10,FALSE),0)</f>
        <v>143.38474081632654</v>
      </c>
      <c r="BL20" s="361"/>
      <c r="BM20" s="130">
        <f>IFERROR(VLOOKUP($O20,'Table 3 ID Wind wS_2032'!$B$10:$K$38,10,FALSE),0)</f>
        <v>0</v>
      </c>
      <c r="BN20" s="130">
        <f>IFERROR(VLOOKUP($O20,'Table 3 PV wS YK_2024'!$B$10:$K$40,10,FALSE),0)</f>
        <v>105.53999999999999</v>
      </c>
      <c r="BO20" s="361"/>
      <c r="BP20" s="130">
        <f>IFERROR(VLOOKUP($O20,'Table 3 PV wS SO_2024'!$B$10:$K$40,10,FALSE),0)</f>
        <v>105.17999999999999</v>
      </c>
      <c r="BQ20" s="361"/>
      <c r="BR20" s="130">
        <f>IFERROR(VLOOKUP($O20,'Table 3 PV wS UTN_2024'!$B$10:$K$43,10,FALSE),0)</f>
        <v>104.28</v>
      </c>
      <c r="BS20" s="130">
        <f>IFERROR(VLOOKUP($O20,'Table 3 PV wS JB_2024'!$B$10:$K$40,10,FALSE),0)</f>
        <v>101.27</v>
      </c>
      <c r="BT20" s="130">
        <f>IFERROR(VLOOKUP($O20,'Table 3 PV wS JB_2029'!$B$10:$K$40,10,FALSE),0)</f>
        <v>92.768924457429037</v>
      </c>
      <c r="BU20" s="361"/>
      <c r="BV20" s="130">
        <f>IFERROR(VLOOKUP($O20,'Table 3 PV wS UTS_2024'!$B$10:$K$38,10,FALSE),0)</f>
        <v>103.08</v>
      </c>
      <c r="BW20" s="130">
        <f>IFERROR(VLOOKUP($O20,'Table 3 PV wS UTS_2030'!$B$10:$K$38,10,FALSE),0)</f>
        <v>31.24</v>
      </c>
      <c r="BX20" s="360"/>
      <c r="BY20" s="130">
        <f>IFERROR(VLOOKUP($O20,'Table 3 185 MW (NTN) 2026)'!$B$13:$L$40,11,FALSE),0)</f>
        <v>119.97999999999999</v>
      </c>
      <c r="CD20">
        <f>SUM(AL$13:AL20)*BH20/1000</f>
        <v>0</v>
      </c>
      <c r="CE20">
        <f>SUM(AM$13:AM20)*BI20/1000</f>
        <v>0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0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12.376174858795466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4"/>
        <v>12.376174858795466</v>
      </c>
      <c r="DA20">
        <f t="shared" si="37"/>
        <v>2029</v>
      </c>
      <c r="DB20" s="89">
        <f>IFERROR(VLOOKUP($DA20,'Table 3 TransCost'!$B$10:$E$40,4,FALSE),0)</f>
        <v>53.69</v>
      </c>
      <c r="DC20" s="174">
        <f t="shared" si="41"/>
        <v>0</v>
      </c>
    </row>
    <row r="21" spans="2:107">
      <c r="B21" s="15">
        <f t="shared" si="38"/>
        <v>2030</v>
      </c>
      <c r="C21" s="9">
        <f t="shared" si="17"/>
        <v>126.62937370109448</v>
      </c>
      <c r="D21" s="45"/>
      <c r="E21" s="9">
        <f t="shared" ca="1" si="39"/>
        <v>24.88041345527115</v>
      </c>
      <c r="F21" s="37"/>
      <c r="G21" s="14">
        <f t="shared" ca="1" si="42"/>
        <v>39.33582141201709</v>
      </c>
      <c r="H21" s="36">
        <f t="shared" ca="1" si="43"/>
        <v>14.45540795674594</v>
      </c>
      <c r="I21" s="174">
        <f ca="1">E21-'[19]Table 1'!E21</f>
        <v>3.7993840865687609</v>
      </c>
      <c r="J21" s="174"/>
      <c r="M21" s="112"/>
      <c r="O21">
        <f t="shared" si="18"/>
        <v>2030</v>
      </c>
      <c r="P21">
        <f>INDEX('[18]Displacement Source AC'!$DR$2:$EO$30,MATCH(P$9,'[18]Displacement Source AC'!$C$2:$C$30,0),MATCH($O21,'[18]Displacement Source AC'!$DR$35:$EO$35,0))</f>
        <v>0</v>
      </c>
      <c r="Q21">
        <f>INDEX('[18]Displacement Source AC'!$DR$2:$EO$30,MATCH(Q$9,'[18]Displacement Source AC'!$C$2:$C$30,0),MATCH($O21,'[18]Displacement Source AC'!$DR$35:$EO$35,0))</f>
        <v>0</v>
      </c>
      <c r="R21">
        <f>INDEX('[18]Displacement Source AC'!$DR$2:$EO$30,MATCH(R$9,'[18]Displacement Source AC'!$C$2:$C$30,0),MATCH($O21,'[18]Displacement Source AC'!$DR$35:$EO$35,0))</f>
        <v>0</v>
      </c>
      <c r="S21" s="359">
        <f>INDEX('[18]Displacement Source AC'!$DR$2:$EO$30,MATCH(S$9,'[18]Displacement Source AC'!$C$2:$C$30,0),MATCH($O21,'[18]Displacement Source AC'!$DR$35:$EO$35,0))*S$41</f>
        <v>0</v>
      </c>
      <c r="T21" s="359">
        <f>INDEX('[18]Displacement Source AC'!$DR$2:$EO$30,MATCH(T$9,'[18]Displacement Source AC'!$C$2:$C$30,0),MATCH($O21,'[18]Displacement Source AC'!$DR$35:$EO$35,0))*T$41</f>
        <v>0</v>
      </c>
      <c r="U21" s="174">
        <f>INDEX('[18]Displacement Source AC'!$DR$2:$EO$30,MATCH(U$9,'[18]Displacement Source AC'!$C$2:$C$30,0),MATCH($O21,'[18]Displacement Source AC'!$DR$35:$EO$35,0))</f>
        <v>0</v>
      </c>
      <c r="V21" s="359">
        <f>INDEX('[18]Displacement Source AC'!$DR$2:$EO$30,MATCH(V$9,'[18]Displacement Source AC'!$C$2:$C$30,0),MATCH($O21,'[18]Displacement Source AC'!$DR$35:$EO$35,0))*V$41</f>
        <v>0</v>
      </c>
      <c r="W21" s="359">
        <f>INDEX('[18]Displacement Source AC'!$DR$2:$EO$30,MATCH(W$9,'[18]Displacement Source AC'!$C$2:$C$30,0),MATCH($O21,'[18]Displacement Source AC'!$DR$35:$EO$35,0))*W$41</f>
        <v>0</v>
      </c>
      <c r="X21" s="359">
        <f>INDEX('[18]Displacement Source AC'!$DR$2:$EO$30,MATCH(X$9,'[18]Displacement Source AC'!$C$2:$C$30,0),MATCH($O21,'[18]Displacement Source AC'!$DR$35:$EO$35,0))*X$41</f>
        <v>0</v>
      </c>
      <c r="Y21" s="359">
        <f>INDEX('[18]Displacement Source AC'!$DR$2:$EO$30,MATCH(Y$9,'[18]Displacement Source AC'!$C$2:$C$30,0),MATCH($O21,'[18]Displacement Source AC'!$DR$35:$EO$35,0))*Y$41</f>
        <v>0</v>
      </c>
      <c r="Z21" s="359">
        <f>INDEX('[18]Displacement Source AC'!$DR$2:$EO$30,MATCH(Z$9,'[18]Displacement Source AC'!$C$2:$C$30,0),MATCH($O21,'[18]Displacement Source AC'!$DR$35:$EO$35,0))*Z$41</f>
        <v>0</v>
      </c>
      <c r="AA21" s="359">
        <f>INDEX('[18]Displacement Source AC'!$DR$2:$EO$30,MATCH(AA$9,'[18]Displacement Source AC'!$C$2:$C$30,0),MATCH($O21,'[18]Displacement Source AC'!$DR$35:$EO$35,0))*AA$41</f>
        <v>0</v>
      </c>
      <c r="AB21" s="359">
        <f>INDEX('[18]Displacement Source AC'!$DR$2:$EO$30,MATCH(AB$9,'[18]Displacement Source AC'!$C$2:$C$30,0),MATCH($O21,'[18]Displacement Source AC'!$DR$35:$EO$35,0))*AB$41</f>
        <v>0</v>
      </c>
      <c r="AC21" s="359">
        <f>INDEX('[18]Displacement Source AC'!$DR$2:$EO$30,MATCH(AC$9,'[18]Displacement Source AC'!$C$2:$C$30,0),MATCH($O21,'[18]Displacement Source AC'!$DR$35:$EO$35,0))*AC$41</f>
        <v>0</v>
      </c>
      <c r="AD21" s="359">
        <f>INDEX('[18]Displacement Source AC'!$DR$2:$EO$30,MATCH(AD$9,'[18]Displacement Source AC'!$C$2:$C$30,0),MATCH($O21,'[18]Displacement Source AC'!$DR$35:$EO$35,0))*AD$41</f>
        <v>0</v>
      </c>
      <c r="AE21" s="359">
        <f>INDEX('[18]Displacement Source AC'!$DR$2:$EO$30,MATCH(AE$9,'[18]Displacement Source AC'!$C$2:$C$30,0),MATCH($O21,'[18]Displacement Source AC'!$DR$35:$EO$35,0))*AE$41</f>
        <v>0</v>
      </c>
      <c r="AF21" s="359">
        <f>INDEX('[18]Displacement Source AC'!$DR$2:$EO$30,MATCH(AF$9,'[18]Displacement Source AC'!$C$2:$C$30,0),MATCH($O21,'[18]Displacement Source AC'!$DR$35:$EO$35,0))*AF$41</f>
        <v>0</v>
      </c>
      <c r="AG21" s="359">
        <f>INDEX('[18]Displacement Source AC'!$DR$2:$EO$30,MATCH(AG$9,'[18]Displacement Source AC'!$C$2:$C$30,0),MATCH($O21,'[18]Displacement Source AC'!$DR$35:$EO$35,0))*AG$41</f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2030</v>
      </c>
      <c r="BH21" s="130">
        <f>IFERROR(VLOOKUP($O21,'Table 3 ID Wind_2030'!$B$10:$K$37,10,FALSE),0)</f>
        <v>136.2952817537722</v>
      </c>
      <c r="BI21" s="130">
        <f>IFERROR(VLOOKUP($O21,'Table 3 UT CP Wind_2023'!$B$10:$K$37,10,FALSE),0)</f>
        <v>141.96507246376811</v>
      </c>
      <c r="BJ21" s="130">
        <f>IFERROR(VLOOKUP($O21,'Table 3 WYAE Wind_2024'!$B$10:$L$37,11,FALSE),0)</f>
        <v>191.82999999999998</v>
      </c>
      <c r="BK21" s="130">
        <f>IFERROR(VLOOKUP($O21,'Table 3 YK Wind wS_2029'!$B$10:$K$37,10,FALSE),0)</f>
        <v>146.62020408163264</v>
      </c>
      <c r="BL21" s="361"/>
      <c r="BM21" s="130">
        <f>IFERROR(VLOOKUP($O21,'Table 3 ID Wind wS_2032'!$B$10:$K$38,10,FALSE),0)</f>
        <v>0</v>
      </c>
      <c r="BN21" s="130">
        <f>IFERROR(VLOOKUP($O21,'Table 3 PV wS YK_2024'!$B$10:$K$40,10,FALSE),0)</f>
        <v>107.97000000000001</v>
      </c>
      <c r="BO21" s="361"/>
      <c r="BP21" s="130">
        <f>IFERROR(VLOOKUP($O21,'Table 3 PV wS SO_2024'!$B$10:$K$40,10,FALSE),0)</f>
        <v>107.6</v>
      </c>
      <c r="BQ21" s="361"/>
      <c r="BR21" s="130">
        <f>IFERROR(VLOOKUP($O21,'Table 3 PV wS UTN_2024'!$B$10:$K$43,10,FALSE),0)</f>
        <v>106.67999999999999</v>
      </c>
      <c r="BS21" s="130">
        <f>IFERROR(VLOOKUP($O21,'Table 3 PV wS JB_2024'!$B$10:$K$40,10,FALSE),0)</f>
        <v>103.6</v>
      </c>
      <c r="BT21" s="130">
        <f>IFERROR(VLOOKUP($O21,'Table 3 PV wS JB_2029'!$B$10:$K$40,10,FALSE),0)</f>
        <v>94.9</v>
      </c>
      <c r="BU21" s="361"/>
      <c r="BV21" s="130">
        <f>IFERROR(VLOOKUP($O21,'Table 3 PV wS UTS_2024'!$B$10:$K$38,10,FALSE),0)</f>
        <v>105.45</v>
      </c>
      <c r="BW21" s="130">
        <f>IFERROR(VLOOKUP($O21,'Table 3 PV wS UTS_2030'!$B$10:$K$38,10,FALSE),0)</f>
        <v>135.13129714599961</v>
      </c>
      <c r="BX21" s="360"/>
      <c r="BY21" s="130">
        <f>IFERROR(VLOOKUP($O21,'Table 3 185 MW (NTN) 2026)'!$B$13:$L$40,11,FALSE),0)</f>
        <v>122.76</v>
      </c>
      <c r="CD21">
        <f>SUM(AL$13:AL21)*BH21/1000</f>
        <v>0</v>
      </c>
      <c r="CE21">
        <f>SUM(AM$13:AM21)*BI21/1000</f>
        <v>0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0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12.662937370109448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4"/>
        <v>12.662937370109448</v>
      </c>
      <c r="DA21">
        <f t="shared" si="37"/>
        <v>2030</v>
      </c>
      <c r="DB21" s="89">
        <f>IFERROR(VLOOKUP($DA21,'Table 3 TransCost'!$B$10:$E$40,4,FALSE),0)</f>
        <v>54.919999999999995</v>
      </c>
      <c r="DC21" s="174">
        <f t="shared" si="41"/>
        <v>0</v>
      </c>
    </row>
    <row r="22" spans="2:107">
      <c r="B22" s="15">
        <f t="shared" si="38"/>
        <v>2031</v>
      </c>
      <c r="C22" s="9">
        <f t="shared" si="17"/>
        <v>129.52794440898037</v>
      </c>
      <c r="D22" s="45"/>
      <c r="E22" s="9">
        <f t="shared" ca="1" si="39"/>
        <v>26.373680683040593</v>
      </c>
      <c r="F22" s="37"/>
      <c r="G22" s="14">
        <f t="shared" ca="1" si="42"/>
        <v>41.159975706896802</v>
      </c>
      <c r="H22" s="36">
        <f t="shared" ca="1" si="43"/>
        <v>14.786295023856209</v>
      </c>
      <c r="I22" s="174">
        <f ca="1">E22-'[19]Table 1'!E22</f>
        <v>3.7765528697309492</v>
      </c>
      <c r="J22" s="174"/>
      <c r="M22" s="112"/>
      <c r="O22">
        <f t="shared" si="18"/>
        <v>2031</v>
      </c>
      <c r="P22">
        <f>INDEX('[18]Displacement Source AC'!$DR$2:$EO$30,MATCH(P$9,'[18]Displacement Source AC'!$C$2:$C$30,0),MATCH($O22,'[18]Displacement Source AC'!$DR$35:$EO$35,0))</f>
        <v>0</v>
      </c>
      <c r="Q22">
        <f>INDEX('[18]Displacement Source AC'!$DR$2:$EO$30,MATCH(Q$9,'[18]Displacement Source AC'!$C$2:$C$30,0),MATCH($O22,'[18]Displacement Source AC'!$DR$35:$EO$35,0))</f>
        <v>0</v>
      </c>
      <c r="R22">
        <f>INDEX('[18]Displacement Source AC'!$DR$2:$EO$30,MATCH(R$9,'[18]Displacement Source AC'!$C$2:$C$30,0),MATCH($O22,'[18]Displacement Source AC'!$DR$35:$EO$35,0))</f>
        <v>0</v>
      </c>
      <c r="S22" s="359">
        <f>INDEX('[18]Displacement Source AC'!$DR$2:$EO$30,MATCH(S$9,'[18]Displacement Source AC'!$C$2:$C$30,0),MATCH($O22,'[18]Displacement Source AC'!$DR$35:$EO$35,0))*S$41</f>
        <v>0</v>
      </c>
      <c r="T22" s="359">
        <f>INDEX('[18]Displacement Source AC'!$DR$2:$EO$30,MATCH(T$9,'[18]Displacement Source AC'!$C$2:$C$30,0),MATCH($O22,'[18]Displacement Source AC'!$DR$35:$EO$35,0))*T$41</f>
        <v>0</v>
      </c>
      <c r="U22" s="174">
        <f>INDEX('[18]Displacement Source AC'!$DR$2:$EO$30,MATCH(U$9,'[18]Displacement Source AC'!$C$2:$C$30,0),MATCH($O22,'[18]Displacement Source AC'!$DR$35:$EO$35,0))</f>
        <v>0</v>
      </c>
      <c r="V22" s="359">
        <f>INDEX('[18]Displacement Source AC'!$DR$2:$EO$30,MATCH(V$9,'[18]Displacement Source AC'!$C$2:$C$30,0),MATCH($O22,'[18]Displacement Source AC'!$DR$35:$EO$35,0))*V$41</f>
        <v>0</v>
      </c>
      <c r="W22" s="359">
        <f>INDEX('[18]Displacement Source AC'!$DR$2:$EO$30,MATCH(W$9,'[18]Displacement Source AC'!$C$2:$C$30,0),MATCH($O22,'[18]Displacement Source AC'!$DR$35:$EO$35,0))*W$41</f>
        <v>0</v>
      </c>
      <c r="X22" s="359">
        <f>INDEX('[18]Displacement Source AC'!$DR$2:$EO$30,MATCH(X$9,'[18]Displacement Source AC'!$C$2:$C$30,0),MATCH($O22,'[18]Displacement Source AC'!$DR$35:$EO$35,0))*X$41</f>
        <v>0</v>
      </c>
      <c r="Y22" s="359">
        <f>INDEX('[18]Displacement Source AC'!$DR$2:$EO$30,MATCH(Y$9,'[18]Displacement Source AC'!$C$2:$C$30,0),MATCH($O22,'[18]Displacement Source AC'!$DR$35:$EO$35,0))*Y$41</f>
        <v>0</v>
      </c>
      <c r="Z22" s="359">
        <f>INDEX('[18]Displacement Source AC'!$DR$2:$EO$30,MATCH(Z$9,'[18]Displacement Source AC'!$C$2:$C$30,0),MATCH($O22,'[18]Displacement Source AC'!$DR$35:$EO$35,0))*Z$41</f>
        <v>0</v>
      </c>
      <c r="AA22" s="359">
        <f>INDEX('[18]Displacement Source AC'!$DR$2:$EO$30,MATCH(AA$9,'[18]Displacement Source AC'!$C$2:$C$30,0),MATCH($O22,'[18]Displacement Source AC'!$DR$35:$EO$35,0))*AA$41</f>
        <v>0</v>
      </c>
      <c r="AB22" s="359">
        <f>INDEX('[18]Displacement Source AC'!$DR$2:$EO$30,MATCH(AB$9,'[18]Displacement Source AC'!$C$2:$C$30,0),MATCH($O22,'[18]Displacement Source AC'!$DR$35:$EO$35,0))*AB$41</f>
        <v>0</v>
      </c>
      <c r="AC22" s="359">
        <f>INDEX('[18]Displacement Source AC'!$DR$2:$EO$30,MATCH(AC$9,'[18]Displacement Source AC'!$C$2:$C$30,0),MATCH($O22,'[18]Displacement Source AC'!$DR$35:$EO$35,0))*AC$41</f>
        <v>0</v>
      </c>
      <c r="AD22" s="359">
        <f>INDEX('[18]Displacement Source AC'!$DR$2:$EO$30,MATCH(AD$9,'[18]Displacement Source AC'!$C$2:$C$30,0),MATCH($O22,'[18]Displacement Source AC'!$DR$35:$EO$35,0))*AD$41</f>
        <v>0</v>
      </c>
      <c r="AE22" s="359">
        <f>INDEX('[18]Displacement Source AC'!$DR$2:$EO$30,MATCH(AE$9,'[18]Displacement Source AC'!$C$2:$C$30,0),MATCH($O22,'[18]Displacement Source AC'!$DR$35:$EO$35,0))*AE$41</f>
        <v>0</v>
      </c>
      <c r="AF22" s="359">
        <f>INDEX('[18]Displacement Source AC'!$DR$2:$EO$30,MATCH(AF$9,'[18]Displacement Source AC'!$C$2:$C$30,0),MATCH($O22,'[18]Displacement Source AC'!$DR$35:$EO$35,0))*AF$41</f>
        <v>0</v>
      </c>
      <c r="AG22" s="359">
        <f>INDEX('[18]Displacement Source AC'!$DR$2:$EO$30,MATCH(AG$9,'[18]Displacement Source AC'!$C$2:$C$30,0),MATCH($O22,'[18]Displacement Source AC'!$DR$35:$EO$35,0))*AG$41</f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2031</v>
      </c>
      <c r="BH22" s="130">
        <f>IFERROR(VLOOKUP($O22,'Table 3 ID Wind_2030'!$B$10:$K$37,10,FALSE),0)</f>
        <v>139.43004232397075</v>
      </c>
      <c r="BI22" s="130">
        <f>IFERROR(VLOOKUP($O22,'Table 3 UT CP Wind_2023'!$B$10:$K$37,10,FALSE),0)</f>
        <v>145.22463768115944</v>
      </c>
      <c r="BJ22" s="130">
        <f>IFERROR(VLOOKUP($O22,'Table 3 WYAE Wind_2024'!$B$10:$L$37,11,FALSE),0)</f>
        <v>196.22989583333333</v>
      </c>
      <c r="BK22" s="130">
        <f>IFERROR(VLOOKUP($O22,'Table 3 YK Wind wS_2029'!$B$10:$K$37,10,FALSE),0)</f>
        <v>150.02244897959184</v>
      </c>
      <c r="BL22" s="361"/>
      <c r="BM22" s="130">
        <f>IFERROR(VLOOKUP($O22,'Table 3 ID Wind wS_2032'!$B$10:$K$38,10,FALSE),0)</f>
        <v>0</v>
      </c>
      <c r="BN22" s="130">
        <f>IFERROR(VLOOKUP($O22,'Table 3 PV wS YK_2024'!$B$10:$K$40,10,FALSE),0)</f>
        <v>110.46</v>
      </c>
      <c r="BO22" s="361"/>
      <c r="BP22" s="130">
        <f>IFERROR(VLOOKUP($O22,'Table 3 PV wS SO_2024'!$B$10:$K$40,10,FALSE),0)</f>
        <v>110.08</v>
      </c>
      <c r="BQ22" s="361"/>
      <c r="BR22" s="130">
        <f>IFERROR(VLOOKUP($O22,'Table 3 PV wS UTN_2024'!$B$10:$K$43,10,FALSE),0)</f>
        <v>109.14</v>
      </c>
      <c r="BS22" s="130">
        <f>IFERROR(VLOOKUP($O22,'Table 3 PV wS JB_2024'!$B$10:$K$40,10,FALSE),0)</f>
        <v>105.99000000000001</v>
      </c>
      <c r="BT22" s="130">
        <f>IFERROR(VLOOKUP($O22,'Table 3 PV wS JB_2029'!$B$10:$K$40,10,FALSE),0)</f>
        <v>97.09</v>
      </c>
      <c r="BU22" s="361"/>
      <c r="BV22" s="130">
        <f>IFERROR(VLOOKUP($O22,'Table 3 PV wS UTS_2024'!$B$10:$K$38,10,FALSE),0)</f>
        <v>107.88</v>
      </c>
      <c r="BW22" s="130">
        <f>IFERROR(VLOOKUP($O22,'Table 3 PV wS UTS_2030'!$B$10:$K$38,10,FALSE),0)</f>
        <v>138.24</v>
      </c>
      <c r="BX22" s="360"/>
      <c r="BY22" s="130">
        <f>IFERROR(VLOOKUP($O22,'Table 3 185 MW (NTN) 2026)'!$B$13:$L$40,11,FALSE),0)</f>
        <v>125.57</v>
      </c>
      <c r="CD22">
        <f>SUM(AL$13:AL22)*BH22/1000</f>
        <v>0</v>
      </c>
      <c r="CE22">
        <f>SUM(AM$13:AM22)*BI22/1000</f>
        <v>0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0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12.952794440898039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4"/>
        <v>12.952794440898039</v>
      </c>
      <c r="DA22">
        <f t="shared" si="37"/>
        <v>2031</v>
      </c>
      <c r="DB22" s="89">
        <f>IFERROR(VLOOKUP($DA22,'Table 3 TransCost'!$B$10:$E$40,4,FALSE),0)</f>
        <v>56.18</v>
      </c>
      <c r="DC22" s="174">
        <f t="shared" si="41"/>
        <v>0</v>
      </c>
    </row>
    <row r="23" spans="2:107">
      <c r="B23" s="15">
        <f t="shared" si="38"/>
        <v>2032</v>
      </c>
      <c r="C23" s="9">
        <f t="shared" si="17"/>
        <v>132.51935190110464</v>
      </c>
      <c r="D23" s="45"/>
      <c r="E23" s="9">
        <f t="shared" ca="1" si="39"/>
        <v>27.208631659718705</v>
      </c>
      <c r="F23" s="37"/>
      <c r="G23" s="14">
        <f t="shared" ca="1" si="42"/>
        <v>42.295078825145012</v>
      </c>
      <c r="H23" s="36">
        <f t="shared" ca="1" si="43"/>
        <v>15.086447165426307</v>
      </c>
      <c r="I23" s="174">
        <f ca="1">E23-'[19]Table 1'!E23</f>
        <v>3.7039612218840396</v>
      </c>
      <c r="J23" s="174"/>
      <c r="M23" s="112"/>
      <c r="O23">
        <f t="shared" si="18"/>
        <v>2032</v>
      </c>
      <c r="P23">
        <f>INDEX('[18]Displacement Source AC'!$DR$2:$EO$30,MATCH(P$9,'[18]Displacement Source AC'!$C$2:$C$30,0),MATCH($O23,'[18]Displacement Source AC'!$DR$35:$EO$35,0))</f>
        <v>0</v>
      </c>
      <c r="Q23">
        <f>INDEX('[18]Displacement Source AC'!$DR$2:$EO$30,MATCH(Q$9,'[18]Displacement Source AC'!$C$2:$C$30,0),MATCH($O23,'[18]Displacement Source AC'!$DR$35:$EO$35,0))</f>
        <v>0</v>
      </c>
      <c r="R23">
        <f>INDEX('[18]Displacement Source AC'!$DR$2:$EO$30,MATCH(R$9,'[18]Displacement Source AC'!$C$2:$C$30,0),MATCH($O23,'[18]Displacement Source AC'!$DR$35:$EO$35,0))</f>
        <v>0</v>
      </c>
      <c r="S23" s="359">
        <f>INDEX('[18]Displacement Source AC'!$DR$2:$EO$30,MATCH(S$9,'[18]Displacement Source AC'!$C$2:$C$30,0),MATCH($O23,'[18]Displacement Source AC'!$DR$35:$EO$35,0))*S$41</f>
        <v>0</v>
      </c>
      <c r="T23" s="359">
        <f>INDEX('[18]Displacement Source AC'!$DR$2:$EO$30,MATCH(T$9,'[18]Displacement Source AC'!$C$2:$C$30,0),MATCH($O23,'[18]Displacement Source AC'!$DR$35:$EO$35,0))*T$41</f>
        <v>0</v>
      </c>
      <c r="U23" s="174">
        <f>INDEX('[18]Displacement Source AC'!$DR$2:$EO$30,MATCH(U$9,'[18]Displacement Source AC'!$C$2:$C$30,0),MATCH($O23,'[18]Displacement Source AC'!$DR$35:$EO$35,0))</f>
        <v>0</v>
      </c>
      <c r="V23" s="359">
        <f>INDEX('[18]Displacement Source AC'!$DR$2:$EO$30,MATCH(V$9,'[18]Displacement Source AC'!$C$2:$C$30,0),MATCH($O23,'[18]Displacement Source AC'!$DR$35:$EO$35,0))*V$41</f>
        <v>0</v>
      </c>
      <c r="W23" s="359">
        <f>INDEX('[18]Displacement Source AC'!$DR$2:$EO$30,MATCH(W$9,'[18]Displacement Source AC'!$C$2:$C$30,0),MATCH($O23,'[18]Displacement Source AC'!$DR$35:$EO$35,0))*W$41</f>
        <v>0</v>
      </c>
      <c r="X23" s="359">
        <f>INDEX('[18]Displacement Source AC'!$DR$2:$EO$30,MATCH(X$9,'[18]Displacement Source AC'!$C$2:$C$30,0),MATCH($O23,'[18]Displacement Source AC'!$DR$35:$EO$35,0))*X$41</f>
        <v>0</v>
      </c>
      <c r="Y23" s="359">
        <f>INDEX('[18]Displacement Source AC'!$DR$2:$EO$30,MATCH(Y$9,'[18]Displacement Source AC'!$C$2:$C$30,0),MATCH($O23,'[18]Displacement Source AC'!$DR$35:$EO$35,0))*Y$41</f>
        <v>0</v>
      </c>
      <c r="Z23" s="359">
        <f>INDEX('[18]Displacement Source AC'!$DR$2:$EO$30,MATCH(Z$9,'[18]Displacement Source AC'!$C$2:$C$30,0),MATCH($O23,'[18]Displacement Source AC'!$DR$35:$EO$35,0))*Z$41</f>
        <v>0</v>
      </c>
      <c r="AA23" s="359">
        <f>INDEX('[18]Displacement Source AC'!$DR$2:$EO$30,MATCH(AA$9,'[18]Displacement Source AC'!$C$2:$C$30,0),MATCH($O23,'[18]Displacement Source AC'!$DR$35:$EO$35,0))*AA$41</f>
        <v>0</v>
      </c>
      <c r="AB23" s="359">
        <f>INDEX('[18]Displacement Source AC'!$DR$2:$EO$30,MATCH(AB$9,'[18]Displacement Source AC'!$C$2:$C$30,0),MATCH($O23,'[18]Displacement Source AC'!$DR$35:$EO$35,0))*AB$41</f>
        <v>0</v>
      </c>
      <c r="AC23" s="359">
        <f>INDEX('[18]Displacement Source AC'!$DR$2:$EO$30,MATCH(AC$9,'[18]Displacement Source AC'!$C$2:$C$30,0),MATCH($O23,'[18]Displacement Source AC'!$DR$35:$EO$35,0))*AC$41</f>
        <v>0</v>
      </c>
      <c r="AD23" s="359">
        <f>INDEX('[18]Displacement Source AC'!$DR$2:$EO$30,MATCH(AD$9,'[18]Displacement Source AC'!$C$2:$C$30,0),MATCH($O23,'[18]Displacement Source AC'!$DR$35:$EO$35,0))*AD$41</f>
        <v>0</v>
      </c>
      <c r="AE23" s="359">
        <f>INDEX('[18]Displacement Source AC'!$DR$2:$EO$30,MATCH(AE$9,'[18]Displacement Source AC'!$C$2:$C$30,0),MATCH($O23,'[18]Displacement Source AC'!$DR$35:$EO$35,0))*AE$41</f>
        <v>0</v>
      </c>
      <c r="AF23" s="359">
        <f>INDEX('[18]Displacement Source AC'!$DR$2:$EO$30,MATCH(AF$9,'[18]Displacement Source AC'!$C$2:$C$30,0),MATCH($O23,'[18]Displacement Source AC'!$DR$35:$EO$35,0))*AF$41</f>
        <v>0</v>
      </c>
      <c r="AG23" s="359">
        <f>INDEX('[18]Displacement Source AC'!$DR$2:$EO$30,MATCH(AG$9,'[18]Displacement Source AC'!$C$2:$C$30,0),MATCH($O23,'[18]Displacement Source AC'!$DR$35:$EO$35,0))*AG$41</f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2032</v>
      </c>
      <c r="BH23" s="130">
        <f>IFERROR(VLOOKUP($O23,'Table 3 ID Wind_2030'!$B$10:$K$37,10,FALSE),0)</f>
        <v>142.62018853405155</v>
      </c>
      <c r="BI23" s="130">
        <f>IFERROR(VLOOKUP($O23,'Table 3 UT CP Wind_2023'!$B$10:$K$37,10,FALSE),0)</f>
        <v>148.55869565217392</v>
      </c>
      <c r="BJ23" s="130">
        <f>IFERROR(VLOOKUP($O23,'Table 3 WYAE Wind_2024'!$B$10:$L$37,11,FALSE),0)</f>
        <v>200.73010416666668</v>
      </c>
      <c r="BK23" s="130">
        <f>IFERROR(VLOOKUP($O23,'Table 3 YK Wind wS_2029'!$B$10:$K$37,10,FALSE),0)</f>
        <v>153.48469387755102</v>
      </c>
      <c r="BL23" s="361"/>
      <c r="BM23" s="130">
        <f>IFERROR(VLOOKUP($O23,'Table 3 ID Wind wS_2032'!$B$10:$K$38,10,FALSE),0)</f>
        <v>154.72594420529799</v>
      </c>
      <c r="BN23" s="130">
        <f>IFERROR(VLOOKUP($O23,'Table 3 PV wS YK_2024'!$B$10:$K$40,10,FALSE),0)</f>
        <v>113</v>
      </c>
      <c r="BO23" s="361"/>
      <c r="BP23" s="130">
        <f>IFERROR(VLOOKUP($O23,'Table 3 PV wS SO_2024'!$B$10:$K$40,10,FALSE),0)</f>
        <v>112.61</v>
      </c>
      <c r="BQ23" s="361"/>
      <c r="BR23" s="130">
        <f>IFERROR(VLOOKUP($O23,'Table 3 PV wS UTN_2024'!$B$10:$K$43,10,FALSE),0)</f>
        <v>111.64999999999999</v>
      </c>
      <c r="BS23" s="130">
        <f>IFERROR(VLOOKUP($O23,'Table 3 PV wS JB_2024'!$B$10:$K$40,10,FALSE),0)</f>
        <v>108.43</v>
      </c>
      <c r="BT23" s="130">
        <f>IFERROR(VLOOKUP($O23,'Table 3 PV wS JB_2029'!$B$10:$K$40,10,FALSE),0)</f>
        <v>99.320000000000007</v>
      </c>
      <c r="BU23" s="361"/>
      <c r="BV23" s="130">
        <f>IFERROR(VLOOKUP($O23,'Table 3 PV wS UTS_2024'!$B$10:$K$38,10,FALSE),0)</f>
        <v>110.36</v>
      </c>
      <c r="BW23" s="130">
        <f>IFERROR(VLOOKUP($O23,'Table 3 PV wS UTS_2030'!$B$10:$K$38,10,FALSE),0)</f>
        <v>141.42000000000002</v>
      </c>
      <c r="BX23" s="360"/>
      <c r="BY23" s="130">
        <f>IFERROR(VLOOKUP($O23,'Table 3 185 MW (NTN) 2026)'!$B$13:$L$40,11,FALSE),0)</f>
        <v>128.47</v>
      </c>
      <c r="CD23">
        <f>SUM(AL$13:AL23)*BH23/1000</f>
        <v>0</v>
      </c>
      <c r="CE23">
        <f>SUM(AM$13:AM23)*BI23/1000</f>
        <v>0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0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13.251935190110466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4"/>
        <v>13.251935190110466</v>
      </c>
      <c r="DA23">
        <f t="shared" si="37"/>
        <v>2032</v>
      </c>
      <c r="DB23" s="89">
        <f>IFERROR(VLOOKUP($DA23,'Table 3 TransCost'!$B$10:$E$40,4,FALSE),0)</f>
        <v>57.47</v>
      </c>
      <c r="DC23" s="174">
        <f t="shared" si="41"/>
        <v>0</v>
      </c>
    </row>
    <row r="24" spans="2:107">
      <c r="B24" s="15">
        <f t="shared" si="38"/>
        <v>2033</v>
      </c>
      <c r="C24" s="9">
        <f t="shared" si="17"/>
        <v>135.54170498797504</v>
      </c>
      <c r="D24" s="45"/>
      <c r="E24" s="9">
        <f t="shared" ca="1" si="39"/>
        <v>28.290669202726317</v>
      </c>
      <c r="F24" s="37"/>
      <c r="G24" s="14">
        <f t="shared" ca="1" si="42"/>
        <v>43.763466575782829</v>
      </c>
      <c r="H24" s="36">
        <f t="shared" ca="1" si="43"/>
        <v>15.472797373056512</v>
      </c>
      <c r="I24" s="174">
        <f ca="1">E24-'[19]Table 1'!E24</f>
        <v>3.3006977777410249</v>
      </c>
      <c r="J24" s="174"/>
      <c r="M24" s="112"/>
      <c r="O24">
        <f t="shared" si="18"/>
        <v>2033</v>
      </c>
      <c r="P24">
        <f>INDEX('[18]Displacement Source AC'!$DR$2:$EO$30,MATCH(P$9,'[18]Displacement Source AC'!$C$2:$C$30,0),MATCH($O24,'[18]Displacement Source AC'!$DR$35:$EO$35,0))</f>
        <v>0</v>
      </c>
      <c r="Q24">
        <f>INDEX('[18]Displacement Source AC'!$DR$2:$EO$30,MATCH(Q$9,'[18]Displacement Source AC'!$C$2:$C$30,0),MATCH($O24,'[18]Displacement Source AC'!$DR$35:$EO$35,0))</f>
        <v>0</v>
      </c>
      <c r="R24">
        <f>INDEX('[18]Displacement Source AC'!$DR$2:$EO$30,MATCH(R$9,'[18]Displacement Source AC'!$C$2:$C$30,0),MATCH($O24,'[18]Displacement Source AC'!$DR$35:$EO$35,0))</f>
        <v>0</v>
      </c>
      <c r="S24" s="359">
        <f>INDEX('[18]Displacement Source AC'!$DR$2:$EO$30,MATCH(S$9,'[18]Displacement Source AC'!$C$2:$C$30,0),MATCH($O24,'[18]Displacement Source AC'!$DR$35:$EO$35,0))*S$41</f>
        <v>0</v>
      </c>
      <c r="T24" s="359">
        <f>INDEX('[18]Displacement Source AC'!$DR$2:$EO$30,MATCH(T$9,'[18]Displacement Source AC'!$C$2:$C$30,0),MATCH($O24,'[18]Displacement Source AC'!$DR$35:$EO$35,0))*T$41</f>
        <v>0</v>
      </c>
      <c r="U24" s="174">
        <f>INDEX('[18]Displacement Source AC'!$DR$2:$EO$30,MATCH(U$9,'[18]Displacement Source AC'!$C$2:$C$30,0),MATCH($O24,'[18]Displacement Source AC'!$DR$35:$EO$35,0))</f>
        <v>0</v>
      </c>
      <c r="V24" s="359">
        <f>INDEX('[18]Displacement Source AC'!$DR$2:$EO$30,MATCH(V$9,'[18]Displacement Source AC'!$C$2:$C$30,0),MATCH($O24,'[18]Displacement Source AC'!$DR$35:$EO$35,0))*V$41</f>
        <v>0</v>
      </c>
      <c r="W24" s="359">
        <f>INDEX('[18]Displacement Source AC'!$DR$2:$EO$30,MATCH(W$9,'[18]Displacement Source AC'!$C$2:$C$30,0),MATCH($O24,'[18]Displacement Source AC'!$DR$35:$EO$35,0))*W$41</f>
        <v>0</v>
      </c>
      <c r="X24" s="359">
        <f>INDEX('[18]Displacement Source AC'!$DR$2:$EO$30,MATCH(X$9,'[18]Displacement Source AC'!$C$2:$C$30,0),MATCH($O24,'[18]Displacement Source AC'!$DR$35:$EO$35,0))*X$41</f>
        <v>0</v>
      </c>
      <c r="Y24" s="359">
        <f>INDEX('[18]Displacement Source AC'!$DR$2:$EO$30,MATCH(Y$9,'[18]Displacement Source AC'!$C$2:$C$30,0),MATCH($O24,'[18]Displacement Source AC'!$DR$35:$EO$35,0))*Y$41</f>
        <v>0</v>
      </c>
      <c r="Z24" s="359">
        <f>INDEX('[18]Displacement Source AC'!$DR$2:$EO$30,MATCH(Z$9,'[18]Displacement Source AC'!$C$2:$C$30,0),MATCH($O24,'[18]Displacement Source AC'!$DR$35:$EO$35,0))*Z$41</f>
        <v>0</v>
      </c>
      <c r="AA24" s="359">
        <f>INDEX('[18]Displacement Source AC'!$DR$2:$EO$30,MATCH(AA$9,'[18]Displacement Source AC'!$C$2:$C$30,0),MATCH($O24,'[18]Displacement Source AC'!$DR$35:$EO$35,0))*AA$41</f>
        <v>0</v>
      </c>
      <c r="AB24" s="359">
        <f>INDEX('[18]Displacement Source AC'!$DR$2:$EO$30,MATCH(AB$9,'[18]Displacement Source AC'!$C$2:$C$30,0),MATCH($O24,'[18]Displacement Source AC'!$DR$35:$EO$35,0))*AB$41</f>
        <v>0</v>
      </c>
      <c r="AC24" s="359">
        <f>INDEX('[18]Displacement Source AC'!$DR$2:$EO$30,MATCH(AC$9,'[18]Displacement Source AC'!$C$2:$C$30,0),MATCH($O24,'[18]Displacement Source AC'!$DR$35:$EO$35,0))*AC$41</f>
        <v>0</v>
      </c>
      <c r="AD24" s="359">
        <f>INDEX('[18]Displacement Source AC'!$DR$2:$EO$30,MATCH(AD$9,'[18]Displacement Source AC'!$C$2:$C$30,0),MATCH($O24,'[18]Displacement Source AC'!$DR$35:$EO$35,0))*AD$41</f>
        <v>0</v>
      </c>
      <c r="AE24" s="359">
        <f>INDEX('[18]Displacement Source AC'!$DR$2:$EO$30,MATCH(AE$9,'[18]Displacement Source AC'!$C$2:$C$30,0),MATCH($O24,'[18]Displacement Source AC'!$DR$35:$EO$35,0))*AE$41</f>
        <v>0</v>
      </c>
      <c r="AF24" s="359">
        <f>INDEX('[18]Displacement Source AC'!$DR$2:$EO$30,MATCH(AF$9,'[18]Displacement Source AC'!$C$2:$C$30,0),MATCH($O24,'[18]Displacement Source AC'!$DR$35:$EO$35,0))*AF$41</f>
        <v>0</v>
      </c>
      <c r="AG24" s="359">
        <f>INDEX('[18]Displacement Source AC'!$DR$2:$EO$30,MATCH(AG$9,'[18]Displacement Source AC'!$C$2:$C$30,0),MATCH($O24,'[18]Displacement Source AC'!$DR$35:$EO$35,0))*AG$41</f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2033</v>
      </c>
      <c r="BH24" s="130">
        <f>IFERROR(VLOOKUP($O24,'Table 3 ID Wind_2030'!$B$10:$K$37,10,FALSE),0)</f>
        <v>145.88957291265871</v>
      </c>
      <c r="BI24" s="130">
        <f>IFERROR(VLOOKUP($O24,'Table 3 UT CP Wind_2023'!$B$10:$K$37,10,FALSE),0)</f>
        <v>151.95724637681158</v>
      </c>
      <c r="BJ24" s="130">
        <f>IFERROR(VLOOKUP($O24,'Table 3 WYAE Wind_2024'!$B$10:$L$37,11,FALSE),0)</f>
        <v>205.34010416666666</v>
      </c>
      <c r="BK24" s="130">
        <f>IFERROR(VLOOKUP($O24,'Table 3 YK Wind wS_2029'!$B$10:$K$37,10,FALSE),0)</f>
        <v>157.00693877551021</v>
      </c>
      <c r="BL24" s="361"/>
      <c r="BM24" s="130">
        <f>IFERROR(VLOOKUP($O24,'Table 3 ID Wind wS_2032'!$B$10:$K$38,10,FALSE),0)</f>
        <v>158.27788079470199</v>
      </c>
      <c r="BN24" s="130">
        <f>IFERROR(VLOOKUP($O24,'Table 3 PV wS YK_2024'!$B$10:$K$40,10,FALSE),0)</f>
        <v>115.60000000000001</v>
      </c>
      <c r="BO24" s="361"/>
      <c r="BP24" s="130">
        <f>IFERROR(VLOOKUP($O24,'Table 3 PV wS SO_2024'!$B$10:$K$40,10,FALSE),0)</f>
        <v>115.2</v>
      </c>
      <c r="BQ24" s="361"/>
      <c r="BR24" s="130">
        <f>IFERROR(VLOOKUP($O24,'Table 3 PV wS UTN_2024'!$B$10:$K$43,10,FALSE),0)</f>
        <v>114.22</v>
      </c>
      <c r="BS24" s="130">
        <f>IFERROR(VLOOKUP($O24,'Table 3 PV wS JB_2024'!$B$10:$K$40,10,FALSE),0)</f>
        <v>110.92</v>
      </c>
      <c r="BT24" s="130">
        <f>IFERROR(VLOOKUP($O24,'Table 3 PV wS JB_2029'!$B$10:$K$40,10,FALSE),0)</f>
        <v>101.61</v>
      </c>
      <c r="BU24" s="361"/>
      <c r="BV24" s="130">
        <f>IFERROR(VLOOKUP($O24,'Table 3 PV wS UTS_2024'!$B$10:$K$38,10,FALSE),0)</f>
        <v>112.89999999999999</v>
      </c>
      <c r="BW24" s="130">
        <f>IFERROR(VLOOKUP($O24,'Table 3 PV wS UTS_2030'!$B$10:$K$38,10,FALSE),0)</f>
        <v>144.66999999999999</v>
      </c>
      <c r="BX24" s="360"/>
      <c r="BY24" s="130">
        <f>IFERROR(VLOOKUP($O24,'Table 3 185 MW (NTN) 2026)'!$B$13:$L$40,11,FALSE),0)</f>
        <v>131.4</v>
      </c>
      <c r="CD24">
        <f>SUM(AL$13:AL24)*BH24/1000</f>
        <v>0</v>
      </c>
      <c r="CE24">
        <f>SUM(AM$13:AM24)*BI24/1000</f>
        <v>0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0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13.554170498797502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4"/>
        <v>13.554170498797502</v>
      </c>
      <c r="DA24">
        <f t="shared" si="37"/>
        <v>2033</v>
      </c>
      <c r="DB24" s="89">
        <f>IFERROR(VLOOKUP($DA24,'Table 3 TransCost'!$B$10:$E$40,4,FALSE),0)</f>
        <v>58.79</v>
      </c>
      <c r="DC24" s="174">
        <f t="shared" si="41"/>
        <v>0</v>
      </c>
    </row>
    <row r="25" spans="2:107">
      <c r="B25" s="15">
        <f t="shared" si="38"/>
        <v>2034</v>
      </c>
      <c r="C25" s="9">
        <f t="shared" si="17"/>
        <v>138.66721005733245</v>
      </c>
      <c r="D25" s="45"/>
      <c r="E25" s="9">
        <f t="shared" ca="1" si="39"/>
        <v>29.027128604562893</v>
      </c>
      <c r="F25" s="37"/>
      <c r="G25" s="14">
        <f t="shared" ca="1" si="42"/>
        <v>44.856718793756094</v>
      </c>
      <c r="H25" s="36">
        <f t="shared" ca="1" si="43"/>
        <v>15.829590189193201</v>
      </c>
      <c r="I25" s="174">
        <f ca="1">E25-'[19]Table 1'!E25</f>
        <v>1.3666206418503251</v>
      </c>
      <c r="J25" s="174"/>
      <c r="M25" s="112"/>
      <c r="O25">
        <f t="shared" si="18"/>
        <v>2034</v>
      </c>
      <c r="P25">
        <f>INDEX('[18]Displacement Source AC'!$DR$2:$EO$30,MATCH(P$9,'[18]Displacement Source AC'!$C$2:$C$30,0),MATCH($O25,'[18]Displacement Source AC'!$DR$35:$EO$35,0))</f>
        <v>0</v>
      </c>
      <c r="Q25">
        <f>INDEX('[18]Displacement Source AC'!$DR$2:$EO$30,MATCH(Q$9,'[18]Displacement Source AC'!$C$2:$C$30,0),MATCH($O25,'[18]Displacement Source AC'!$DR$35:$EO$35,0))</f>
        <v>0</v>
      </c>
      <c r="R25">
        <f>INDEX('[18]Displacement Source AC'!$DR$2:$EO$30,MATCH(R$9,'[18]Displacement Source AC'!$C$2:$C$30,0),MATCH($O25,'[18]Displacement Source AC'!$DR$35:$EO$35,0))</f>
        <v>0</v>
      </c>
      <c r="S25" s="359">
        <f>INDEX('[18]Displacement Source AC'!$DR$2:$EO$30,MATCH(S$9,'[18]Displacement Source AC'!$C$2:$C$30,0),MATCH($O25,'[18]Displacement Source AC'!$DR$35:$EO$35,0))*S$41</f>
        <v>0</v>
      </c>
      <c r="T25" s="359">
        <f>INDEX('[18]Displacement Source AC'!$DR$2:$EO$30,MATCH(T$9,'[18]Displacement Source AC'!$C$2:$C$30,0),MATCH($O25,'[18]Displacement Source AC'!$DR$35:$EO$35,0))*T$41</f>
        <v>0</v>
      </c>
      <c r="U25" s="174">
        <f>INDEX('[18]Displacement Source AC'!$DR$2:$EO$30,MATCH(U$9,'[18]Displacement Source AC'!$C$2:$C$30,0),MATCH($O25,'[18]Displacement Source AC'!$DR$35:$EO$35,0))</f>
        <v>0</v>
      </c>
      <c r="V25" s="359">
        <f>INDEX('[18]Displacement Source AC'!$DR$2:$EO$30,MATCH(V$9,'[18]Displacement Source AC'!$C$2:$C$30,0),MATCH($O25,'[18]Displacement Source AC'!$DR$35:$EO$35,0))*V$41</f>
        <v>0</v>
      </c>
      <c r="W25" s="359">
        <f>INDEX('[18]Displacement Source AC'!$DR$2:$EO$30,MATCH(W$9,'[18]Displacement Source AC'!$C$2:$C$30,0),MATCH($O25,'[18]Displacement Source AC'!$DR$35:$EO$35,0))*W$41</f>
        <v>0</v>
      </c>
      <c r="X25" s="359">
        <f>INDEX('[18]Displacement Source AC'!$DR$2:$EO$30,MATCH(X$9,'[18]Displacement Source AC'!$C$2:$C$30,0),MATCH($O25,'[18]Displacement Source AC'!$DR$35:$EO$35,0))*X$41</f>
        <v>0</v>
      </c>
      <c r="Y25" s="359">
        <f>INDEX('[18]Displacement Source AC'!$DR$2:$EO$30,MATCH(Y$9,'[18]Displacement Source AC'!$C$2:$C$30,0),MATCH($O25,'[18]Displacement Source AC'!$DR$35:$EO$35,0))*Y$41</f>
        <v>0</v>
      </c>
      <c r="Z25" s="359">
        <f>INDEX('[18]Displacement Source AC'!$DR$2:$EO$30,MATCH(Z$9,'[18]Displacement Source AC'!$C$2:$C$30,0),MATCH($O25,'[18]Displacement Source AC'!$DR$35:$EO$35,0))*Z$41</f>
        <v>0</v>
      </c>
      <c r="AA25" s="359">
        <f>INDEX('[18]Displacement Source AC'!$DR$2:$EO$30,MATCH(AA$9,'[18]Displacement Source AC'!$C$2:$C$30,0),MATCH($O25,'[18]Displacement Source AC'!$DR$35:$EO$35,0))*AA$41</f>
        <v>0</v>
      </c>
      <c r="AB25" s="359">
        <f>INDEX('[18]Displacement Source AC'!$DR$2:$EO$30,MATCH(AB$9,'[18]Displacement Source AC'!$C$2:$C$30,0),MATCH($O25,'[18]Displacement Source AC'!$DR$35:$EO$35,0))*AB$41</f>
        <v>0</v>
      </c>
      <c r="AC25" s="359">
        <f>INDEX('[18]Displacement Source AC'!$DR$2:$EO$30,MATCH(AC$9,'[18]Displacement Source AC'!$C$2:$C$30,0),MATCH($O25,'[18]Displacement Source AC'!$DR$35:$EO$35,0))*AC$41</f>
        <v>0</v>
      </c>
      <c r="AD25" s="359">
        <f>INDEX('[18]Displacement Source AC'!$DR$2:$EO$30,MATCH(AD$9,'[18]Displacement Source AC'!$C$2:$C$30,0),MATCH($O25,'[18]Displacement Source AC'!$DR$35:$EO$35,0))*AD$41</f>
        <v>0</v>
      </c>
      <c r="AE25" s="359">
        <f>INDEX('[18]Displacement Source AC'!$DR$2:$EO$30,MATCH(AE$9,'[18]Displacement Source AC'!$C$2:$C$30,0),MATCH($O25,'[18]Displacement Source AC'!$DR$35:$EO$35,0))*AE$41</f>
        <v>0</v>
      </c>
      <c r="AF25" s="359">
        <f>INDEX('[18]Displacement Source AC'!$DR$2:$EO$30,MATCH(AF$9,'[18]Displacement Source AC'!$C$2:$C$30,0),MATCH($O25,'[18]Displacement Source AC'!$DR$35:$EO$35,0))*AF$41</f>
        <v>0</v>
      </c>
      <c r="AG25" s="359">
        <f>INDEX('[18]Displacement Source AC'!$DR$2:$EO$30,MATCH(AG$9,'[18]Displacement Source AC'!$C$2:$C$30,0),MATCH($O25,'[18]Displacement Source AC'!$DR$35:$EO$35,0))*AG$41</f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2034</v>
      </c>
      <c r="BH25" s="130">
        <f>IFERROR(VLOOKUP($O25,'Table 3 ID Wind_2030'!$B$10:$K$37,10,FALSE),0)</f>
        <v>149.24011927664486</v>
      </c>
      <c r="BI25" s="130">
        <f>IFERROR(VLOOKUP($O25,'Table 3 UT CP Wind_2023'!$B$10:$K$37,10,FALSE),0)</f>
        <v>155.44478260869565</v>
      </c>
      <c r="BJ25" s="130">
        <f>IFERROR(VLOOKUP($O25,'Table 3 WYAE Wind_2024'!$B$10:$L$37,11,FALSE),0)</f>
        <v>210.04989583333332</v>
      </c>
      <c r="BK25" s="130">
        <f>IFERROR(VLOOKUP($O25,'Table 3 YK Wind wS_2029'!$B$10:$K$37,10,FALSE),0)</f>
        <v>160.59918367346941</v>
      </c>
      <c r="BL25" s="361"/>
      <c r="BM25" s="130">
        <f>IFERROR(VLOOKUP($O25,'Table 3 ID Wind wS_2032'!$B$10:$K$38,10,FALSE),0)</f>
        <v>161.91701986754967</v>
      </c>
      <c r="BN25" s="130">
        <f>IFERROR(VLOOKUP($O25,'Table 3 PV wS YK_2024'!$B$10:$K$40,10,FALSE),0)</f>
        <v>118.26</v>
      </c>
      <c r="BO25" s="361"/>
      <c r="BP25" s="130">
        <f>IFERROR(VLOOKUP($O25,'Table 3 PV wS SO_2024'!$B$10:$K$40,10,FALSE),0)</f>
        <v>117.85</v>
      </c>
      <c r="BQ25" s="361"/>
      <c r="BR25" s="130">
        <f>IFERROR(VLOOKUP($O25,'Table 3 PV wS UTN_2024'!$B$10:$K$43,10,FALSE),0)</f>
        <v>116.84999999999998</v>
      </c>
      <c r="BS25" s="130">
        <f>IFERROR(VLOOKUP($O25,'Table 3 PV wS JB_2024'!$B$10:$K$40,10,FALSE),0)</f>
        <v>113.47</v>
      </c>
      <c r="BT25" s="130">
        <f>IFERROR(VLOOKUP($O25,'Table 3 PV wS JB_2029'!$B$10:$K$40,10,FALSE),0)</f>
        <v>103.94999999999999</v>
      </c>
      <c r="BU25" s="361"/>
      <c r="BV25" s="130">
        <f>IFERROR(VLOOKUP($O25,'Table 3 PV wS UTS_2024'!$B$10:$K$38,10,FALSE),0)</f>
        <v>115.49999999999999</v>
      </c>
      <c r="BW25" s="130">
        <f>IFERROR(VLOOKUP($O25,'Table 3 PV wS UTS_2030'!$B$10:$K$38,10,FALSE),0)</f>
        <v>148</v>
      </c>
      <c r="BX25" s="360"/>
      <c r="BY25" s="130">
        <f>IFERROR(VLOOKUP($O25,'Table 3 185 MW (NTN) 2026)'!$B$13:$L$40,11,FALSE),0)</f>
        <v>134.43</v>
      </c>
      <c r="CD25">
        <f>SUM(AL$13:AL25)*BH25/1000</f>
        <v>0</v>
      </c>
      <c r="CE25">
        <f>SUM(AM$13:AM25)*BI25/1000</f>
        <v>0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0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13.866721005733245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4"/>
        <v>13.866721005733245</v>
      </c>
      <c r="DA25">
        <f t="shared" si="37"/>
        <v>2034</v>
      </c>
      <c r="DB25" s="89">
        <f>IFERROR(VLOOKUP($DA25,'Table 3 TransCost'!$B$10:$E$40,4,FALSE),0)</f>
        <v>60.140000000000008</v>
      </c>
      <c r="DC25" s="174">
        <f t="shared" si="41"/>
        <v>0</v>
      </c>
    </row>
    <row r="26" spans="2:107">
      <c r="B26" s="15">
        <f t="shared" si="38"/>
        <v>2035</v>
      </c>
      <c r="C26" s="9">
        <f t="shared" si="17"/>
        <v>141.83397591968466</v>
      </c>
      <c r="D26" s="45"/>
      <c r="E26" s="9">
        <f t="shared" ca="1" si="39"/>
        <v>30.004419348049126</v>
      </c>
      <c r="F26" s="37"/>
      <c r="G26" s="14">
        <f t="shared" ca="1" si="42"/>
        <v>46.195512489565637</v>
      </c>
      <c r="H26" s="36">
        <f t="shared" ca="1" si="43"/>
        <v>16.191093141516511</v>
      </c>
      <c r="I26" s="174">
        <f ca="1">E26-'[19]Table 1'!E26</f>
        <v>1.5510187978673429E-2</v>
      </c>
      <c r="J26" s="174"/>
      <c r="M26" s="112"/>
      <c r="O26">
        <f t="shared" si="18"/>
        <v>2035</v>
      </c>
      <c r="P26">
        <f>INDEX('[18]Displacement Source AC'!$DR$2:$EO$30,MATCH(P$9,'[18]Displacement Source AC'!$C$2:$C$30,0),MATCH($O26,'[18]Displacement Source AC'!$DR$35:$EO$35,0))</f>
        <v>0</v>
      </c>
      <c r="Q26">
        <f>INDEX('[18]Displacement Source AC'!$DR$2:$EO$30,MATCH(Q$9,'[18]Displacement Source AC'!$C$2:$C$30,0),MATCH($O26,'[18]Displacement Source AC'!$DR$35:$EO$35,0))</f>
        <v>0</v>
      </c>
      <c r="R26">
        <f>INDEX('[18]Displacement Source AC'!$DR$2:$EO$30,MATCH(R$9,'[18]Displacement Source AC'!$C$2:$C$30,0),MATCH($O26,'[18]Displacement Source AC'!$DR$35:$EO$35,0))</f>
        <v>0</v>
      </c>
      <c r="S26" s="359">
        <f>INDEX('[18]Displacement Source AC'!$DR$2:$EO$30,MATCH(S$9,'[18]Displacement Source AC'!$C$2:$C$30,0),MATCH($O26,'[18]Displacement Source AC'!$DR$35:$EO$35,0))*S$41</f>
        <v>0</v>
      </c>
      <c r="T26" s="359">
        <f>INDEX('[18]Displacement Source AC'!$DR$2:$EO$30,MATCH(T$9,'[18]Displacement Source AC'!$C$2:$C$30,0),MATCH($O26,'[18]Displacement Source AC'!$DR$35:$EO$35,0))*T$41</f>
        <v>0</v>
      </c>
      <c r="U26" s="174">
        <f>INDEX('[18]Displacement Source AC'!$DR$2:$EO$30,MATCH(U$9,'[18]Displacement Source AC'!$C$2:$C$30,0),MATCH($O26,'[18]Displacement Source AC'!$DR$35:$EO$35,0))</f>
        <v>0</v>
      </c>
      <c r="V26" s="359">
        <f>INDEX('[18]Displacement Source AC'!$DR$2:$EO$30,MATCH(V$9,'[18]Displacement Source AC'!$C$2:$C$30,0),MATCH($O26,'[18]Displacement Source AC'!$DR$35:$EO$35,0))*V$41</f>
        <v>0</v>
      </c>
      <c r="W26" s="359">
        <f>INDEX('[18]Displacement Source AC'!$DR$2:$EO$30,MATCH(W$9,'[18]Displacement Source AC'!$C$2:$C$30,0),MATCH($O26,'[18]Displacement Source AC'!$DR$35:$EO$35,0))*W$41</f>
        <v>0</v>
      </c>
      <c r="X26" s="359">
        <f>INDEX('[18]Displacement Source AC'!$DR$2:$EO$30,MATCH(X$9,'[18]Displacement Source AC'!$C$2:$C$30,0),MATCH($O26,'[18]Displacement Source AC'!$DR$35:$EO$35,0))*X$41</f>
        <v>0</v>
      </c>
      <c r="Y26" s="359">
        <f>INDEX('[18]Displacement Source AC'!$DR$2:$EO$30,MATCH(Y$9,'[18]Displacement Source AC'!$C$2:$C$30,0),MATCH($O26,'[18]Displacement Source AC'!$DR$35:$EO$35,0))*Y$41</f>
        <v>0</v>
      </c>
      <c r="Z26" s="359">
        <f>INDEX('[18]Displacement Source AC'!$DR$2:$EO$30,MATCH(Z$9,'[18]Displacement Source AC'!$C$2:$C$30,0),MATCH($O26,'[18]Displacement Source AC'!$DR$35:$EO$35,0))*Z$41</f>
        <v>0</v>
      </c>
      <c r="AA26" s="359">
        <f>INDEX('[18]Displacement Source AC'!$DR$2:$EO$30,MATCH(AA$9,'[18]Displacement Source AC'!$C$2:$C$30,0),MATCH($O26,'[18]Displacement Source AC'!$DR$35:$EO$35,0))*AA$41</f>
        <v>0</v>
      </c>
      <c r="AB26" s="359">
        <f>INDEX('[18]Displacement Source AC'!$DR$2:$EO$30,MATCH(AB$9,'[18]Displacement Source AC'!$C$2:$C$30,0),MATCH($O26,'[18]Displacement Source AC'!$DR$35:$EO$35,0))*AB$41</f>
        <v>0</v>
      </c>
      <c r="AC26" s="359">
        <f>INDEX('[18]Displacement Source AC'!$DR$2:$EO$30,MATCH(AC$9,'[18]Displacement Source AC'!$C$2:$C$30,0),MATCH($O26,'[18]Displacement Source AC'!$DR$35:$EO$35,0))*AC$41</f>
        <v>0</v>
      </c>
      <c r="AD26" s="359">
        <f>INDEX('[18]Displacement Source AC'!$DR$2:$EO$30,MATCH(AD$9,'[18]Displacement Source AC'!$C$2:$C$30,0),MATCH($O26,'[18]Displacement Source AC'!$DR$35:$EO$35,0))*AD$41</f>
        <v>0</v>
      </c>
      <c r="AE26" s="359">
        <f>INDEX('[18]Displacement Source AC'!$DR$2:$EO$30,MATCH(AE$9,'[18]Displacement Source AC'!$C$2:$C$30,0),MATCH($O26,'[18]Displacement Source AC'!$DR$35:$EO$35,0))*AE$41</f>
        <v>0</v>
      </c>
      <c r="AF26" s="359">
        <f>INDEX('[18]Displacement Source AC'!$DR$2:$EO$30,MATCH(AF$9,'[18]Displacement Source AC'!$C$2:$C$30,0),MATCH($O26,'[18]Displacement Source AC'!$DR$35:$EO$35,0))*AF$41</f>
        <v>0</v>
      </c>
      <c r="AG26" s="359">
        <f>INDEX('[18]Displacement Source AC'!$DR$2:$EO$30,MATCH(AG$9,'[18]Displacement Source AC'!$C$2:$C$30,0),MATCH($O26,'[18]Displacement Source AC'!$DR$35:$EO$35,0))*AG$41</f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2035</v>
      </c>
      <c r="BH26" s="130">
        <f>IFERROR(VLOOKUP($O26,'Table 3 ID Wind_2030'!$B$10:$K$37,10,FALSE),0)</f>
        <v>152.65990380915738</v>
      </c>
      <c r="BI26" s="130">
        <f>IFERROR(VLOOKUP($O26,'Table 3 UT CP Wind_2023'!$B$10:$K$37,10,FALSE),0)</f>
        <v>159.0068115942029</v>
      </c>
      <c r="BJ26" s="130">
        <f>IFERROR(VLOOKUP($O26,'Table 3 WYAE Wind_2024'!$B$10:$L$37,11,FALSE),0)</f>
        <v>214.87</v>
      </c>
      <c r="BK26" s="130">
        <f>IFERROR(VLOOKUP($O26,'Table 3 YK Wind wS_2029'!$B$10:$K$37,10,FALSE),0)</f>
        <v>164.26142857142858</v>
      </c>
      <c r="BL26" s="361"/>
      <c r="BM26" s="130">
        <f>IFERROR(VLOOKUP($O26,'Table 3 ID Wind wS_2032'!$B$10:$K$38,10,FALSE),0)</f>
        <v>165.62615894039737</v>
      </c>
      <c r="BN26" s="130">
        <f>IFERROR(VLOOKUP($O26,'Table 3 PV wS YK_2024'!$B$10:$K$40,10,FALSE),0)</f>
        <v>120.97999999999999</v>
      </c>
      <c r="BO26" s="361"/>
      <c r="BP26" s="130">
        <f>IFERROR(VLOOKUP($O26,'Table 3 PV wS SO_2024'!$B$10:$K$40,10,FALSE),0)</f>
        <v>120.57</v>
      </c>
      <c r="BQ26" s="361"/>
      <c r="BR26" s="130">
        <f>IFERROR(VLOOKUP($O26,'Table 3 PV wS UTN_2024'!$B$10:$K$43,10,FALSE),0)</f>
        <v>119.53999999999999</v>
      </c>
      <c r="BS26" s="130">
        <f>IFERROR(VLOOKUP($O26,'Table 3 PV wS JB_2024'!$B$10:$K$40,10,FALSE),0)</f>
        <v>116.08000000000001</v>
      </c>
      <c r="BT26" s="130">
        <f>IFERROR(VLOOKUP($O26,'Table 3 PV wS JB_2029'!$B$10:$K$40,10,FALSE),0)</f>
        <v>106.35</v>
      </c>
      <c r="BU26" s="361"/>
      <c r="BV26" s="130">
        <f>IFERROR(VLOOKUP($O26,'Table 3 PV wS UTS_2024'!$B$10:$K$38,10,FALSE),0)</f>
        <v>118.16</v>
      </c>
      <c r="BW26" s="130">
        <f>IFERROR(VLOOKUP($O26,'Table 3 PV wS UTS_2030'!$B$10:$K$38,10,FALSE),0)</f>
        <v>151.41000000000003</v>
      </c>
      <c r="BX26" s="360"/>
      <c r="BY26" s="130">
        <f>IFERROR(VLOOKUP($O26,'Table 3 185 MW (NTN) 2026)'!$B$13:$L$40,11,FALSE),0)</f>
        <v>137.5</v>
      </c>
      <c r="CD26">
        <f>SUM(AL$13:AL26)*BH26/1000</f>
        <v>0</v>
      </c>
      <c r="CE26">
        <f>SUM(AM$13:AM26)*BI26/1000</f>
        <v>0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0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14.183397591968467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4"/>
        <v>14.183397591968467</v>
      </c>
      <c r="DA26">
        <f t="shared" si="37"/>
        <v>2035</v>
      </c>
      <c r="DB26" s="89">
        <f>IFERROR(VLOOKUP($DA26,'Table 3 TransCost'!$B$10:$E$40,4,FALSE),0)</f>
        <v>61.52</v>
      </c>
      <c r="DC26" s="174">
        <f t="shared" si="41"/>
        <v>0</v>
      </c>
    </row>
    <row r="27" spans="2:107">
      <c r="B27" s="15">
        <f t="shared" si="38"/>
        <v>2036</v>
      </c>
      <c r="C27" s="9">
        <f t="shared" si="17"/>
        <v>145.11420896277266</v>
      </c>
      <c r="D27" s="45"/>
      <c r="E27" s="9">
        <f t="shared" ca="1" si="39"/>
        <v>31.595310482374192</v>
      </c>
      <c r="F27" s="37"/>
      <c r="G27" s="14">
        <f t="shared" ca="1" si="42"/>
        <v>48.11559838797217</v>
      </c>
      <c r="H27" s="36">
        <f t="shared" ca="1" si="43"/>
        <v>16.520287905597979</v>
      </c>
      <c r="I27" s="174">
        <f ca="1">E27-'[19]Table 1'!E27</f>
        <v>-1.9082686225282792</v>
      </c>
      <c r="J27" s="174"/>
      <c r="M27" s="112"/>
      <c r="O27">
        <f t="shared" si="18"/>
        <v>2036</v>
      </c>
      <c r="P27">
        <f>INDEX('[18]Displacement Source AC'!$DR$2:$EO$30,MATCH(P$9,'[18]Displacement Source AC'!$C$2:$C$30,0),MATCH($O27,'[18]Displacement Source AC'!$DR$35:$EO$35,0))</f>
        <v>0</v>
      </c>
      <c r="Q27">
        <f>INDEX('[18]Displacement Source AC'!$DR$2:$EO$30,MATCH(Q$9,'[18]Displacement Source AC'!$C$2:$C$30,0),MATCH($O27,'[18]Displacement Source AC'!$DR$35:$EO$35,0))</f>
        <v>0</v>
      </c>
      <c r="R27">
        <f>INDEX('[18]Displacement Source AC'!$DR$2:$EO$30,MATCH(R$9,'[18]Displacement Source AC'!$C$2:$C$30,0),MATCH($O27,'[18]Displacement Source AC'!$DR$35:$EO$35,0))</f>
        <v>0</v>
      </c>
      <c r="S27" s="359">
        <f>INDEX('[18]Displacement Source AC'!$DR$2:$EO$30,MATCH(S$9,'[18]Displacement Source AC'!$C$2:$C$30,0),MATCH($O27,'[18]Displacement Source AC'!$DR$35:$EO$35,0))*S$41</f>
        <v>0</v>
      </c>
      <c r="T27" s="359">
        <f>INDEX('[18]Displacement Source AC'!$DR$2:$EO$30,MATCH(T$9,'[18]Displacement Source AC'!$C$2:$C$30,0),MATCH($O27,'[18]Displacement Source AC'!$DR$35:$EO$35,0))*T$41</f>
        <v>0</v>
      </c>
      <c r="U27" s="174">
        <f>INDEX('[18]Displacement Source AC'!$DR$2:$EO$30,MATCH(U$9,'[18]Displacement Source AC'!$C$2:$C$30,0),MATCH($O27,'[18]Displacement Source AC'!$DR$35:$EO$35,0))</f>
        <v>0</v>
      </c>
      <c r="V27" s="359">
        <f>INDEX('[18]Displacement Source AC'!$DR$2:$EO$30,MATCH(V$9,'[18]Displacement Source AC'!$C$2:$C$30,0),MATCH($O27,'[18]Displacement Source AC'!$DR$35:$EO$35,0))*V$41</f>
        <v>0</v>
      </c>
      <c r="W27" s="359">
        <f>INDEX('[18]Displacement Source AC'!$DR$2:$EO$30,MATCH(W$9,'[18]Displacement Source AC'!$C$2:$C$30,0),MATCH($O27,'[18]Displacement Source AC'!$DR$35:$EO$35,0))*W$41</f>
        <v>0</v>
      </c>
      <c r="X27" s="359">
        <f>INDEX('[18]Displacement Source AC'!$DR$2:$EO$30,MATCH(X$9,'[18]Displacement Source AC'!$C$2:$C$30,0),MATCH($O27,'[18]Displacement Source AC'!$DR$35:$EO$35,0))*X$41</f>
        <v>0</v>
      </c>
      <c r="Y27" s="359">
        <f>INDEX('[18]Displacement Source AC'!$DR$2:$EO$30,MATCH(Y$9,'[18]Displacement Source AC'!$C$2:$C$30,0),MATCH($O27,'[18]Displacement Source AC'!$DR$35:$EO$35,0))*Y$41</f>
        <v>0</v>
      </c>
      <c r="Z27" s="359">
        <f>INDEX('[18]Displacement Source AC'!$DR$2:$EO$30,MATCH(Z$9,'[18]Displacement Source AC'!$C$2:$C$30,0),MATCH($O27,'[18]Displacement Source AC'!$DR$35:$EO$35,0))*Z$41</f>
        <v>0</v>
      </c>
      <c r="AA27" s="359">
        <f>INDEX('[18]Displacement Source AC'!$DR$2:$EO$30,MATCH(AA$9,'[18]Displacement Source AC'!$C$2:$C$30,0),MATCH($O27,'[18]Displacement Source AC'!$DR$35:$EO$35,0))*AA$41</f>
        <v>0</v>
      </c>
      <c r="AB27" s="359">
        <f>INDEX('[18]Displacement Source AC'!$DR$2:$EO$30,MATCH(AB$9,'[18]Displacement Source AC'!$C$2:$C$30,0),MATCH($O27,'[18]Displacement Source AC'!$DR$35:$EO$35,0))*AB$41</f>
        <v>0</v>
      </c>
      <c r="AC27" s="359">
        <f>INDEX('[18]Displacement Source AC'!$DR$2:$EO$30,MATCH(AC$9,'[18]Displacement Source AC'!$C$2:$C$30,0),MATCH($O27,'[18]Displacement Source AC'!$DR$35:$EO$35,0))*AC$41</f>
        <v>0</v>
      </c>
      <c r="AD27" s="359">
        <f>INDEX('[18]Displacement Source AC'!$DR$2:$EO$30,MATCH(AD$9,'[18]Displacement Source AC'!$C$2:$C$30,0),MATCH($O27,'[18]Displacement Source AC'!$DR$35:$EO$35,0))*AD$41</f>
        <v>0</v>
      </c>
      <c r="AE27" s="359">
        <f>INDEX('[18]Displacement Source AC'!$DR$2:$EO$30,MATCH(AE$9,'[18]Displacement Source AC'!$C$2:$C$30,0),MATCH($O27,'[18]Displacement Source AC'!$DR$35:$EO$35,0))*AE$41</f>
        <v>0</v>
      </c>
      <c r="AF27" s="359">
        <f>INDEX('[18]Displacement Source AC'!$DR$2:$EO$30,MATCH(AF$9,'[18]Displacement Source AC'!$C$2:$C$30,0),MATCH($O27,'[18]Displacement Source AC'!$DR$35:$EO$35,0))*AF$41</f>
        <v>0</v>
      </c>
      <c r="AG27" s="359">
        <f>INDEX('[18]Displacement Source AC'!$DR$2:$EO$30,MATCH(AG$9,'[18]Displacement Source AC'!$C$2:$C$30,0),MATCH($O27,'[18]Displacement Source AC'!$DR$35:$EO$35,0))*AG$41</f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2036</v>
      </c>
      <c r="BH27" s="130">
        <f>IFERROR(VLOOKUP($O27,'Table 3 ID Wind_2030'!$B$10:$K$37,10,FALSE),0)</f>
        <v>156.16950750288572</v>
      </c>
      <c r="BI27" s="130">
        <f>IFERROR(VLOOKUP($O27,'Table 3 UT CP Wind_2023'!$B$10:$K$37,10,FALSE),0)</f>
        <v>162.65782608695653</v>
      </c>
      <c r="BJ27" s="130">
        <f>IFERROR(VLOOKUP($O27,'Table 3 WYAE Wind_2024'!$B$10:$L$37,11,FALSE),0)</f>
        <v>219.80979166666668</v>
      </c>
      <c r="BK27" s="130">
        <f>IFERROR(VLOOKUP($O27,'Table 3 YK Wind wS_2029'!$B$10:$K$37,10,FALSE),0)</f>
        <v>167.99367346938777</v>
      </c>
      <c r="BL27" s="361"/>
      <c r="BM27" s="130">
        <f>IFERROR(VLOOKUP($O27,'Table 3 ID Wind wS_2032'!$B$10:$K$38,10,FALSE),0)</f>
        <v>169.42185430463576</v>
      </c>
      <c r="BN27" s="130">
        <f>IFERROR(VLOOKUP($O27,'Table 3 PV wS YK_2024'!$B$10:$K$40,10,FALSE),0)</f>
        <v>123.76</v>
      </c>
      <c r="BO27" s="361"/>
      <c r="BP27" s="130">
        <f>IFERROR(VLOOKUP($O27,'Table 3 PV wS SO_2024'!$B$10:$K$40,10,FALSE),0)</f>
        <v>123.34</v>
      </c>
      <c r="BQ27" s="361"/>
      <c r="BR27" s="130">
        <f>IFERROR(VLOOKUP($O27,'Table 3 PV wS UTN_2024'!$B$10:$K$43,10,FALSE),0)</f>
        <v>122.29</v>
      </c>
      <c r="BS27" s="130">
        <f>IFERROR(VLOOKUP($O27,'Table 3 PV wS JB_2024'!$B$10:$K$40,10,FALSE),0)</f>
        <v>118.75</v>
      </c>
      <c r="BT27" s="130">
        <f>IFERROR(VLOOKUP($O27,'Table 3 PV wS JB_2029'!$B$10:$K$40,10,FALSE),0)</f>
        <v>108.79</v>
      </c>
      <c r="BU27" s="361"/>
      <c r="BV27" s="130">
        <f>IFERROR(VLOOKUP($O27,'Table 3 PV wS UTS_2024'!$B$10:$K$38,10,FALSE),0)</f>
        <v>120.87</v>
      </c>
      <c r="BW27" s="130">
        <f>IFERROR(VLOOKUP($O27,'Table 3 PV wS UTS_2030'!$B$10:$K$38,10,FALSE),0)</f>
        <v>154.88999999999999</v>
      </c>
      <c r="BX27" s="360"/>
      <c r="BY27" s="130">
        <f>IFERROR(VLOOKUP($O27,'Table 3 185 MW (NTN) 2026)'!$B$13:$L$40,11,FALSE),0)</f>
        <v>140.68</v>
      </c>
      <c r="CD27">
        <f>SUM(AL$13:AL27)*BH27/1000</f>
        <v>0</v>
      </c>
      <c r="CE27">
        <f>SUM(AM$13:AM27)*BI27/1000</f>
        <v>0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0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14.511420896277267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4"/>
        <v>14.511420896277267</v>
      </c>
      <c r="DA27">
        <f t="shared" si="37"/>
        <v>2036</v>
      </c>
      <c r="DB27" s="89">
        <f>IFERROR(VLOOKUP($DA27,'Table 3 TransCost'!$B$10:$E$40,4,FALSE),0)</f>
        <v>62.93</v>
      </c>
      <c r="DC27" s="174">
        <f t="shared" si="41"/>
        <v>0</v>
      </c>
    </row>
    <row r="28" spans="2:107">
      <c r="B28" s="15">
        <f t="shared" si="38"/>
        <v>2037</v>
      </c>
      <c r="C28" s="9">
        <f t="shared" si="17"/>
        <v>148.46664839360156</v>
      </c>
      <c r="D28" s="45"/>
      <c r="E28" s="9">
        <f t="shared" ca="1" si="39"/>
        <v>33.397473410819067</v>
      </c>
      <c r="F28" s="37"/>
      <c r="G28" s="14">
        <f t="shared" ca="1" si="42"/>
        <v>50.34572094433522</v>
      </c>
      <c r="H28" s="36">
        <f t="shared" ca="1" si="43"/>
        <v>16.948247533516152</v>
      </c>
      <c r="I28" s="174">
        <f ca="1">E28-'[19]Table 1'!E28</f>
        <v>3.1202305219314219</v>
      </c>
      <c r="J28" s="174"/>
      <c r="M28" s="112"/>
      <c r="O28">
        <f t="shared" si="18"/>
        <v>2037</v>
      </c>
      <c r="P28">
        <f>INDEX('[18]Displacement Source AC'!$DR$2:$EO$30,MATCH(P$9,'[18]Displacement Source AC'!$C$2:$C$30,0),MATCH($O28,'[18]Displacement Source AC'!$DR$35:$EO$35,0))</f>
        <v>0</v>
      </c>
      <c r="Q28">
        <f>INDEX('[18]Displacement Source AC'!$DR$2:$EO$30,MATCH(Q$9,'[18]Displacement Source AC'!$C$2:$C$30,0),MATCH($O28,'[18]Displacement Source AC'!$DR$35:$EO$35,0))</f>
        <v>0</v>
      </c>
      <c r="R28">
        <f>INDEX('[18]Displacement Source AC'!$DR$2:$EO$30,MATCH(R$9,'[18]Displacement Source AC'!$C$2:$C$30,0),MATCH($O28,'[18]Displacement Source AC'!$DR$35:$EO$35,0))</f>
        <v>0</v>
      </c>
      <c r="S28" s="359">
        <f>INDEX('[18]Displacement Source AC'!$DR$2:$EO$30,MATCH(S$9,'[18]Displacement Source AC'!$C$2:$C$30,0),MATCH($O28,'[18]Displacement Source AC'!$DR$35:$EO$35,0))*S$41</f>
        <v>0</v>
      </c>
      <c r="T28" s="359">
        <f>INDEX('[18]Displacement Source AC'!$DR$2:$EO$30,MATCH(T$9,'[18]Displacement Source AC'!$C$2:$C$30,0),MATCH($O28,'[18]Displacement Source AC'!$DR$35:$EO$35,0))*T$41</f>
        <v>0</v>
      </c>
      <c r="U28" s="174">
        <f>INDEX('[18]Displacement Source AC'!$DR$2:$EO$30,MATCH(U$9,'[18]Displacement Source AC'!$C$2:$C$30,0),MATCH($O28,'[18]Displacement Source AC'!$DR$35:$EO$35,0))</f>
        <v>0</v>
      </c>
      <c r="V28" s="359">
        <f>INDEX('[18]Displacement Source AC'!$DR$2:$EO$30,MATCH(V$9,'[18]Displacement Source AC'!$C$2:$C$30,0),MATCH($O28,'[18]Displacement Source AC'!$DR$35:$EO$35,0))*V$41</f>
        <v>0</v>
      </c>
      <c r="W28" s="359">
        <f>INDEX('[18]Displacement Source AC'!$DR$2:$EO$30,MATCH(W$9,'[18]Displacement Source AC'!$C$2:$C$30,0),MATCH($O28,'[18]Displacement Source AC'!$DR$35:$EO$35,0))*W$41</f>
        <v>0</v>
      </c>
      <c r="X28" s="359">
        <f>INDEX('[18]Displacement Source AC'!$DR$2:$EO$30,MATCH(X$9,'[18]Displacement Source AC'!$C$2:$C$30,0),MATCH($O28,'[18]Displacement Source AC'!$DR$35:$EO$35,0))*X$41</f>
        <v>0</v>
      </c>
      <c r="Y28" s="359">
        <f>INDEX('[18]Displacement Source AC'!$DR$2:$EO$30,MATCH(Y$9,'[18]Displacement Source AC'!$C$2:$C$30,0),MATCH($O28,'[18]Displacement Source AC'!$DR$35:$EO$35,0))*Y$41</f>
        <v>0</v>
      </c>
      <c r="Z28" s="359">
        <f>INDEX('[18]Displacement Source AC'!$DR$2:$EO$30,MATCH(Z$9,'[18]Displacement Source AC'!$C$2:$C$30,0),MATCH($O28,'[18]Displacement Source AC'!$DR$35:$EO$35,0))*Z$41</f>
        <v>0</v>
      </c>
      <c r="AA28" s="359">
        <f>INDEX('[18]Displacement Source AC'!$DR$2:$EO$30,MATCH(AA$9,'[18]Displacement Source AC'!$C$2:$C$30,0),MATCH($O28,'[18]Displacement Source AC'!$DR$35:$EO$35,0))*AA$41</f>
        <v>0</v>
      </c>
      <c r="AB28" s="359">
        <f>INDEX('[18]Displacement Source AC'!$DR$2:$EO$30,MATCH(AB$9,'[18]Displacement Source AC'!$C$2:$C$30,0),MATCH($O28,'[18]Displacement Source AC'!$DR$35:$EO$35,0))*AB$41</f>
        <v>0</v>
      </c>
      <c r="AC28" s="359">
        <f>INDEX('[18]Displacement Source AC'!$DR$2:$EO$30,MATCH(AC$9,'[18]Displacement Source AC'!$C$2:$C$30,0),MATCH($O28,'[18]Displacement Source AC'!$DR$35:$EO$35,0))*AC$41</f>
        <v>0</v>
      </c>
      <c r="AD28" s="359">
        <f>INDEX('[18]Displacement Source AC'!$DR$2:$EO$30,MATCH(AD$9,'[18]Displacement Source AC'!$C$2:$C$30,0),MATCH($O28,'[18]Displacement Source AC'!$DR$35:$EO$35,0))*AD$41</f>
        <v>0</v>
      </c>
      <c r="AE28" s="359">
        <f>INDEX('[18]Displacement Source AC'!$DR$2:$EO$30,MATCH(AE$9,'[18]Displacement Source AC'!$C$2:$C$30,0),MATCH($O28,'[18]Displacement Source AC'!$DR$35:$EO$35,0))*AE$41</f>
        <v>0</v>
      </c>
      <c r="AF28" s="359">
        <f>INDEX('[18]Displacement Source AC'!$DR$2:$EO$30,MATCH(AF$9,'[18]Displacement Source AC'!$C$2:$C$30,0),MATCH($O28,'[18]Displacement Source AC'!$DR$35:$EO$35,0))*AF$41</f>
        <v>0</v>
      </c>
      <c r="AG28" s="359">
        <f>INDEX('[18]Displacement Source AC'!$DR$2:$EO$30,MATCH(AG$9,'[18]Displacement Source AC'!$C$2:$C$30,0),MATCH($O28,'[18]Displacement Source AC'!$DR$35:$EO$35,0))*AG$41</f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2037</v>
      </c>
      <c r="BH28" s="130">
        <f>IFERROR(VLOOKUP($O28,'Table 3 ID Wind_2030'!$B$10:$K$37,10,FALSE),0)</f>
        <v>159.7496921893036</v>
      </c>
      <c r="BI28" s="130">
        <f>IFERROR(VLOOKUP($O28,'Table 3 UT CP Wind_2023'!$B$10:$K$37,10,FALSE),0)</f>
        <v>166.39333333333335</v>
      </c>
      <c r="BJ28" s="130">
        <f>IFERROR(VLOOKUP($O28,'Table 3 WYAE Wind_2024'!$B$10:$L$37,11,FALSE),0)</f>
        <v>224.85</v>
      </c>
      <c r="BK28" s="130">
        <f>IFERROR(VLOOKUP($O28,'Table 3 YK Wind wS_2029'!$B$10:$K$37,10,FALSE),0)</f>
        <v>171.89795918367346</v>
      </c>
      <c r="BL28" s="361"/>
      <c r="BM28" s="130">
        <f>IFERROR(VLOOKUP($O28,'Table 3 ID Wind wS_2032'!$B$10:$K$38,10,FALSE),0)</f>
        <v>173.33066225165564</v>
      </c>
      <c r="BN28" s="130">
        <f>IFERROR(VLOOKUP($O28,'Table 3 PV wS YK_2024'!$B$10:$K$40,10,FALSE),0)</f>
        <v>126.59999999999998</v>
      </c>
      <c r="BO28" s="361"/>
      <c r="BP28" s="130">
        <f>IFERROR(VLOOKUP($O28,'Table 3 PV wS SO_2024'!$B$10:$K$40,10,FALSE),0)</f>
        <v>126.16999999999999</v>
      </c>
      <c r="BQ28" s="361"/>
      <c r="BR28" s="130">
        <f>IFERROR(VLOOKUP($O28,'Table 3 PV wS UTN_2024'!$B$10:$K$43,10,FALSE),0)</f>
        <v>125.1</v>
      </c>
      <c r="BS28" s="130">
        <f>IFERROR(VLOOKUP($O28,'Table 3 PV wS JB_2024'!$B$10:$K$40,10,FALSE),0)</f>
        <v>121.47999999999999</v>
      </c>
      <c r="BT28" s="130">
        <f>IFERROR(VLOOKUP($O28,'Table 3 PV wS JB_2029'!$B$10:$K$40,10,FALSE),0)</f>
        <v>111.28999999999999</v>
      </c>
      <c r="BU28" s="361"/>
      <c r="BV28" s="130">
        <f>IFERROR(VLOOKUP($O28,'Table 3 PV wS UTS_2024'!$B$10:$K$38,10,FALSE),0)</f>
        <v>123.64999999999999</v>
      </c>
      <c r="BW28" s="130">
        <f>IFERROR(VLOOKUP($O28,'Table 3 PV wS UTS_2030'!$B$10:$K$38,10,FALSE),0)</f>
        <v>158.45000000000002</v>
      </c>
      <c r="BX28" s="360"/>
      <c r="BY28" s="130">
        <f>IFERROR(VLOOKUP($O28,'Table 3 185 MW (NTN) 2026)'!$B$13:$L$40,11,FALSE),0)</f>
        <v>143.93</v>
      </c>
      <c r="CD28">
        <f>SUM(AL$13:AL28)*BH28/1000</f>
        <v>0</v>
      </c>
      <c r="CE28">
        <f>SUM(AM$13:AM28)*BI28/1000</f>
        <v>0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0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14.846664839360157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4"/>
        <v>14.846664839360157</v>
      </c>
      <c r="DA28">
        <f t="shared" si="37"/>
        <v>2037</v>
      </c>
      <c r="DB28" s="89">
        <f>IFERROR(VLOOKUP($DA28,'Table 3 TransCost'!$B$10:$E$40,4,FALSE),0)</f>
        <v>64.38</v>
      </c>
      <c r="DC28" s="174">
        <f t="shared" si="41"/>
        <v>0</v>
      </c>
    </row>
    <row r="29" spans="2:107" hidden="1">
      <c r="B29" s="15">
        <f t="shared" si="38"/>
        <v>2038</v>
      </c>
      <c r="C29" s="9">
        <f t="shared" si="17"/>
        <v>151.88097901392271</v>
      </c>
      <c r="D29" s="45"/>
      <c r="E29" s="9">
        <f t="shared" ca="1" si="39"/>
        <v>33.887919025427998</v>
      </c>
      <c r="F29" s="37"/>
      <c r="G29" s="14">
        <f t="shared" ca="1" si="42"/>
        <v>51.225930328387214</v>
      </c>
      <c r="H29" s="36">
        <f t="shared" ca="1" si="43"/>
        <v>17.338011302959217</v>
      </c>
      <c r="I29" s="174"/>
      <c r="J29" s="174"/>
      <c r="M29" s="112"/>
      <c r="O29">
        <f t="shared" si="18"/>
        <v>2038</v>
      </c>
      <c r="P29">
        <f>INDEX('[18]Displacement Source AC'!$DR$2:$EO$30,MATCH(P$9,'[18]Displacement Source AC'!$C$2:$C$30,0),MATCH($O29,'[18]Displacement Source AC'!$DR$35:$EO$35,0))</f>
        <v>0</v>
      </c>
      <c r="Q29">
        <f>INDEX('[18]Displacement Source AC'!$DR$2:$EO$30,MATCH(Q$9,'[18]Displacement Source AC'!$C$2:$C$30,0),MATCH($O29,'[18]Displacement Source AC'!$DR$35:$EO$35,0))</f>
        <v>0</v>
      </c>
      <c r="R29">
        <f>INDEX('[18]Displacement Source AC'!$DR$2:$EO$30,MATCH(R$9,'[18]Displacement Source AC'!$C$2:$C$30,0),MATCH($O29,'[18]Displacement Source AC'!$DR$35:$EO$35,0))</f>
        <v>0</v>
      </c>
      <c r="S29" s="359">
        <f>INDEX('[18]Displacement Source AC'!$DR$2:$EO$30,MATCH(S$9,'[18]Displacement Source AC'!$C$2:$C$30,0),MATCH($O29,'[18]Displacement Source AC'!$DR$35:$EO$35,0))*S$41</f>
        <v>0</v>
      </c>
      <c r="T29" s="359">
        <f>INDEX('[18]Displacement Source AC'!$DR$2:$EO$30,MATCH(T$9,'[18]Displacement Source AC'!$C$2:$C$30,0),MATCH($O29,'[18]Displacement Source AC'!$DR$35:$EO$35,0))*T$41</f>
        <v>0</v>
      </c>
      <c r="U29" s="174">
        <f>INDEX('[18]Displacement Source AC'!$DR$2:$EO$30,MATCH(U$9,'[18]Displacement Source AC'!$C$2:$C$30,0),MATCH($O29,'[18]Displacement Source AC'!$DR$35:$EO$35,0))</f>
        <v>0</v>
      </c>
      <c r="V29" s="359">
        <f>INDEX('[18]Displacement Source AC'!$DR$2:$EO$30,MATCH(V$9,'[18]Displacement Source AC'!$C$2:$C$30,0),MATCH($O29,'[18]Displacement Source AC'!$DR$35:$EO$35,0))*V$41</f>
        <v>0</v>
      </c>
      <c r="W29" s="359">
        <f>INDEX('[18]Displacement Source AC'!$DR$2:$EO$30,MATCH(W$9,'[18]Displacement Source AC'!$C$2:$C$30,0),MATCH($O29,'[18]Displacement Source AC'!$DR$35:$EO$35,0))*W$41</f>
        <v>0</v>
      </c>
      <c r="X29" s="359">
        <f>INDEX('[18]Displacement Source AC'!$DR$2:$EO$30,MATCH(X$9,'[18]Displacement Source AC'!$C$2:$C$30,0),MATCH($O29,'[18]Displacement Source AC'!$DR$35:$EO$35,0))*X$41</f>
        <v>0</v>
      </c>
      <c r="Y29" s="359">
        <f>INDEX('[18]Displacement Source AC'!$DR$2:$EO$30,MATCH(Y$9,'[18]Displacement Source AC'!$C$2:$C$30,0),MATCH($O29,'[18]Displacement Source AC'!$DR$35:$EO$35,0))*Y$41</f>
        <v>0</v>
      </c>
      <c r="Z29" s="359">
        <f>INDEX('[18]Displacement Source AC'!$DR$2:$EO$30,MATCH(Z$9,'[18]Displacement Source AC'!$C$2:$C$30,0),MATCH($O29,'[18]Displacement Source AC'!$DR$35:$EO$35,0))*Z$41</f>
        <v>0</v>
      </c>
      <c r="AA29" s="359">
        <f>INDEX('[18]Displacement Source AC'!$DR$2:$EO$30,MATCH(AA$9,'[18]Displacement Source AC'!$C$2:$C$30,0),MATCH($O29,'[18]Displacement Source AC'!$DR$35:$EO$35,0))*AA$41</f>
        <v>0</v>
      </c>
      <c r="AB29" s="359">
        <f>INDEX('[18]Displacement Source AC'!$DR$2:$EO$30,MATCH(AB$9,'[18]Displacement Source AC'!$C$2:$C$30,0),MATCH($O29,'[18]Displacement Source AC'!$DR$35:$EO$35,0))*AB$41</f>
        <v>0</v>
      </c>
      <c r="AC29" s="359">
        <f>INDEX('[18]Displacement Source AC'!$DR$2:$EO$30,MATCH(AC$9,'[18]Displacement Source AC'!$C$2:$C$30,0),MATCH($O29,'[18]Displacement Source AC'!$DR$35:$EO$35,0))*AC$41</f>
        <v>0</v>
      </c>
      <c r="AD29" s="359">
        <f>INDEX('[18]Displacement Source AC'!$DR$2:$EO$30,MATCH(AD$9,'[18]Displacement Source AC'!$C$2:$C$30,0),MATCH($O29,'[18]Displacement Source AC'!$DR$35:$EO$35,0))*AD$41</f>
        <v>0</v>
      </c>
      <c r="AE29" s="359">
        <f>INDEX('[18]Displacement Source AC'!$DR$2:$EO$30,MATCH(AE$9,'[18]Displacement Source AC'!$C$2:$C$30,0),MATCH($O29,'[18]Displacement Source AC'!$DR$35:$EO$35,0))*AE$41</f>
        <v>0</v>
      </c>
      <c r="AF29" s="359">
        <f>INDEX('[18]Displacement Source AC'!$DR$2:$EO$30,MATCH(AF$9,'[18]Displacement Source AC'!$C$2:$C$30,0),MATCH($O29,'[18]Displacement Source AC'!$DR$35:$EO$35,0))*AF$41</f>
        <v>0</v>
      </c>
      <c r="AG29" s="359">
        <f>INDEX('[18]Displacement Source AC'!$DR$2:$EO$30,MATCH(AG$9,'[18]Displacement Source AC'!$C$2:$C$30,0),MATCH($O29,'[18]Displacement Source AC'!$DR$35:$EO$35,0))*AG$41</f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2038</v>
      </c>
      <c r="BH29" s="130">
        <f>IFERROR(VLOOKUP($O29,'Table 3 ID Wind_2030'!$B$10:$K$37,10,FALSE),0)</f>
        <v>163.42065794536359</v>
      </c>
      <c r="BI29" s="130">
        <f>IFERROR(VLOOKUP($O29,'Table 3 UT CP Wind_2023'!$B$10:$K$37,10,FALSE),0)</f>
        <v>170.21782608695651</v>
      </c>
      <c r="BJ29" s="130">
        <f>IFERROR(VLOOKUP($O29,'Table 3 WYAE Wind_2024'!$B$10:$L$37,11,FALSE),0)</f>
        <v>230.00989583333336</v>
      </c>
      <c r="BK29" s="130">
        <f>IFERROR(VLOOKUP($O29,'Table 3 YK Wind wS_2029'!$B$10:$K$37,10,FALSE),0)</f>
        <v>175.87224489795918</v>
      </c>
      <c r="BL29" s="361"/>
      <c r="BM29" s="130">
        <f>IFERROR(VLOOKUP($O29,'Table 3 ID Wind wS_2032'!$B$10:$K$38,10,FALSE),0)</f>
        <v>177.30947019867548</v>
      </c>
      <c r="BN29" s="130">
        <f>IFERROR(VLOOKUP($O29,'Table 3 PV wS YK_2024'!$B$10:$K$40,10,FALSE),0)</f>
        <v>129.51000000000002</v>
      </c>
      <c r="BO29" s="361"/>
      <c r="BP29" s="130">
        <f>IFERROR(VLOOKUP($O29,'Table 3 PV wS SO_2024'!$B$10:$K$40,10,FALSE),0)</f>
        <v>129.07</v>
      </c>
      <c r="BQ29" s="361"/>
      <c r="BR29" s="130">
        <f>IFERROR(VLOOKUP($O29,'Table 3 PV wS UTN_2024'!$B$10:$K$43,10,FALSE),0)</f>
        <v>127.98</v>
      </c>
      <c r="BS29" s="130">
        <f>IFERROR(VLOOKUP($O29,'Table 3 PV wS JB_2024'!$B$10:$K$40,10,FALSE),0)</f>
        <v>124.27000000000001</v>
      </c>
      <c r="BT29" s="130">
        <f>IFERROR(VLOOKUP($O29,'Table 3 PV wS JB_2029'!$B$10:$K$40,10,FALSE),0)</f>
        <v>113.85000000000001</v>
      </c>
      <c r="BU29" s="361"/>
      <c r="BV29" s="130">
        <f>IFERROR(VLOOKUP($O29,'Table 3 PV wS UTS_2024'!$B$10:$K$38,10,FALSE),0)</f>
        <v>126.5</v>
      </c>
      <c r="BW29" s="130">
        <f>IFERROR(VLOOKUP($O29,'Table 3 PV wS UTS_2030'!$B$10:$K$38,10,FALSE),0)</f>
        <v>162.09</v>
      </c>
      <c r="BX29" s="360"/>
      <c r="BY29" s="130">
        <f>IFERROR(VLOOKUP($O29,'Table 3 185 MW (NTN) 2026)'!$B$13:$L$40,11,FALSE),0)</f>
        <v>147.24</v>
      </c>
      <c r="CD29">
        <f>SUM(AL$13:AL29)*BH29/1000</f>
        <v>0</v>
      </c>
      <c r="CE29">
        <f>SUM(AM$13:AM29)*BI29/1000</f>
        <v>0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0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15.188097901392272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4"/>
        <v>15.188097901392272</v>
      </c>
      <c r="DA29">
        <f t="shared" si="37"/>
        <v>2038</v>
      </c>
      <c r="DB29" s="89">
        <f>IFERROR(VLOOKUP($DA29,'Table 3 TransCost'!$B$10:$E$40,4,FALSE),0)</f>
        <v>65.86</v>
      </c>
      <c r="DC29" s="174">
        <f t="shared" si="41"/>
        <v>0</v>
      </c>
    </row>
    <row r="30" spans="2:107" hidden="1">
      <c r="B30" s="15">
        <f t="shared" si="38"/>
        <v>2039</v>
      </c>
      <c r="C30" s="9">
        <f t="shared" si="17"/>
        <v>155.37783122023347</v>
      </c>
      <c r="D30" s="45"/>
      <c r="E30" s="9">
        <f t="shared" ca="1" si="39"/>
        <v>34.667341163012836</v>
      </c>
      <c r="F30" s="37"/>
      <c r="G30" s="14">
        <f t="shared" ca="1" si="42"/>
        <v>52.40453650778835</v>
      </c>
      <c r="H30" s="36">
        <f t="shared" ca="1" si="43"/>
        <v>17.737195344775515</v>
      </c>
      <c r="I30" s="174"/>
      <c r="J30" s="174"/>
      <c r="M30" s="112"/>
      <c r="O30">
        <f t="shared" si="18"/>
        <v>2039</v>
      </c>
      <c r="P30">
        <f>INDEX('[18]Displacement Source AC'!$DR$2:$EO$30,MATCH(P$9,'[18]Displacement Source AC'!$C$2:$C$30,0),MATCH($O30,'[18]Displacement Source AC'!$DR$35:$EO$35,0))</f>
        <v>0</v>
      </c>
      <c r="Q30">
        <f>INDEX('[18]Displacement Source AC'!$DR$2:$EO$30,MATCH(Q$9,'[18]Displacement Source AC'!$C$2:$C$30,0),MATCH($O30,'[18]Displacement Source AC'!$DR$35:$EO$35,0))</f>
        <v>0</v>
      </c>
      <c r="R30">
        <f>INDEX('[18]Displacement Source AC'!$DR$2:$EO$30,MATCH(R$9,'[18]Displacement Source AC'!$C$2:$C$30,0),MATCH($O30,'[18]Displacement Source AC'!$DR$35:$EO$35,0))</f>
        <v>0</v>
      </c>
      <c r="S30" s="359">
        <f>INDEX('[18]Displacement Source AC'!$DR$2:$EO$30,MATCH(S$9,'[18]Displacement Source AC'!$C$2:$C$30,0),MATCH($O30,'[18]Displacement Source AC'!$DR$35:$EO$35,0))*S$41</f>
        <v>0</v>
      </c>
      <c r="T30" s="359">
        <f>INDEX('[18]Displacement Source AC'!$DR$2:$EO$30,MATCH(T$9,'[18]Displacement Source AC'!$C$2:$C$30,0),MATCH($O30,'[18]Displacement Source AC'!$DR$35:$EO$35,0))*T$41</f>
        <v>0</v>
      </c>
      <c r="U30" s="174">
        <f>INDEX('[18]Displacement Source AC'!$DR$2:$EO$30,MATCH(U$9,'[18]Displacement Source AC'!$C$2:$C$30,0),MATCH($O30,'[18]Displacement Source AC'!$DR$35:$EO$35,0))</f>
        <v>0</v>
      </c>
      <c r="V30" s="359">
        <f>INDEX('[18]Displacement Source AC'!$DR$2:$EO$30,MATCH(V$9,'[18]Displacement Source AC'!$C$2:$C$30,0),MATCH($O30,'[18]Displacement Source AC'!$DR$35:$EO$35,0))*V$41</f>
        <v>0</v>
      </c>
      <c r="W30" s="359">
        <f>INDEX('[18]Displacement Source AC'!$DR$2:$EO$30,MATCH(W$9,'[18]Displacement Source AC'!$C$2:$C$30,0),MATCH($O30,'[18]Displacement Source AC'!$DR$35:$EO$35,0))*W$41</f>
        <v>0</v>
      </c>
      <c r="X30" s="359">
        <f>INDEX('[18]Displacement Source AC'!$DR$2:$EO$30,MATCH(X$9,'[18]Displacement Source AC'!$C$2:$C$30,0),MATCH($O30,'[18]Displacement Source AC'!$DR$35:$EO$35,0))*X$41</f>
        <v>0</v>
      </c>
      <c r="Y30" s="359">
        <f>INDEX('[18]Displacement Source AC'!$DR$2:$EO$30,MATCH(Y$9,'[18]Displacement Source AC'!$C$2:$C$30,0),MATCH($O30,'[18]Displacement Source AC'!$DR$35:$EO$35,0))*Y$41</f>
        <v>0</v>
      </c>
      <c r="Z30" s="359">
        <f>INDEX('[18]Displacement Source AC'!$DR$2:$EO$30,MATCH(Z$9,'[18]Displacement Source AC'!$C$2:$C$30,0),MATCH($O30,'[18]Displacement Source AC'!$DR$35:$EO$35,0))*Z$41</f>
        <v>0</v>
      </c>
      <c r="AA30" s="359">
        <f>INDEX('[18]Displacement Source AC'!$DR$2:$EO$30,MATCH(AA$9,'[18]Displacement Source AC'!$C$2:$C$30,0),MATCH($O30,'[18]Displacement Source AC'!$DR$35:$EO$35,0))*AA$41</f>
        <v>0</v>
      </c>
      <c r="AB30" s="359">
        <f>INDEX('[18]Displacement Source AC'!$DR$2:$EO$30,MATCH(AB$9,'[18]Displacement Source AC'!$C$2:$C$30,0),MATCH($O30,'[18]Displacement Source AC'!$DR$35:$EO$35,0))*AB$41</f>
        <v>0</v>
      </c>
      <c r="AC30" s="359">
        <f>INDEX('[18]Displacement Source AC'!$DR$2:$EO$30,MATCH(AC$9,'[18]Displacement Source AC'!$C$2:$C$30,0),MATCH($O30,'[18]Displacement Source AC'!$DR$35:$EO$35,0))*AC$41</f>
        <v>0</v>
      </c>
      <c r="AD30" s="359">
        <f>INDEX('[18]Displacement Source AC'!$DR$2:$EO$30,MATCH(AD$9,'[18]Displacement Source AC'!$C$2:$C$30,0),MATCH($O30,'[18]Displacement Source AC'!$DR$35:$EO$35,0))*AD$41</f>
        <v>0</v>
      </c>
      <c r="AE30" s="359">
        <f>INDEX('[18]Displacement Source AC'!$DR$2:$EO$30,MATCH(AE$9,'[18]Displacement Source AC'!$C$2:$C$30,0),MATCH($O30,'[18]Displacement Source AC'!$DR$35:$EO$35,0))*AE$41</f>
        <v>0</v>
      </c>
      <c r="AF30" s="359">
        <f>INDEX('[18]Displacement Source AC'!$DR$2:$EO$30,MATCH(AF$9,'[18]Displacement Source AC'!$C$2:$C$30,0),MATCH($O30,'[18]Displacement Source AC'!$DR$35:$EO$35,0))*AF$41</f>
        <v>0</v>
      </c>
      <c r="AG30" s="359">
        <f>INDEX('[18]Displacement Source AC'!$DR$2:$EO$30,MATCH(AG$9,'[18]Displacement Source AC'!$C$2:$C$30,0),MATCH($O30,'[18]Displacement Source AC'!$DR$35:$EO$35,0))*AG$41</f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2039</v>
      </c>
      <c r="BH30" s="130">
        <f>IFERROR(VLOOKUP($O30,'Table 3 ID Wind_2030'!$B$10:$K$37,10,FALSE),0)</f>
        <v>167.18</v>
      </c>
      <c r="BI30" s="130">
        <f>IFERROR(VLOOKUP($O30,'Table 3 UT CP Wind_2023'!$B$10:$K$37,10,FALSE),0)</f>
        <v>174.13</v>
      </c>
      <c r="BJ30" s="130">
        <f>IFERROR(VLOOKUP($O30,'Table 3 WYAE Wind_2024'!$B$10:$L$37,11,FALSE),0)</f>
        <v>235.3</v>
      </c>
      <c r="BK30" s="130">
        <f>IFERROR(VLOOKUP($O30,'Table 3 YK Wind wS_2029'!$B$10:$K$37,10,FALSE),0)</f>
        <v>179.92</v>
      </c>
      <c r="BL30" s="361"/>
      <c r="BM30" s="130">
        <f>IFERROR(VLOOKUP($O30,'Table 3 ID Wind wS_2032'!$B$10:$K$38,10,FALSE),0)</f>
        <v>181.38</v>
      </c>
      <c r="BN30" s="130">
        <f>IFERROR(VLOOKUP($O30,'Table 3 PV wS YK_2024'!$B$10:$K$40,10,FALSE),0)</f>
        <v>132.47999999999999</v>
      </c>
      <c r="BO30" s="361"/>
      <c r="BP30" s="130">
        <f>IFERROR(VLOOKUP($O30,'Table 3 PV wS SO_2024'!$B$10:$K$40,10,FALSE),0)</f>
        <v>132.04</v>
      </c>
      <c r="BQ30" s="361"/>
      <c r="BR30" s="130">
        <f>IFERROR(VLOOKUP($O30,'Table 3 PV wS UTN_2024'!$B$10:$K$43,10,FALSE),0)</f>
        <v>130.91999999999999</v>
      </c>
      <c r="BS30" s="130">
        <f>IFERROR(VLOOKUP($O30,'Table 3 PV wS JB_2024'!$B$10:$K$40,10,FALSE),0)</f>
        <v>127.13</v>
      </c>
      <c r="BT30" s="130">
        <f>IFERROR(VLOOKUP($O30,'Table 3 PV wS JB_2029'!$B$10:$K$40,10,FALSE),0)</f>
        <v>116.47</v>
      </c>
      <c r="BU30" s="361"/>
      <c r="BV30" s="130">
        <f>IFERROR(VLOOKUP($O30,'Table 3 PV wS UTS_2024'!$B$10:$K$38,10,FALSE),0)</f>
        <v>129.41</v>
      </c>
      <c r="BW30" s="130">
        <f>IFERROR(VLOOKUP($O30,'Table 3 PV wS UTS_2030'!$B$10:$K$38,10,FALSE),0)</f>
        <v>165.82</v>
      </c>
      <c r="BX30" s="360"/>
      <c r="BY30" s="130">
        <f>IFERROR(VLOOKUP($O30,'Table 3 185 MW (NTN) 2026)'!$B$13:$L$40,11,FALSE),0)</f>
        <v>150.63</v>
      </c>
      <c r="CD30">
        <f>SUM(AL$13:AL30)*BH30/1000</f>
        <v>0</v>
      </c>
      <c r="CE30">
        <f>SUM(AM$13:AM30)*BI30/1000</f>
        <v>0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0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15.537783122023347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4"/>
        <v>15.537783122023347</v>
      </c>
      <c r="DA30">
        <f t="shared" si="37"/>
        <v>2039</v>
      </c>
      <c r="DB30" s="89">
        <f>IFERROR(VLOOKUP($DA30,'Table 3 TransCost'!$B$10:$E$40,4,FALSE),0)</f>
        <v>67.37</v>
      </c>
      <c r="DC30" s="174">
        <f t="shared" si="41"/>
        <v>0</v>
      </c>
    </row>
    <row r="31" spans="2:107" hidden="1">
      <c r="B31" s="15">
        <f t="shared" si="38"/>
        <v>2040</v>
      </c>
      <c r="C31" s="9">
        <f t="shared" si="17"/>
        <v>158.93657461603644</v>
      </c>
      <c r="D31" s="45"/>
      <c r="E31" s="9">
        <f t="shared" ca="1" si="39"/>
        <v>35.46469000976213</v>
      </c>
      <c r="F31" s="37"/>
      <c r="G31" s="14">
        <f t="shared" ca="1" si="42"/>
        <v>53.608134600633875</v>
      </c>
      <c r="H31" s="36">
        <f t="shared" ca="1" si="43"/>
        <v>18.143444590871745</v>
      </c>
      <c r="I31" s="174"/>
      <c r="J31" s="174"/>
      <c r="M31" s="112"/>
      <c r="O31">
        <f t="shared" si="18"/>
        <v>2040</v>
      </c>
      <c r="P31">
        <f>INDEX('[18]Displacement Source AC'!$DR$2:$EO$30,MATCH(P$9,'[18]Displacement Source AC'!$C$2:$C$30,0),MATCH($O31,'[18]Displacement Source AC'!$DR$35:$EO$35,0))</f>
        <v>0</v>
      </c>
      <c r="Q31">
        <f>INDEX('[18]Displacement Source AC'!$DR$2:$EO$30,MATCH(Q$9,'[18]Displacement Source AC'!$C$2:$C$30,0),MATCH($O31,'[18]Displacement Source AC'!$DR$35:$EO$35,0))</f>
        <v>0</v>
      </c>
      <c r="R31">
        <f>INDEX('[18]Displacement Source AC'!$DR$2:$EO$30,MATCH(R$9,'[18]Displacement Source AC'!$C$2:$C$30,0),MATCH($O31,'[18]Displacement Source AC'!$DR$35:$EO$35,0))</f>
        <v>0</v>
      </c>
      <c r="S31" s="359">
        <f>INDEX('[18]Displacement Source AC'!$DR$2:$EO$30,MATCH(S$9,'[18]Displacement Source AC'!$C$2:$C$30,0),MATCH($O31,'[18]Displacement Source AC'!$DR$35:$EO$35,0))*S$41</f>
        <v>0</v>
      </c>
      <c r="T31" s="359">
        <f>INDEX('[18]Displacement Source AC'!$DR$2:$EO$30,MATCH(T$9,'[18]Displacement Source AC'!$C$2:$C$30,0),MATCH($O31,'[18]Displacement Source AC'!$DR$35:$EO$35,0))*T$41</f>
        <v>0</v>
      </c>
      <c r="U31" s="174">
        <f>INDEX('[18]Displacement Source AC'!$DR$2:$EO$30,MATCH(U$9,'[18]Displacement Source AC'!$C$2:$C$30,0),MATCH($O31,'[18]Displacement Source AC'!$DR$35:$EO$35,0))</f>
        <v>0</v>
      </c>
      <c r="V31" s="359">
        <f>INDEX('[18]Displacement Source AC'!$DR$2:$EO$30,MATCH(V$9,'[18]Displacement Source AC'!$C$2:$C$30,0),MATCH($O31,'[18]Displacement Source AC'!$DR$35:$EO$35,0))*V$41</f>
        <v>0</v>
      </c>
      <c r="W31" s="359">
        <f>INDEX('[18]Displacement Source AC'!$DR$2:$EO$30,MATCH(W$9,'[18]Displacement Source AC'!$C$2:$C$30,0),MATCH($O31,'[18]Displacement Source AC'!$DR$35:$EO$35,0))*W$41</f>
        <v>0</v>
      </c>
      <c r="X31" s="359">
        <f>INDEX('[18]Displacement Source AC'!$DR$2:$EO$30,MATCH(X$9,'[18]Displacement Source AC'!$C$2:$C$30,0),MATCH($O31,'[18]Displacement Source AC'!$DR$35:$EO$35,0))*X$41</f>
        <v>0</v>
      </c>
      <c r="Y31" s="359">
        <f>INDEX('[18]Displacement Source AC'!$DR$2:$EO$30,MATCH(Y$9,'[18]Displacement Source AC'!$C$2:$C$30,0),MATCH($O31,'[18]Displacement Source AC'!$DR$35:$EO$35,0))*Y$41</f>
        <v>0</v>
      </c>
      <c r="Z31" s="359">
        <f>INDEX('[18]Displacement Source AC'!$DR$2:$EO$30,MATCH(Z$9,'[18]Displacement Source AC'!$C$2:$C$30,0),MATCH($O31,'[18]Displacement Source AC'!$DR$35:$EO$35,0))*Z$41</f>
        <v>0</v>
      </c>
      <c r="AA31" s="359">
        <f>INDEX('[18]Displacement Source AC'!$DR$2:$EO$30,MATCH(AA$9,'[18]Displacement Source AC'!$C$2:$C$30,0),MATCH($O31,'[18]Displacement Source AC'!$DR$35:$EO$35,0))*AA$41</f>
        <v>0</v>
      </c>
      <c r="AB31" s="359">
        <f>INDEX('[18]Displacement Source AC'!$DR$2:$EO$30,MATCH(AB$9,'[18]Displacement Source AC'!$C$2:$C$30,0),MATCH($O31,'[18]Displacement Source AC'!$DR$35:$EO$35,0))*AB$41</f>
        <v>0</v>
      </c>
      <c r="AC31" s="359">
        <f>INDEX('[18]Displacement Source AC'!$DR$2:$EO$30,MATCH(AC$9,'[18]Displacement Source AC'!$C$2:$C$30,0),MATCH($O31,'[18]Displacement Source AC'!$DR$35:$EO$35,0))*AC$41</f>
        <v>0</v>
      </c>
      <c r="AD31" s="359">
        <f>INDEX('[18]Displacement Source AC'!$DR$2:$EO$30,MATCH(AD$9,'[18]Displacement Source AC'!$C$2:$C$30,0),MATCH($O31,'[18]Displacement Source AC'!$DR$35:$EO$35,0))*AD$41</f>
        <v>0</v>
      </c>
      <c r="AE31" s="359">
        <f>INDEX('[18]Displacement Source AC'!$DR$2:$EO$30,MATCH(AE$9,'[18]Displacement Source AC'!$C$2:$C$30,0),MATCH($O31,'[18]Displacement Source AC'!$DR$35:$EO$35,0))*AE$41</f>
        <v>0</v>
      </c>
      <c r="AF31" s="359">
        <f>INDEX('[18]Displacement Source AC'!$DR$2:$EO$30,MATCH(AF$9,'[18]Displacement Source AC'!$C$2:$C$30,0),MATCH($O31,'[18]Displacement Source AC'!$DR$35:$EO$35,0))*AF$41</f>
        <v>0</v>
      </c>
      <c r="AG31" s="359">
        <f>INDEX('[18]Displacement Source AC'!$DR$2:$EO$30,MATCH(AG$9,'[18]Displacement Source AC'!$C$2:$C$30,0),MATCH($O31,'[18]Displacement Source AC'!$DR$35:$EO$35,0))*AG$41</f>
        <v>0</v>
      </c>
      <c r="AL31">
        <f t="shared" ref="AL31:AL32" si="45">P31/P$5</f>
        <v>0</v>
      </c>
      <c r="AM31">
        <f t="shared" ref="AM31:AM38" si="46">Q31/Q$5</f>
        <v>0</v>
      </c>
      <c r="AN31">
        <f t="shared" ref="AN31:AN38" si="47">R31/R$5</f>
        <v>0</v>
      </c>
      <c r="AO31">
        <f t="shared" ref="AO31:AO38" si="48">S31/S$5</f>
        <v>0</v>
      </c>
      <c r="AP31">
        <f t="shared" ref="AP31:AP38" si="49">T31/T$5</f>
        <v>0</v>
      </c>
      <c r="AQ31">
        <f t="shared" ref="AQ31:AQ38" si="50">U31/U$5</f>
        <v>0</v>
      </c>
      <c r="AR31">
        <f t="shared" ref="AR31:AR38" si="51">V31/V$5</f>
        <v>0</v>
      </c>
      <c r="AS31">
        <f t="shared" ref="AS31:AS38" si="52">W31/W$5</f>
        <v>0</v>
      </c>
      <c r="AT31">
        <f t="shared" ref="AT31:AT38" si="53">X31/X$5</f>
        <v>0</v>
      </c>
      <c r="AU31">
        <f t="shared" ref="AU31:AU38" si="54">Y31/Y$5</f>
        <v>0</v>
      </c>
      <c r="AV31">
        <f t="shared" ref="AV31:AV38" si="55">Z31/Z$5</f>
        <v>0</v>
      </c>
      <c r="AW31">
        <f t="shared" ref="AW31:AW38" si="56">AA31/AA$5</f>
        <v>0</v>
      </c>
      <c r="AX31">
        <f t="shared" ref="AX31:AX38" si="57">AB31/AB$5</f>
        <v>0</v>
      </c>
      <c r="AY31">
        <f t="shared" ref="AY31:AY38" si="58">AC31/AC$5</f>
        <v>0</v>
      </c>
      <c r="AZ31">
        <f t="shared" ref="AZ31:AZ38" si="59">AD31/AD$5</f>
        <v>0</v>
      </c>
      <c r="BA31">
        <f t="shared" ref="BA31:BA38" si="60">AE31/AE$5</f>
        <v>0</v>
      </c>
      <c r="BB31">
        <f t="shared" ref="BB31:BB38" si="61">AF31/AF$5</f>
        <v>0</v>
      </c>
      <c r="BC31">
        <f t="shared" ref="BC31:BC38" si="62">AG31/AG$5</f>
        <v>0</v>
      </c>
      <c r="BG31">
        <f t="shared" ref="BG31:BG32" si="63">O31</f>
        <v>2040</v>
      </c>
      <c r="BH31" s="130">
        <f>IFERROR(VLOOKUP($O31,'Table 3 ID Wind_2030'!$B$10:$K$37,10,FALSE),0)</f>
        <v>171.02</v>
      </c>
      <c r="BI31" s="130">
        <f>IFERROR(VLOOKUP($O31,'Table 3 UT CP Wind_2023'!$B$10:$K$37,10,FALSE),0)</f>
        <v>178.14</v>
      </c>
      <c r="BJ31" s="130">
        <f>IFERROR(VLOOKUP($O31,'Table 3 WYAE Wind_2024'!$B$10:$L$37,11,FALSE),0)</f>
        <v>240.71000000000004</v>
      </c>
      <c r="BK31" s="130">
        <f>IFERROR(VLOOKUP($O31,'Table 3 YK Wind wS_2029'!$B$10:$K$37,10,FALSE),0)</f>
        <v>184.06</v>
      </c>
      <c r="BL31" s="361"/>
      <c r="BM31" s="130">
        <f>IFERROR(VLOOKUP($O31,'Table 3 ID Wind wS_2032'!$B$10:$K$38,10,FALSE),0)</f>
        <v>185.55</v>
      </c>
      <c r="BN31" s="130">
        <f>IFERROR(VLOOKUP($O31,'Table 3 PV wS YK_2024'!$B$10:$K$40,10,FALSE),0)</f>
        <v>135.52000000000001</v>
      </c>
      <c r="BO31" s="361"/>
      <c r="BP31" s="130">
        <f>IFERROR(VLOOKUP($O31,'Table 3 PV wS SO_2024'!$B$10:$K$40,10,FALSE),0)</f>
        <v>135.07</v>
      </c>
      <c r="BQ31" s="361"/>
      <c r="BR31" s="130">
        <f>IFERROR(VLOOKUP($O31,'Table 3 PV wS UTN_2024'!$B$10:$K$43,10,FALSE),0)</f>
        <v>133.93</v>
      </c>
      <c r="BS31" s="130">
        <f>IFERROR(VLOOKUP($O31,'Table 3 PV wS JB_2024'!$B$10:$K$40,10,FALSE),0)</f>
        <v>130.05000000000001</v>
      </c>
      <c r="BT31" s="130">
        <f>IFERROR(VLOOKUP($O31,'Table 3 PV wS JB_2029'!$B$10:$K$40,10,FALSE),0)</f>
        <v>119.15</v>
      </c>
      <c r="BU31" s="361"/>
      <c r="BV31" s="130">
        <f>IFERROR(VLOOKUP($O31,'Table 3 PV wS UTS_2024'!$B$10:$K$38,10,FALSE),0)</f>
        <v>132.38999999999999</v>
      </c>
      <c r="BW31" s="130">
        <f>IFERROR(VLOOKUP($O31,'Table 3 PV wS UTS_2030'!$B$10:$K$38,10,FALSE),0)</f>
        <v>169.63</v>
      </c>
      <c r="BX31" s="360"/>
      <c r="BY31" s="130">
        <f>IFERROR(VLOOKUP($O31,'Table 3 185 MW (NTN) 2026)'!$B$13:$L$40,11,FALSE),0)</f>
        <v>154.07999999999998</v>
      </c>
      <c r="CD31">
        <f>SUM(AL$13:AL31)*BH31/1000</f>
        <v>0</v>
      </c>
      <c r="CE31">
        <f>SUM(AM$13:AM31)*BI31/1000</f>
        <v>0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0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15.893657461603645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ref="CY31:CY32" si="64">SUM(CD31:CX31)</f>
        <v>15.893657461603645</v>
      </c>
      <c r="DA31">
        <f t="shared" ref="DA31:DA32" si="65">O31</f>
        <v>2040</v>
      </c>
      <c r="DB31" s="89">
        <f>IFERROR(VLOOKUP($DA31,'Table 3 TransCost'!$B$10:$E$40,4,FALSE),0)</f>
        <v>68.92</v>
      </c>
      <c r="DC31" s="174">
        <f t="shared" ref="DC31:DC32" si="66">$DB$5*DB31/1000</f>
        <v>0</v>
      </c>
    </row>
    <row r="32" spans="2:107" hidden="1">
      <c r="B32" s="15">
        <f t="shared" si="38"/>
        <v>2041</v>
      </c>
      <c r="C32" s="9">
        <f t="shared" si="17"/>
        <v>162.43342682234726</v>
      </c>
      <c r="D32" s="45"/>
      <c r="E32" s="9">
        <f t="shared" ca="1" si="39"/>
        <v>36.235452955172207</v>
      </c>
      <c r="F32" s="37"/>
      <c r="G32" s="14">
        <f t="shared" ca="1" si="42"/>
        <v>54.827261620228846</v>
      </c>
      <c r="H32" s="36">
        <f t="shared" ca="1" si="43"/>
        <v>18.591808665056639</v>
      </c>
      <c r="I32" s="174"/>
      <c r="J32" s="174"/>
      <c r="M32" s="112"/>
      <c r="O32">
        <f t="shared" si="18"/>
        <v>2041</v>
      </c>
      <c r="P32" s="373">
        <v>0</v>
      </c>
      <c r="Q32" s="373">
        <v>0</v>
      </c>
      <c r="R32" s="373">
        <v>0</v>
      </c>
      <c r="S32" s="373">
        <v>0</v>
      </c>
      <c r="T32" s="373">
        <v>0</v>
      </c>
      <c r="U32" s="373">
        <v>0</v>
      </c>
      <c r="V32" s="373">
        <v>0</v>
      </c>
      <c r="W32" s="373">
        <v>0</v>
      </c>
      <c r="X32" s="373">
        <v>0</v>
      </c>
      <c r="Y32" s="373">
        <v>0</v>
      </c>
      <c r="Z32" s="373">
        <v>0</v>
      </c>
      <c r="AA32" s="373">
        <v>0</v>
      </c>
      <c r="AB32" s="373">
        <v>0</v>
      </c>
      <c r="AC32" s="373">
        <v>0</v>
      </c>
      <c r="AD32" s="373">
        <v>0</v>
      </c>
      <c r="AE32" s="373">
        <v>0</v>
      </c>
      <c r="AF32" s="373">
        <v>0</v>
      </c>
      <c r="AG32" s="373">
        <v>0</v>
      </c>
      <c r="AL32">
        <f t="shared" si="45"/>
        <v>0</v>
      </c>
      <c r="AM32">
        <f t="shared" si="46"/>
        <v>0</v>
      </c>
      <c r="AN32">
        <f t="shared" si="47"/>
        <v>0</v>
      </c>
      <c r="AO32">
        <f t="shared" si="48"/>
        <v>0</v>
      </c>
      <c r="AP32">
        <f t="shared" si="49"/>
        <v>0</v>
      </c>
      <c r="AQ32">
        <f t="shared" si="50"/>
        <v>0</v>
      </c>
      <c r="AR32">
        <f t="shared" si="51"/>
        <v>0</v>
      </c>
      <c r="AS32">
        <f t="shared" si="52"/>
        <v>0</v>
      </c>
      <c r="AT32">
        <f t="shared" si="53"/>
        <v>0</v>
      </c>
      <c r="AU32">
        <f t="shared" si="54"/>
        <v>0</v>
      </c>
      <c r="AV32">
        <f t="shared" si="55"/>
        <v>0</v>
      </c>
      <c r="AW32">
        <f t="shared" si="56"/>
        <v>0</v>
      </c>
      <c r="AX32">
        <f t="shared" si="57"/>
        <v>0</v>
      </c>
      <c r="AY32">
        <f t="shared" si="58"/>
        <v>0</v>
      </c>
      <c r="AZ32">
        <f t="shared" si="59"/>
        <v>0</v>
      </c>
      <c r="BA32">
        <f t="shared" si="60"/>
        <v>0</v>
      </c>
      <c r="BB32">
        <f t="shared" si="61"/>
        <v>0</v>
      </c>
      <c r="BC32">
        <f t="shared" si="62"/>
        <v>0</v>
      </c>
      <c r="BG32">
        <f t="shared" si="63"/>
        <v>2041</v>
      </c>
      <c r="BH32" s="130">
        <f>IFERROR(VLOOKUP($O32,'Table 3 ID Wind_2030'!$B$10:$K$37,10,FALSE),0)</f>
        <v>174.78</v>
      </c>
      <c r="BI32" s="130">
        <f>IFERROR(VLOOKUP($O32,'Table 3 UT CP Wind_2023'!$B$10:$K$37,10,FALSE),0)</f>
        <v>182.06</v>
      </c>
      <c r="BJ32" s="130">
        <f>IFERROR(VLOOKUP($O32,'Table 3 WYAE Wind_2024'!$B$10:$L$37,11,FALSE),0)</f>
        <v>246.01</v>
      </c>
      <c r="BK32" s="130">
        <f>IFERROR(VLOOKUP($O32,'Table 3 YK Wind wS_2029'!$B$10:$K$37,10,FALSE),0)</f>
        <v>188.10000000000002</v>
      </c>
      <c r="BL32" s="361"/>
      <c r="BM32" s="130">
        <f>IFERROR(VLOOKUP($O32,'Table 3 ID Wind wS_2032'!$B$10:$K$38,10,FALSE),0)</f>
        <v>189.62</v>
      </c>
      <c r="BN32" s="130">
        <f>IFERROR(VLOOKUP($O32,'Table 3 PV wS YK_2024'!$B$10:$K$40,10,FALSE),0)</f>
        <v>138.5</v>
      </c>
      <c r="BO32" s="361"/>
      <c r="BP32" s="130">
        <f>IFERROR(VLOOKUP($O32,'Table 3 PV wS SO_2024'!$B$10:$K$40,10,FALSE),0)</f>
        <v>138.04000000000002</v>
      </c>
      <c r="BQ32" s="361"/>
      <c r="BR32" s="130">
        <f>IFERROR(VLOOKUP($O32,'Table 3 PV wS UTN_2024'!$B$10:$K$43,10,FALSE),0)</f>
        <v>136.86999999999998</v>
      </c>
      <c r="BS32" s="130">
        <f>IFERROR(VLOOKUP($O32,'Table 3 PV wS JB_2024'!$B$10:$K$40,10,FALSE),0)</f>
        <v>132.91</v>
      </c>
      <c r="BT32" s="130">
        <f>IFERROR(VLOOKUP($O32,'Table 3 PV wS JB_2029'!$B$10:$K$40,10,FALSE),0)</f>
        <v>121.77</v>
      </c>
      <c r="BU32" s="361"/>
      <c r="BV32" s="130">
        <f>IFERROR(VLOOKUP($O32,'Table 3 PV wS UTS_2024'!$B$10:$K$38,10,FALSE),0)</f>
        <v>135.29999999999998</v>
      </c>
      <c r="BW32" s="130">
        <f>IFERROR(VLOOKUP($O32,'Table 3 PV wS UTS_2030'!$B$10:$K$38,10,FALSE),0)</f>
        <v>173.36</v>
      </c>
      <c r="BX32" s="360"/>
      <c r="BY32" s="130">
        <f>IFERROR(VLOOKUP($O32,'Table 3 185 MW (NTN) 2026)'!$B$13:$L$40,11,FALSE),0)</f>
        <v>157.47</v>
      </c>
      <c r="CD32">
        <f>SUM(AL$13:AL32)*BH32/1000</f>
        <v>0</v>
      </c>
      <c r="CE32">
        <f>SUM(AM$13:AM32)*BI32/1000</f>
        <v>0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0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16.243342682234726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>
        <f t="shared" si="64"/>
        <v>16.243342682234726</v>
      </c>
      <c r="DA32">
        <f t="shared" si="65"/>
        <v>2041</v>
      </c>
      <c r="DB32" s="89">
        <f>IFERROR(VLOOKUP($DA32,'Table 3 TransCost'!$B$10:$E$40,4,FALSE),0)</f>
        <v>70.44</v>
      </c>
      <c r="DC32" s="174">
        <f t="shared" si="66"/>
        <v>0</v>
      </c>
    </row>
    <row r="33" spans="1:107" hidden="1">
      <c r="B33" s="15">
        <f t="shared" si="38"/>
        <v>2042</v>
      </c>
      <c r="C33" s="9">
        <f t="shared" si="17"/>
        <v>165.99217021815025</v>
      </c>
      <c r="D33" s="45"/>
      <c r="E33" s="9">
        <f ca="1">SUMIF(INDIRECT("'Table 5'!$J$"&amp;$K$3&amp;":$J$"&amp;$K$4),B33,INDIRECT("'Table 5'!$c$"&amp;$K$3&amp;":$c$"&amp;$K$4))/SUMIF(INDIRECT("'Table 5'!$J$"&amp;$K$3&amp;":$J$"&amp;$K$4),B33,INDIRECT("'Table 5'!$f$"&amp;$K$3&amp;":$f$"&amp;$K$4))</f>
        <v>37.032632920185989</v>
      </c>
      <c r="F33" s="37"/>
      <c r="G33" s="14">
        <f t="shared" ca="1" si="42"/>
        <v>56.031768313473066</v>
      </c>
      <c r="H33" s="36">
        <f t="shared" ca="1" si="43"/>
        <v>18.999135393287077</v>
      </c>
      <c r="I33" s="174"/>
      <c r="J33" s="174"/>
      <c r="M33" s="112"/>
      <c r="O33">
        <f t="shared" ref="O33" si="67">B33</f>
        <v>2042</v>
      </c>
      <c r="P33" s="373">
        <v>0</v>
      </c>
      <c r="Q33" s="373">
        <v>0</v>
      </c>
      <c r="R33" s="373">
        <v>0</v>
      </c>
      <c r="S33" s="373">
        <v>0</v>
      </c>
      <c r="T33" s="373">
        <v>0</v>
      </c>
      <c r="U33" s="373">
        <v>0</v>
      </c>
      <c r="V33" s="373">
        <v>0</v>
      </c>
      <c r="W33" s="373">
        <v>0</v>
      </c>
      <c r="X33" s="373">
        <v>0</v>
      </c>
      <c r="Y33" s="373">
        <v>0</v>
      </c>
      <c r="Z33" s="373">
        <v>0</v>
      </c>
      <c r="AA33" s="373">
        <v>0</v>
      </c>
      <c r="AB33" s="373">
        <v>0</v>
      </c>
      <c r="AC33" s="373">
        <v>0</v>
      </c>
      <c r="AD33" s="373">
        <v>0</v>
      </c>
      <c r="AE33" s="373">
        <v>0</v>
      </c>
      <c r="AF33" s="373">
        <v>0</v>
      </c>
      <c r="AG33" s="373">
        <v>0</v>
      </c>
      <c r="AH33">
        <f>IFERROR(INDEX('[18]Displacement Source AC'!$DR$2:$EO$20,MATCH(AH$9,'[18]Displacement Source AC'!$C$2:$C$20,0),MATCH($O33,'[18]Displacement Source AC'!$DR$25:$EO$25,0)),0)</f>
        <v>0</v>
      </c>
      <c r="AI33">
        <f>IFERROR(INDEX('[18]Displacement Source AC'!$DR$2:$EO$20,MATCH(AI$9,'[18]Displacement Source AC'!$C$2:$C$20,0),MATCH($O33,'[18]Displacement Source AC'!$DR$25:$EO$25,0)),0)</f>
        <v>0</v>
      </c>
      <c r="AJ33">
        <f>IFERROR(INDEX('[18]Displacement Source AC'!$DR$2:$EO$20,MATCH(AJ$9,'[18]Displacement Source AC'!$C$2:$C$20,0),MATCH($O33,'[18]Displacement Source AC'!$DR$25:$EO$25,0)),0)</f>
        <v>0</v>
      </c>
      <c r="AL33">
        <f t="shared" si="19"/>
        <v>0</v>
      </c>
      <c r="AM33">
        <f t="shared" si="46"/>
        <v>0</v>
      </c>
      <c r="AN33">
        <f t="shared" si="47"/>
        <v>0</v>
      </c>
      <c r="AO33">
        <f t="shared" si="48"/>
        <v>0</v>
      </c>
      <c r="AP33">
        <f t="shared" si="49"/>
        <v>0</v>
      </c>
      <c r="AQ33">
        <f t="shared" si="50"/>
        <v>0</v>
      </c>
      <c r="AR33">
        <f t="shared" si="51"/>
        <v>0</v>
      </c>
      <c r="AS33">
        <f t="shared" si="52"/>
        <v>0</v>
      </c>
      <c r="AT33">
        <f t="shared" si="53"/>
        <v>0</v>
      </c>
      <c r="AU33">
        <f t="shared" si="54"/>
        <v>0</v>
      </c>
      <c r="AV33">
        <f t="shared" si="55"/>
        <v>0</v>
      </c>
      <c r="AW33">
        <f t="shared" si="56"/>
        <v>0</v>
      </c>
      <c r="AX33">
        <f t="shared" si="57"/>
        <v>0</v>
      </c>
      <c r="AY33">
        <f t="shared" si="58"/>
        <v>0</v>
      </c>
      <c r="AZ33">
        <f t="shared" si="59"/>
        <v>0</v>
      </c>
      <c r="BA33">
        <f t="shared" si="60"/>
        <v>0</v>
      </c>
      <c r="BB33">
        <f t="shared" si="61"/>
        <v>0</v>
      </c>
      <c r="BC33">
        <f t="shared" si="62"/>
        <v>0</v>
      </c>
      <c r="BG33">
        <f t="shared" ref="BG33:BG38" si="68">O33</f>
        <v>2042</v>
      </c>
      <c r="BH33" s="130">
        <f>IFERROR(VLOOKUP($O33,'Table 3 ID Wind_2030'!$B$10:$K$37,10,FALSE),0)</f>
        <v>178.61999999999998</v>
      </c>
      <c r="BI33" s="130">
        <f>IFERROR(VLOOKUP($O33,'Table 3 UT CP Wind_2023'!$B$10:$K$37,10,FALSE),0)</f>
        <v>186.07</v>
      </c>
      <c r="BJ33" s="130">
        <f>IFERROR(VLOOKUP($O33,'Table 3 WYAE Wind_2024'!$B$10:$L$37,11,FALSE),0)</f>
        <v>251.42000000000002</v>
      </c>
      <c r="BK33" s="130">
        <f>IFERROR(VLOOKUP($O33,'Table 3 YK Wind wS_2029'!$B$10:$K$37,10,FALSE),0)</f>
        <v>192.24</v>
      </c>
      <c r="BL33" s="361"/>
      <c r="BM33" s="130">
        <f>IFERROR(VLOOKUP($O33,'Table 3 ID Wind wS_2032'!$B$10:$K$38,10,FALSE),0)</f>
        <v>193.79</v>
      </c>
      <c r="BN33" s="130">
        <f>IFERROR(VLOOKUP($O33,'Table 3 PV wS YK_2024'!$B$10:$K$40,10,FALSE),0)</f>
        <v>141.54</v>
      </c>
      <c r="BO33" s="361"/>
      <c r="BP33" s="130">
        <f>IFERROR(VLOOKUP($O33,'Table 3 PV wS SO_2024'!$B$10:$K$40,10,FALSE),0)</f>
        <v>141.07</v>
      </c>
      <c r="BQ33" s="361"/>
      <c r="BR33" s="130">
        <f>IFERROR(VLOOKUP($O33,'Table 3 PV wS UTN_2024'!$B$10:$K$43,10,FALSE),0)</f>
        <v>139.88</v>
      </c>
      <c r="BS33" s="130">
        <f>IFERROR(VLOOKUP($O33,'Table 3 PV wS JB_2024'!$B$10:$K$40,10,FALSE),0)</f>
        <v>135.83000000000001</v>
      </c>
      <c r="BT33" s="130">
        <f>IFERROR(VLOOKUP($O33,'Table 3 PV wS JB_2029'!$B$10:$K$40,10,FALSE),0)</f>
        <v>124.44999999999999</v>
      </c>
      <c r="BU33" s="361"/>
      <c r="BV33" s="130">
        <f>IFERROR(VLOOKUP($O33,'Table 3 PV wS UTS_2024'!$B$10:$K$38,10,FALSE),0)</f>
        <v>138.28</v>
      </c>
      <c r="BW33" s="130">
        <f>IFERROR(VLOOKUP($O33,'Table 3 PV wS UTS_2030'!$B$10:$K$38,10,FALSE),0)</f>
        <v>177.17000000000002</v>
      </c>
      <c r="BX33" s="360"/>
      <c r="BY33" s="130">
        <f>IFERROR(VLOOKUP($O33,'Table 3 185 MW (NTN) 2026)'!$B$13:$L$40,11,FALSE),0)</f>
        <v>160.92000000000002</v>
      </c>
      <c r="CD33">
        <f>SUM(AL$13:AL33)*BH33/1000</f>
        <v>0</v>
      </c>
      <c r="CE33">
        <f>SUM(AM$13:AM33)*BI33/1000</f>
        <v>0</v>
      </c>
      <c r="CF33">
        <f>SUM(AN$13:AN33)*BJ33/1000</f>
        <v>0</v>
      </c>
      <c r="CG33">
        <f>SUM(AO$13:AO33)*BK33/1000</f>
        <v>0</v>
      </c>
      <c r="CH33">
        <f>SUM(AP$13:AP33)*BL33/1000</f>
        <v>0</v>
      </c>
      <c r="CI33">
        <f>SUM(AQ$13:AQ33)*BM33/1000</f>
        <v>0</v>
      </c>
      <c r="CJ33">
        <f>SUM(AR$13:AR33)*BN33/1000</f>
        <v>0</v>
      </c>
      <c r="CK33">
        <f>SUM(AS$13:AS33)*BO33/1000</f>
        <v>0</v>
      </c>
      <c r="CL33">
        <f>SUM(AT$13:AT33)*BP33/1000</f>
        <v>0</v>
      </c>
      <c r="CM33">
        <f>SUM(AU$13:AU33)*BQ33/1000</f>
        <v>0</v>
      </c>
      <c r="CN33">
        <f>SUM(AV$13:AV33)*BR33/1000</f>
        <v>0</v>
      </c>
      <c r="CO33">
        <f>SUM(AW$13:AW33)*BS33/1000</f>
        <v>0</v>
      </c>
      <c r="CP33">
        <f>SUM(AX$13:AX33)*BT33/1000</f>
        <v>0</v>
      </c>
      <c r="CQ33">
        <f>SUM(AY$13:AY33)*BU33/1000</f>
        <v>0</v>
      </c>
      <c r="CR33">
        <f>SUM(AZ$13:AZ33)*BV33/1000</f>
        <v>0</v>
      </c>
      <c r="CS33">
        <f>SUM(BA$13:BA33)*BW33/1000</f>
        <v>0</v>
      </c>
      <c r="CT33">
        <f>SUM(BB$13:BB33)*BX33/1000</f>
        <v>0</v>
      </c>
      <c r="CU33">
        <f>SUM(BC$13:BC33)*BY33/1000</f>
        <v>16.599217021815026</v>
      </c>
      <c r="CV33">
        <f>SUM(BD$13:BD33)*BZ33/1000</f>
        <v>0</v>
      </c>
      <c r="CW33">
        <f>SUM(BE$13:BE33)*CA33/1000</f>
        <v>0</v>
      </c>
      <c r="CX33">
        <f>SUM(BF$13:BF33)*CB33/1000</f>
        <v>0</v>
      </c>
      <c r="CY33">
        <f t="shared" ref="CY33:CY38" si="69">SUM(CD33:CX33)</f>
        <v>16.599217021815026</v>
      </c>
      <c r="DA33">
        <f t="shared" ref="DA33:DA38" si="70">O33</f>
        <v>2042</v>
      </c>
      <c r="DB33" s="89">
        <f>IFERROR(VLOOKUP($DA33,'Table 3 TransCost'!$B$10:$E$40,4,FALSE),0)</f>
        <v>71.989999999999995</v>
      </c>
      <c r="DC33" s="174">
        <f t="shared" ref="DC33:DC38" si="71">$DB$5*DB33/1000</f>
        <v>0</v>
      </c>
    </row>
    <row r="34" spans="1:107" hidden="1">
      <c r="B34" s="15">
        <f t="shared" si="38"/>
        <v>2043</v>
      </c>
      <c r="C34" s="9">
        <f t="shared" si="17"/>
        <v>0</v>
      </c>
      <c r="D34" s="45"/>
      <c r="E34" s="9">
        <f t="shared" ref="E34" ca="1" si="72">SUMIF(INDIRECT("'Table 5'!$J$"&amp;$K$3&amp;":$J$"&amp;$K$4),B34,INDIRECT("'Table 5'!$c$"&amp;$K$3&amp;":$c$"&amp;$K$4))/SUMIF(INDIRECT("'Table 5'!$J$"&amp;$K$3&amp;":$J$"&amp;$K$4),B34,INDIRECT("'Table 5'!$f$"&amp;$K$3&amp;":$f$"&amp;$K$4))</f>
        <v>37.884383477350269</v>
      </c>
      <c r="F34" s="37"/>
      <c r="G34" s="14">
        <f t="shared" ca="1" si="42"/>
        <v>37.884383477350269</v>
      </c>
      <c r="H34" s="36">
        <f t="shared" ca="1" si="43"/>
        <v>0</v>
      </c>
      <c r="I34" s="174"/>
      <c r="J34" s="174"/>
      <c r="M34" s="112"/>
      <c r="O34">
        <f t="shared" ref="O34" si="73">B34</f>
        <v>2043</v>
      </c>
      <c r="P34" s="373">
        <v>0</v>
      </c>
      <c r="Q34" s="373">
        <v>0</v>
      </c>
      <c r="R34" s="373">
        <v>0</v>
      </c>
      <c r="S34" s="373">
        <v>0</v>
      </c>
      <c r="T34" s="373">
        <v>0</v>
      </c>
      <c r="U34" s="373">
        <v>0</v>
      </c>
      <c r="V34" s="373">
        <v>0</v>
      </c>
      <c r="W34" s="373">
        <v>0</v>
      </c>
      <c r="X34" s="373">
        <v>0</v>
      </c>
      <c r="Y34" s="373">
        <v>0</v>
      </c>
      <c r="Z34" s="373">
        <v>0</v>
      </c>
      <c r="AA34" s="373">
        <v>0</v>
      </c>
      <c r="AB34" s="373">
        <v>0</v>
      </c>
      <c r="AC34" s="373">
        <v>0</v>
      </c>
      <c r="AD34" s="373">
        <v>0</v>
      </c>
      <c r="AE34" s="373">
        <v>0</v>
      </c>
      <c r="AF34" s="373">
        <v>0</v>
      </c>
      <c r="AG34" s="373">
        <v>0</v>
      </c>
      <c r="AL34">
        <f t="shared" ref="AL34:AL38" si="74">P34/P$5</f>
        <v>0</v>
      </c>
      <c r="AM34">
        <f t="shared" si="46"/>
        <v>0</v>
      </c>
      <c r="AN34">
        <f t="shared" si="47"/>
        <v>0</v>
      </c>
      <c r="AO34">
        <f t="shared" si="48"/>
        <v>0</v>
      </c>
      <c r="AP34">
        <f t="shared" si="49"/>
        <v>0</v>
      </c>
      <c r="AQ34">
        <f t="shared" si="50"/>
        <v>0</v>
      </c>
      <c r="AR34">
        <f t="shared" si="51"/>
        <v>0</v>
      </c>
      <c r="AS34">
        <f t="shared" si="52"/>
        <v>0</v>
      </c>
      <c r="AT34">
        <f t="shared" si="53"/>
        <v>0</v>
      </c>
      <c r="AU34">
        <f t="shared" si="54"/>
        <v>0</v>
      </c>
      <c r="AV34">
        <f t="shared" si="55"/>
        <v>0</v>
      </c>
      <c r="AW34">
        <f t="shared" si="56"/>
        <v>0</v>
      </c>
      <c r="AX34">
        <f t="shared" si="57"/>
        <v>0</v>
      </c>
      <c r="AY34">
        <f t="shared" si="58"/>
        <v>0</v>
      </c>
      <c r="AZ34">
        <f t="shared" si="59"/>
        <v>0</v>
      </c>
      <c r="BA34">
        <f t="shared" si="60"/>
        <v>0</v>
      </c>
      <c r="BB34">
        <f t="shared" si="61"/>
        <v>0</v>
      </c>
      <c r="BC34">
        <f t="shared" si="62"/>
        <v>0</v>
      </c>
      <c r="BG34">
        <f t="shared" si="68"/>
        <v>2043</v>
      </c>
      <c r="BH34" s="130">
        <f>IFERROR(VLOOKUP($O34,'Table 3 ID Wind_2030'!$B$10:$K$37,10,FALSE),0)</f>
        <v>182.73</v>
      </c>
      <c r="BI34" s="130">
        <f>IFERROR(VLOOKUP($O34,'Table 3 UT CP Wind_2023'!$B$10:$K$37,10,FALSE),0)</f>
        <v>190.35</v>
      </c>
      <c r="BJ34" s="130">
        <f>IFERROR(VLOOKUP($O34,'Table 3 WYAE Wind_2024'!$B$10:$L$37,11,FALSE),0)</f>
        <v>257.21000000000004</v>
      </c>
      <c r="BK34" s="130">
        <f>IFERROR(VLOOKUP($O34,'Table 3 YK Wind wS_2029'!$B$10:$K$37,10,FALSE),0)</f>
        <v>196.66</v>
      </c>
      <c r="BL34" s="361"/>
      <c r="BM34" s="130">
        <f>IFERROR(VLOOKUP($O34,'Table 3 ID Wind wS_2032'!$B$10:$K$38,10,FALSE),0)</f>
        <v>198.24</v>
      </c>
      <c r="BN34" s="130">
        <f>IFERROR(VLOOKUP($O34,'Table 3 PV wS YK_2024'!$B$10:$K$40,10,FALSE),0)</f>
        <v>144.79</v>
      </c>
      <c r="BO34" s="361"/>
      <c r="BP34" s="130">
        <f>IFERROR(VLOOKUP($O34,'Table 3 PV wS SO_2024'!$B$10:$K$40,10,FALSE),0)</f>
        <v>144.31</v>
      </c>
      <c r="BQ34" s="361"/>
      <c r="BR34" s="130">
        <f>IFERROR(VLOOKUP($O34,'Table 3 PV wS UTN_2024'!$B$10:$K$43,10,FALSE),0)</f>
        <v>143.09</v>
      </c>
      <c r="BS34" s="130">
        <f>IFERROR(VLOOKUP($O34,'Table 3 PV wS JB_2024'!$B$10:$K$40,10,FALSE),0)</f>
        <v>138.94999999999999</v>
      </c>
      <c r="BT34" s="130">
        <f>IFERROR(VLOOKUP($O34,'Table 3 PV wS JB_2029'!$B$10:$K$40,10,FALSE),0)</f>
        <v>127.31</v>
      </c>
      <c r="BU34" s="361"/>
      <c r="BV34" s="130">
        <f>IFERROR(VLOOKUP($O34,'Table 3 PV wS UTS_2024'!$B$10:$K$38,10,FALSE),0)</f>
        <v>141.44999999999999</v>
      </c>
      <c r="BW34" s="130">
        <f>IFERROR(VLOOKUP($O34,'Table 3 PV wS UTS_2030'!$B$10:$K$38,10,FALSE),0)</f>
        <v>181.24</v>
      </c>
      <c r="BX34" s="360"/>
      <c r="BY34" s="130">
        <f>IFERROR(VLOOKUP($O34,'Table 3 185 MW (NTN) 2026)'!$B$13:$L$40,11,FALSE),0)</f>
        <v>0</v>
      </c>
      <c r="CD34">
        <f>SUM(AL$13:AL34)*BH34/1000</f>
        <v>0</v>
      </c>
      <c r="CE34">
        <f>SUM(AM$13:AM34)*BI34/1000</f>
        <v>0</v>
      </c>
      <c r="CF34">
        <f>SUM(AN$13:AN34)*BJ34/1000</f>
        <v>0</v>
      </c>
      <c r="CG34">
        <f>SUM(AO$13:AO34)*BK34/1000</f>
        <v>0</v>
      </c>
      <c r="CH34">
        <f>SUM(AP$13:AP34)*BL34/1000</f>
        <v>0</v>
      </c>
      <c r="CI34">
        <f>SUM(AQ$13:AQ34)*BM34/1000</f>
        <v>0</v>
      </c>
      <c r="CJ34">
        <f>SUM(AR$13:AR34)*BN34/1000</f>
        <v>0</v>
      </c>
      <c r="CK34">
        <f>SUM(AS$13:AS34)*BO34/1000</f>
        <v>0</v>
      </c>
      <c r="CL34">
        <f>SUM(AT$13:AT34)*BP34/1000</f>
        <v>0</v>
      </c>
      <c r="CM34">
        <f>SUM(AU$13:AU34)*BQ34/1000</f>
        <v>0</v>
      </c>
      <c r="CN34">
        <f>SUM(AV$13:AV34)*BR34/1000</f>
        <v>0</v>
      </c>
      <c r="CO34">
        <f>SUM(AW$13:AW34)*BS34/1000</f>
        <v>0</v>
      </c>
      <c r="CP34">
        <f>SUM(AX$13:AX34)*BT34/1000</f>
        <v>0</v>
      </c>
      <c r="CQ34">
        <f>SUM(AY$13:AY34)*BU34/1000</f>
        <v>0</v>
      </c>
      <c r="CR34">
        <f>SUM(AZ$13:AZ34)*BV34/1000</f>
        <v>0</v>
      </c>
      <c r="CS34">
        <f>SUM(BA$13:BA34)*BW34/1000</f>
        <v>0</v>
      </c>
      <c r="CT34">
        <f>SUM(BB$13:BB34)*BX34/1000</f>
        <v>0</v>
      </c>
      <c r="CU34">
        <f>SUM(BC$13:BC34)*BY34/1000</f>
        <v>0</v>
      </c>
      <c r="CV34">
        <f>SUM(BD$13:BD34)*BZ34/1000</f>
        <v>0</v>
      </c>
      <c r="CW34">
        <f>SUM(BE$13:BE34)*CA34/1000</f>
        <v>0</v>
      </c>
      <c r="CX34">
        <f>SUM(BF$13:BF34)*CB34/1000</f>
        <v>0</v>
      </c>
      <c r="CY34">
        <f t="shared" si="69"/>
        <v>0</v>
      </c>
      <c r="DA34">
        <f t="shared" si="70"/>
        <v>2043</v>
      </c>
      <c r="DB34" s="89">
        <f>IFERROR(VLOOKUP($DA34,'Table 3 TransCost'!$B$10:$E$40,4,FALSE),0)</f>
        <v>73.650000000000006</v>
      </c>
      <c r="DC34" s="174">
        <f t="shared" si="71"/>
        <v>0</v>
      </c>
    </row>
    <row r="35" spans="1:107" hidden="1">
      <c r="B35" s="15">
        <f t="shared" si="38"/>
        <v>2044</v>
      </c>
      <c r="C35" s="9">
        <f t="shared" si="17"/>
        <v>0</v>
      </c>
      <c r="D35" s="45"/>
      <c r="E35" s="9">
        <f t="shared" ref="E35:E38" ca="1" si="75">SUMIF(INDIRECT("'Table 5'!$J$"&amp;$K$3&amp;":$J$"&amp;$K$4),B35,INDIRECT("'Table 5'!$c$"&amp;$K$3&amp;":$c$"&amp;$K$4))/SUMIF(INDIRECT("'Table 5'!$J$"&amp;$K$3&amp;":$J$"&amp;$K$4),B35,INDIRECT("'Table 5'!$f$"&amp;$K$3&amp;":$f$"&amp;$K$4))</f>
        <v>38.717839913851982</v>
      </c>
      <c r="F35" s="37"/>
      <c r="G35" s="14">
        <f t="shared" ca="1" si="42"/>
        <v>38.717839913851982</v>
      </c>
      <c r="H35" s="36">
        <f t="shared" ca="1" si="43"/>
        <v>0</v>
      </c>
      <c r="I35" s="174"/>
      <c r="J35" s="174"/>
      <c r="M35" s="112"/>
      <c r="O35">
        <f t="shared" ref="O35:O38" si="76">B35</f>
        <v>2044</v>
      </c>
      <c r="P35" s="373">
        <v>0</v>
      </c>
      <c r="Q35" s="373">
        <v>0</v>
      </c>
      <c r="R35" s="373">
        <v>0</v>
      </c>
      <c r="S35" s="373">
        <v>0</v>
      </c>
      <c r="T35" s="373">
        <v>0</v>
      </c>
      <c r="U35" s="373">
        <v>0</v>
      </c>
      <c r="V35" s="373">
        <v>0</v>
      </c>
      <c r="W35" s="373">
        <v>0</v>
      </c>
      <c r="X35" s="373">
        <v>0</v>
      </c>
      <c r="Y35" s="373">
        <v>0</v>
      </c>
      <c r="Z35" s="373">
        <v>0</v>
      </c>
      <c r="AA35" s="373">
        <v>0</v>
      </c>
      <c r="AB35" s="373">
        <v>0</v>
      </c>
      <c r="AC35" s="373">
        <v>0</v>
      </c>
      <c r="AD35" s="373">
        <v>0</v>
      </c>
      <c r="AE35" s="373">
        <v>0</v>
      </c>
      <c r="AF35" s="373">
        <v>0</v>
      </c>
      <c r="AG35" s="373">
        <v>0</v>
      </c>
      <c r="AL35">
        <f t="shared" si="74"/>
        <v>0</v>
      </c>
      <c r="AM35">
        <f t="shared" si="46"/>
        <v>0</v>
      </c>
      <c r="AN35">
        <f t="shared" si="47"/>
        <v>0</v>
      </c>
      <c r="AO35">
        <f t="shared" si="48"/>
        <v>0</v>
      </c>
      <c r="AP35">
        <f t="shared" si="49"/>
        <v>0</v>
      </c>
      <c r="AQ35">
        <f t="shared" si="50"/>
        <v>0</v>
      </c>
      <c r="AR35">
        <f t="shared" si="51"/>
        <v>0</v>
      </c>
      <c r="AS35">
        <f t="shared" si="52"/>
        <v>0</v>
      </c>
      <c r="AT35">
        <f t="shared" si="53"/>
        <v>0</v>
      </c>
      <c r="AU35">
        <f t="shared" si="54"/>
        <v>0</v>
      </c>
      <c r="AV35">
        <f t="shared" si="55"/>
        <v>0</v>
      </c>
      <c r="AW35">
        <f t="shared" si="56"/>
        <v>0</v>
      </c>
      <c r="AX35">
        <f t="shared" si="57"/>
        <v>0</v>
      </c>
      <c r="AY35">
        <f t="shared" si="58"/>
        <v>0</v>
      </c>
      <c r="AZ35">
        <f t="shared" si="59"/>
        <v>0</v>
      </c>
      <c r="BA35">
        <f t="shared" si="60"/>
        <v>0</v>
      </c>
      <c r="BB35">
        <f t="shared" si="61"/>
        <v>0</v>
      </c>
      <c r="BC35">
        <f t="shared" si="62"/>
        <v>0</v>
      </c>
      <c r="BG35">
        <f t="shared" si="68"/>
        <v>2044</v>
      </c>
      <c r="BH35" s="130">
        <f>IFERROR(VLOOKUP($O35,'Table 3 ID Wind_2030'!$B$10:$K$37,10,FALSE),0)</f>
        <v>0</v>
      </c>
      <c r="BI35" s="130">
        <f>IFERROR(VLOOKUP($O35,'Table 3 UT CP Wind_2023'!$B$10:$K$37,10,FALSE),0)</f>
        <v>0</v>
      </c>
      <c r="BJ35" s="130">
        <f>IFERROR(VLOOKUP($O35,'Table 3 WYAE Wind_2024'!$B$10:$L$37,11,FALSE),0)</f>
        <v>0</v>
      </c>
      <c r="BK35" s="130">
        <f>IFERROR(VLOOKUP($O35,'Table 3 YK Wind wS_2029'!$B$10:$K$37,10,FALSE),0)</f>
        <v>0</v>
      </c>
      <c r="BL35" s="361"/>
      <c r="BM35" s="130">
        <f>IFERROR(VLOOKUP($O35,'Table 3 ID Wind wS_2032'!$B$10:$K$38,10,FALSE),0)</f>
        <v>0</v>
      </c>
      <c r="BN35" s="130">
        <f>IFERROR(VLOOKUP($O35,'Table 3 PV wS YK_2024'!$B$10:$K$40,10,FALSE),0)</f>
        <v>0</v>
      </c>
      <c r="BO35" s="361"/>
      <c r="BP35" s="130">
        <f>IFERROR(VLOOKUP($O35,'Table 3 PV wS SO_2024'!$B$10:$K$40,10,FALSE),0)</f>
        <v>0</v>
      </c>
      <c r="BQ35" s="361"/>
      <c r="BR35" s="130">
        <f>IFERROR(VLOOKUP($O35,'Table 3 PV wS UTN_2024'!$B$10:$K$43,10,FALSE),0)</f>
        <v>143.09</v>
      </c>
      <c r="BS35" s="130">
        <f>IFERROR(VLOOKUP($O35,'Table 3 PV wS JB_2024'!$B$10:$K$40,10,FALSE),0)</f>
        <v>0</v>
      </c>
      <c r="BT35" s="130">
        <f>IFERROR(VLOOKUP($O35,'Table 3 PV wS JB_2029'!$B$10:$K$40,10,FALSE),0)</f>
        <v>0</v>
      </c>
      <c r="BU35" s="361"/>
      <c r="BV35" s="130">
        <f>IFERROR(VLOOKUP($O35,'Table 3 PV wS UTS_2024'!$B$10:$K$38,10,FALSE),0)</f>
        <v>0</v>
      </c>
      <c r="BW35" s="130">
        <f>IFERROR(VLOOKUP($O35,'Table 3 PV wS UTS_2030'!$B$10:$K$38,10,FALSE),0)</f>
        <v>0</v>
      </c>
      <c r="BX35" s="360"/>
      <c r="BY35" s="130">
        <f>IFERROR(VLOOKUP($O35,'Table 3 185 MW (NTN) 2026)'!$B$13:$L$40,11,FALSE),0)</f>
        <v>0</v>
      </c>
      <c r="CD35">
        <f>SUM(AL$13:AL35)*BH35/1000</f>
        <v>0</v>
      </c>
      <c r="CE35">
        <f>SUM(AM$13:AM35)*BI35/1000</f>
        <v>0</v>
      </c>
      <c r="CF35">
        <f>SUM(AN$13:AN35)*BJ35/1000</f>
        <v>0</v>
      </c>
      <c r="CG35">
        <f>SUM(AO$13:AO35)*BK35/1000</f>
        <v>0</v>
      </c>
      <c r="CH35">
        <f>SUM(AP$13:AP35)*BL35/1000</f>
        <v>0</v>
      </c>
      <c r="CI35">
        <f>SUM(AQ$13:AQ35)*BM35/1000</f>
        <v>0</v>
      </c>
      <c r="CJ35">
        <f>SUM(AR$13:AR35)*BN35/1000</f>
        <v>0</v>
      </c>
      <c r="CK35">
        <f>SUM(AS$13:AS35)*BO35/1000</f>
        <v>0</v>
      </c>
      <c r="CL35">
        <f>SUM(AT$13:AT35)*BP35/1000</f>
        <v>0</v>
      </c>
      <c r="CM35">
        <f>SUM(AU$13:AU35)*BQ35/1000</f>
        <v>0</v>
      </c>
      <c r="CN35">
        <f>SUM(AV$13:AV35)*BR35/1000</f>
        <v>0</v>
      </c>
      <c r="CO35">
        <f>SUM(AW$13:AW35)*BS35/1000</f>
        <v>0</v>
      </c>
      <c r="CP35">
        <f>SUM(AX$13:AX35)*BT35/1000</f>
        <v>0</v>
      </c>
      <c r="CQ35">
        <f>SUM(AY$13:AY35)*BU35/1000</f>
        <v>0</v>
      </c>
      <c r="CR35">
        <f>SUM(AZ$13:AZ35)*BV35/1000</f>
        <v>0</v>
      </c>
      <c r="CS35">
        <f>SUM(BA$13:BA35)*BW35/1000</f>
        <v>0</v>
      </c>
      <c r="CT35">
        <f>SUM(BB$13:BB35)*BX35/1000</f>
        <v>0</v>
      </c>
      <c r="CU35">
        <f>SUM(BC$13:BC35)*BY35/1000</f>
        <v>0</v>
      </c>
      <c r="CV35">
        <f>SUM(BD$13:BD35)*BZ35/1000</f>
        <v>0</v>
      </c>
      <c r="CW35">
        <f>SUM(BE$13:BE35)*CA35/1000</f>
        <v>0</v>
      </c>
      <c r="CX35">
        <f>SUM(BF$13:BF35)*CB35/1000</f>
        <v>0</v>
      </c>
      <c r="CY35">
        <f t="shared" si="69"/>
        <v>0</v>
      </c>
      <c r="DA35">
        <f t="shared" si="70"/>
        <v>2044</v>
      </c>
      <c r="DB35" s="89">
        <f>IFERROR(VLOOKUP($DA35,'Table 3 TransCost'!$B$10:$E$40,4,FALSE),0)</f>
        <v>75.27</v>
      </c>
      <c r="DC35" s="174">
        <f t="shared" si="71"/>
        <v>0</v>
      </c>
    </row>
    <row r="36" spans="1:107" hidden="1">
      <c r="B36" s="15">
        <f t="shared" si="38"/>
        <v>2045</v>
      </c>
      <c r="C36" s="9">
        <f t="shared" si="17"/>
        <v>0</v>
      </c>
      <c r="D36" s="45"/>
      <c r="E36" s="9" t="e">
        <f t="shared" ca="1" si="75"/>
        <v>#DIV/0!</v>
      </c>
      <c r="F36" s="37"/>
      <c r="G36" s="14" t="e">
        <f t="shared" ca="1" si="42"/>
        <v>#DIV/0!</v>
      </c>
      <c r="H36" s="36" t="e">
        <f t="shared" ca="1" si="43"/>
        <v>#DIV/0!</v>
      </c>
      <c r="I36" s="174"/>
      <c r="J36" s="174"/>
      <c r="M36" s="112"/>
      <c r="O36">
        <f t="shared" si="76"/>
        <v>2045</v>
      </c>
      <c r="P36" s="373">
        <v>0</v>
      </c>
      <c r="Q36" s="373">
        <v>0</v>
      </c>
      <c r="R36" s="373">
        <v>0</v>
      </c>
      <c r="S36" s="373">
        <v>0</v>
      </c>
      <c r="T36" s="373">
        <v>0</v>
      </c>
      <c r="U36" s="373">
        <v>0</v>
      </c>
      <c r="V36" s="373">
        <v>0</v>
      </c>
      <c r="W36" s="373">
        <v>0</v>
      </c>
      <c r="X36" s="373">
        <v>0</v>
      </c>
      <c r="Y36" s="373">
        <v>0</v>
      </c>
      <c r="Z36" s="373">
        <v>0</v>
      </c>
      <c r="AA36" s="373">
        <v>0</v>
      </c>
      <c r="AB36" s="373">
        <v>0</v>
      </c>
      <c r="AC36" s="373">
        <v>0</v>
      </c>
      <c r="AD36" s="373">
        <v>0</v>
      </c>
      <c r="AE36" s="373">
        <v>0</v>
      </c>
      <c r="AF36" s="373">
        <v>0</v>
      </c>
      <c r="AG36" s="373">
        <v>0</v>
      </c>
      <c r="AL36">
        <f t="shared" si="74"/>
        <v>0</v>
      </c>
      <c r="AM36">
        <f t="shared" si="46"/>
        <v>0</v>
      </c>
      <c r="AN36">
        <f t="shared" si="47"/>
        <v>0</v>
      </c>
      <c r="AO36">
        <f t="shared" si="48"/>
        <v>0</v>
      </c>
      <c r="AP36">
        <f t="shared" si="49"/>
        <v>0</v>
      </c>
      <c r="AQ36">
        <f t="shared" si="50"/>
        <v>0</v>
      </c>
      <c r="AR36">
        <f t="shared" si="51"/>
        <v>0</v>
      </c>
      <c r="AS36">
        <f t="shared" si="52"/>
        <v>0</v>
      </c>
      <c r="AT36">
        <f t="shared" si="53"/>
        <v>0</v>
      </c>
      <c r="AU36">
        <f t="shared" si="54"/>
        <v>0</v>
      </c>
      <c r="AV36">
        <f t="shared" si="55"/>
        <v>0</v>
      </c>
      <c r="AW36">
        <f t="shared" si="56"/>
        <v>0</v>
      </c>
      <c r="AX36">
        <f t="shared" si="57"/>
        <v>0</v>
      </c>
      <c r="AY36">
        <f t="shared" si="58"/>
        <v>0</v>
      </c>
      <c r="AZ36">
        <f t="shared" si="59"/>
        <v>0</v>
      </c>
      <c r="BA36">
        <f t="shared" si="60"/>
        <v>0</v>
      </c>
      <c r="BB36">
        <f t="shared" si="61"/>
        <v>0</v>
      </c>
      <c r="BC36">
        <f t="shared" si="62"/>
        <v>0</v>
      </c>
      <c r="BG36">
        <f t="shared" si="68"/>
        <v>2045</v>
      </c>
      <c r="BH36" s="130">
        <f>IFERROR(VLOOKUP($O36,'Table 3 ID Wind_2030'!$B$10:$K$37,10,FALSE),0)</f>
        <v>0</v>
      </c>
      <c r="BI36" s="130">
        <f>IFERROR(VLOOKUP($O36,'Table 3 UT CP Wind_2023'!$B$10:$K$37,10,FALSE),0)</f>
        <v>0</v>
      </c>
      <c r="BJ36" s="130">
        <f>IFERROR(VLOOKUP($O36,'Table 3 WYAE Wind_2024'!$B$10:$L$37,11,FALSE),0)</f>
        <v>0</v>
      </c>
      <c r="BK36" s="130">
        <f>IFERROR(VLOOKUP($O36,'Table 3 YK Wind wS_2029'!$B$10:$K$37,10,FALSE),0)</f>
        <v>0</v>
      </c>
      <c r="BL36" s="361"/>
      <c r="BM36" s="130">
        <f>IFERROR(VLOOKUP($O36,'Table 3 ID Wind wS_2032'!$B$10:$K$38,10,FALSE),0)</f>
        <v>0</v>
      </c>
      <c r="BN36" s="130">
        <f>IFERROR(VLOOKUP($O36,'Table 3 PV wS YK_2024'!$B$10:$K$40,10,FALSE),0)</f>
        <v>0</v>
      </c>
      <c r="BO36" s="361"/>
      <c r="BP36" s="130">
        <f>IFERROR(VLOOKUP($O36,'Table 3 PV wS SO_2024'!$B$10:$K$40,10,FALSE),0)</f>
        <v>0</v>
      </c>
      <c r="BQ36" s="361"/>
      <c r="BR36" s="130">
        <f>IFERROR(VLOOKUP($O36,'Table 3 PV wS UTN_2024'!$B$10:$K$43,10,FALSE),0)</f>
        <v>143.09</v>
      </c>
      <c r="BS36" s="130">
        <f>IFERROR(VLOOKUP($O36,'Table 3 PV wS JB_2024'!$B$10:$K$40,10,FALSE),0)</f>
        <v>0</v>
      </c>
      <c r="BT36" s="130">
        <f>IFERROR(VLOOKUP($O36,'Table 3 PV wS JB_2029'!$B$10:$K$40,10,FALSE),0)</f>
        <v>0</v>
      </c>
      <c r="BU36" s="361"/>
      <c r="BV36" s="130">
        <f>IFERROR(VLOOKUP($O36,'Table 3 PV wS UTS_2024'!$B$10:$K$38,10,FALSE),0)</f>
        <v>0</v>
      </c>
      <c r="BW36" s="130">
        <f>IFERROR(VLOOKUP($O36,'Table 3 PV wS UTS_2030'!$B$10:$K$38,10,FALSE),0)</f>
        <v>0</v>
      </c>
      <c r="BX36" s="360"/>
      <c r="BY36" s="130">
        <f>IFERROR(VLOOKUP($O36,'Table 3 185 MW (NTN) 2026)'!$B$13:$L$40,11,FALSE),0)</f>
        <v>0</v>
      </c>
      <c r="CD36">
        <f>SUM(AL$13:AL36)*BH36/1000</f>
        <v>0</v>
      </c>
      <c r="CE36">
        <f>SUM(AM$13:AM36)*BI36/1000</f>
        <v>0</v>
      </c>
      <c r="CF36">
        <f>SUM(AN$13:AN36)*BJ36/1000</f>
        <v>0</v>
      </c>
      <c r="CG36">
        <f>SUM(AO$13:AO36)*BK36/1000</f>
        <v>0</v>
      </c>
      <c r="CH36">
        <f>SUM(AP$13:AP36)*BL36/1000</f>
        <v>0</v>
      </c>
      <c r="CI36">
        <f>SUM(AQ$13:AQ36)*BM36/1000</f>
        <v>0</v>
      </c>
      <c r="CJ36">
        <f>SUM(AR$13:AR36)*BN36/1000</f>
        <v>0</v>
      </c>
      <c r="CK36">
        <f>SUM(AS$13:AS36)*BO36/1000</f>
        <v>0</v>
      </c>
      <c r="CL36">
        <f>SUM(AT$13:AT36)*BP36/1000</f>
        <v>0</v>
      </c>
      <c r="CM36">
        <f>SUM(AU$13:AU36)*BQ36/1000</f>
        <v>0</v>
      </c>
      <c r="CN36">
        <f>SUM(AV$13:AV36)*BR36/1000</f>
        <v>0</v>
      </c>
      <c r="CO36">
        <f>SUM(AW$13:AW36)*BS36/1000</f>
        <v>0</v>
      </c>
      <c r="CP36">
        <f>SUM(AX$13:AX36)*BT36/1000</f>
        <v>0</v>
      </c>
      <c r="CQ36">
        <f>SUM(AY$13:AY36)*BU36/1000</f>
        <v>0</v>
      </c>
      <c r="CR36">
        <f>SUM(AZ$13:AZ36)*BV36/1000</f>
        <v>0</v>
      </c>
      <c r="CS36">
        <f>SUM(BA$13:BA36)*BW36/1000</f>
        <v>0</v>
      </c>
      <c r="CT36">
        <f>SUM(BB$13:BB36)*BX36/1000</f>
        <v>0</v>
      </c>
      <c r="CU36">
        <f>SUM(BC$13:BC36)*BY36/1000</f>
        <v>0</v>
      </c>
      <c r="CV36">
        <f>SUM(BD$13:BD36)*BZ36/1000</f>
        <v>0</v>
      </c>
      <c r="CW36">
        <f>SUM(BE$13:BE36)*CA36/1000</f>
        <v>0</v>
      </c>
      <c r="CX36">
        <f>SUM(BF$13:BF36)*CB36/1000</f>
        <v>0</v>
      </c>
      <c r="CY36">
        <f t="shared" si="69"/>
        <v>0</v>
      </c>
      <c r="DA36">
        <f t="shared" si="70"/>
        <v>2045</v>
      </c>
      <c r="DB36" s="89">
        <f>IFERROR(VLOOKUP($DA36,'Table 3 TransCost'!$B$10:$E$40,4,FALSE),0)</f>
        <v>77</v>
      </c>
      <c r="DC36" s="174">
        <f t="shared" si="71"/>
        <v>0</v>
      </c>
    </row>
    <row r="37" spans="1:107" hidden="1">
      <c r="B37" s="15">
        <f t="shared" si="38"/>
        <v>2046</v>
      </c>
      <c r="C37" s="9">
        <f t="shared" si="17"/>
        <v>0</v>
      </c>
      <c r="D37" s="45"/>
      <c r="E37" s="9" t="e">
        <f t="shared" ca="1" si="75"/>
        <v>#DIV/0!</v>
      </c>
      <c r="F37" s="37"/>
      <c r="G37" s="14" t="e">
        <f t="shared" ca="1" si="42"/>
        <v>#DIV/0!</v>
      </c>
      <c r="H37" s="36" t="e">
        <f t="shared" ca="1" si="43"/>
        <v>#DIV/0!</v>
      </c>
      <c r="I37" s="174"/>
      <c r="J37" s="174"/>
      <c r="M37" s="112"/>
      <c r="O37">
        <f t="shared" si="76"/>
        <v>2046</v>
      </c>
      <c r="P37" s="373">
        <v>0</v>
      </c>
      <c r="Q37" s="373">
        <v>0</v>
      </c>
      <c r="R37" s="373">
        <v>0</v>
      </c>
      <c r="S37" s="373">
        <v>0</v>
      </c>
      <c r="T37" s="373">
        <v>0</v>
      </c>
      <c r="U37" s="373">
        <v>0</v>
      </c>
      <c r="V37" s="373">
        <v>0</v>
      </c>
      <c r="W37" s="373">
        <v>0</v>
      </c>
      <c r="X37" s="373">
        <v>0</v>
      </c>
      <c r="Y37" s="373">
        <v>0</v>
      </c>
      <c r="Z37" s="373">
        <v>0</v>
      </c>
      <c r="AA37" s="373">
        <v>0</v>
      </c>
      <c r="AB37" s="373">
        <v>0</v>
      </c>
      <c r="AC37" s="373">
        <v>0</v>
      </c>
      <c r="AD37" s="373">
        <v>0</v>
      </c>
      <c r="AE37" s="373">
        <v>0</v>
      </c>
      <c r="AF37" s="373">
        <v>0</v>
      </c>
      <c r="AG37" s="373">
        <v>0</v>
      </c>
      <c r="AL37">
        <f t="shared" si="74"/>
        <v>0</v>
      </c>
      <c r="AM37">
        <f t="shared" si="46"/>
        <v>0</v>
      </c>
      <c r="AN37">
        <f t="shared" si="47"/>
        <v>0</v>
      </c>
      <c r="AO37">
        <f t="shared" si="48"/>
        <v>0</v>
      </c>
      <c r="AP37">
        <f t="shared" si="49"/>
        <v>0</v>
      </c>
      <c r="AQ37">
        <f t="shared" si="50"/>
        <v>0</v>
      </c>
      <c r="AR37">
        <f t="shared" si="51"/>
        <v>0</v>
      </c>
      <c r="AS37">
        <f t="shared" si="52"/>
        <v>0</v>
      </c>
      <c r="AT37">
        <f t="shared" si="53"/>
        <v>0</v>
      </c>
      <c r="AU37">
        <f t="shared" si="54"/>
        <v>0</v>
      </c>
      <c r="AV37">
        <f t="shared" si="55"/>
        <v>0</v>
      </c>
      <c r="AW37">
        <f t="shared" si="56"/>
        <v>0</v>
      </c>
      <c r="AX37">
        <f t="shared" si="57"/>
        <v>0</v>
      </c>
      <c r="AY37">
        <f t="shared" si="58"/>
        <v>0</v>
      </c>
      <c r="AZ37">
        <f t="shared" si="59"/>
        <v>0</v>
      </c>
      <c r="BA37">
        <f t="shared" si="60"/>
        <v>0</v>
      </c>
      <c r="BB37">
        <f t="shared" si="61"/>
        <v>0</v>
      </c>
      <c r="BC37">
        <f t="shared" si="62"/>
        <v>0</v>
      </c>
      <c r="BG37">
        <f t="shared" si="68"/>
        <v>2046</v>
      </c>
      <c r="BH37" s="130">
        <f>IFERROR(VLOOKUP($O37,'Table 3 ID Wind_2030'!$B$10:$K$37,10,FALSE),0)</f>
        <v>0</v>
      </c>
      <c r="BI37" s="130">
        <f>IFERROR(VLOOKUP($O37,'Table 3 UT CP Wind_2023'!$B$10:$K$37,10,FALSE),0)</f>
        <v>0</v>
      </c>
      <c r="BJ37" s="130">
        <f>IFERROR(VLOOKUP($O37,'Table 3 WYAE Wind_2024'!$B$10:$L$37,11,FALSE),0)</f>
        <v>0</v>
      </c>
      <c r="BK37" s="130">
        <f>IFERROR(VLOOKUP($O37,'Table 3 YK Wind wS_2029'!$B$10:$K$37,10,FALSE),0)</f>
        <v>0</v>
      </c>
      <c r="BL37" s="361"/>
      <c r="BM37" s="130">
        <f>IFERROR(VLOOKUP($O37,'Table 3 ID Wind wS_2032'!$B$10:$K$38,10,FALSE),0)</f>
        <v>0</v>
      </c>
      <c r="BN37" s="130">
        <f>IFERROR(VLOOKUP($O37,'Table 3 PV wS YK_2024'!$B$10:$K$40,10,FALSE),0)</f>
        <v>0</v>
      </c>
      <c r="BO37" s="361"/>
      <c r="BP37" s="130">
        <f>IFERROR(VLOOKUP($O37,'Table 3 PV wS SO_2024'!$B$10:$K$40,10,FALSE),0)</f>
        <v>0</v>
      </c>
      <c r="BQ37" s="361"/>
      <c r="BR37" s="130">
        <f>IFERROR(VLOOKUP($O37,'Table 3 PV wS UTN_2024'!$B$10:$K$43,10,FALSE),0)</f>
        <v>143.09</v>
      </c>
      <c r="BS37" s="130">
        <f>IFERROR(VLOOKUP($O37,'Table 3 PV wS JB_2024'!$B$10:$K$40,10,FALSE),0)</f>
        <v>0</v>
      </c>
      <c r="BT37" s="130">
        <f>IFERROR(VLOOKUP($O37,'Table 3 PV wS JB_2029'!$B$10:$K$40,10,FALSE),0)</f>
        <v>0</v>
      </c>
      <c r="BU37" s="361"/>
      <c r="BV37" s="130">
        <f>IFERROR(VLOOKUP($O37,'Table 3 PV wS UTS_2024'!$B$10:$K$38,10,FALSE),0)</f>
        <v>0</v>
      </c>
      <c r="BW37" s="130">
        <f>IFERROR(VLOOKUP($O37,'Table 3 PV wS UTS_2030'!$B$10:$K$38,10,FALSE),0)</f>
        <v>0</v>
      </c>
      <c r="BX37" s="360"/>
      <c r="BY37" s="130">
        <f>IFERROR(VLOOKUP($O37,'Table 3 185 MW (NTN) 2026)'!$B$13:$L$40,11,FALSE),0)</f>
        <v>0</v>
      </c>
      <c r="CD37">
        <f>SUM(AL$13:AL37)*BH37/1000</f>
        <v>0</v>
      </c>
      <c r="CE37">
        <f>SUM(AM$13:AM37)*BI37/1000</f>
        <v>0</v>
      </c>
      <c r="CF37">
        <f>SUM(AN$13:AN37)*BJ37/1000</f>
        <v>0</v>
      </c>
      <c r="CG37">
        <f>SUM(AO$13:AO37)*BK37/1000</f>
        <v>0</v>
      </c>
      <c r="CH37">
        <f>SUM(AP$13:AP37)*BL37/1000</f>
        <v>0</v>
      </c>
      <c r="CI37">
        <f>SUM(AQ$13:AQ37)*BM37/1000</f>
        <v>0</v>
      </c>
      <c r="CJ37">
        <f>SUM(AR$13:AR37)*BN37/1000</f>
        <v>0</v>
      </c>
      <c r="CK37">
        <f>SUM(AS$13:AS37)*BO37/1000</f>
        <v>0</v>
      </c>
      <c r="CL37">
        <f>SUM(AT$13:AT37)*BP37/1000</f>
        <v>0</v>
      </c>
      <c r="CM37">
        <f>SUM(AU$13:AU37)*BQ37/1000</f>
        <v>0</v>
      </c>
      <c r="CN37">
        <f>SUM(AV$13:AV37)*BR37/1000</f>
        <v>0</v>
      </c>
      <c r="CO37">
        <f>SUM(AW$13:AW37)*BS37/1000</f>
        <v>0</v>
      </c>
      <c r="CP37">
        <f>SUM(AX$13:AX37)*BT37/1000</f>
        <v>0</v>
      </c>
      <c r="CQ37">
        <f>SUM(AY$13:AY37)*BU37/1000</f>
        <v>0</v>
      </c>
      <c r="CR37">
        <f>SUM(AZ$13:AZ37)*BV37/1000</f>
        <v>0</v>
      </c>
      <c r="CS37">
        <f>SUM(BA$13:BA37)*BW37/1000</f>
        <v>0</v>
      </c>
      <c r="CT37">
        <f>SUM(BB$13:BB37)*BX37/1000</f>
        <v>0</v>
      </c>
      <c r="CU37">
        <f>SUM(BC$13:BC37)*BY37/1000</f>
        <v>0</v>
      </c>
      <c r="CV37">
        <f>SUM(BD$13:BD37)*BZ37/1000</f>
        <v>0</v>
      </c>
      <c r="CW37">
        <f>SUM(BE$13:BE37)*CA37/1000</f>
        <v>0</v>
      </c>
      <c r="CX37">
        <f>SUM(BF$13:BF37)*CB37/1000</f>
        <v>0</v>
      </c>
      <c r="CY37">
        <f t="shared" si="69"/>
        <v>0</v>
      </c>
      <c r="DA37">
        <f t="shared" si="70"/>
        <v>2046</v>
      </c>
      <c r="DB37" s="89">
        <f>IFERROR(VLOOKUP($DA37,'Table 3 TransCost'!$B$10:$E$40,4,FALSE),0)</f>
        <v>0</v>
      </c>
      <c r="DC37" s="174">
        <f t="shared" si="71"/>
        <v>0</v>
      </c>
    </row>
    <row r="38" spans="1:107" hidden="1">
      <c r="B38" s="15">
        <f t="shared" si="38"/>
        <v>2047</v>
      </c>
      <c r="C38" s="9">
        <f t="shared" si="17"/>
        <v>0</v>
      </c>
      <c r="D38" s="45"/>
      <c r="E38" s="9" t="e">
        <f t="shared" ca="1" si="75"/>
        <v>#DIV/0!</v>
      </c>
      <c r="F38" s="37"/>
      <c r="G38" s="14" t="e">
        <f t="shared" ca="1" si="42"/>
        <v>#DIV/0!</v>
      </c>
      <c r="H38" s="36" t="e">
        <f t="shared" ca="1" si="43"/>
        <v>#DIV/0!</v>
      </c>
      <c r="I38" s="174"/>
      <c r="J38" s="174"/>
      <c r="M38" s="112"/>
      <c r="O38">
        <f t="shared" si="76"/>
        <v>2047</v>
      </c>
      <c r="P38" s="373">
        <v>0</v>
      </c>
      <c r="Q38" s="373">
        <v>0</v>
      </c>
      <c r="R38" s="373">
        <v>0</v>
      </c>
      <c r="S38" s="373">
        <v>0</v>
      </c>
      <c r="T38" s="373">
        <v>0</v>
      </c>
      <c r="U38" s="373">
        <v>0</v>
      </c>
      <c r="V38" s="373">
        <v>0</v>
      </c>
      <c r="W38" s="373">
        <v>0</v>
      </c>
      <c r="X38" s="373">
        <v>0</v>
      </c>
      <c r="Y38" s="373">
        <v>0</v>
      </c>
      <c r="Z38" s="373">
        <v>0</v>
      </c>
      <c r="AA38" s="373">
        <v>0</v>
      </c>
      <c r="AB38" s="373">
        <v>0</v>
      </c>
      <c r="AC38" s="373">
        <v>0</v>
      </c>
      <c r="AD38" s="373">
        <v>0</v>
      </c>
      <c r="AE38" s="373">
        <v>0</v>
      </c>
      <c r="AF38" s="373">
        <v>0</v>
      </c>
      <c r="AG38" s="373">
        <v>0</v>
      </c>
      <c r="AL38">
        <f t="shared" si="74"/>
        <v>0</v>
      </c>
      <c r="AM38">
        <f t="shared" si="46"/>
        <v>0</v>
      </c>
      <c r="AN38">
        <f t="shared" si="47"/>
        <v>0</v>
      </c>
      <c r="AO38">
        <f t="shared" si="48"/>
        <v>0</v>
      </c>
      <c r="AP38">
        <f t="shared" si="49"/>
        <v>0</v>
      </c>
      <c r="AQ38">
        <f t="shared" si="50"/>
        <v>0</v>
      </c>
      <c r="AR38">
        <f t="shared" si="51"/>
        <v>0</v>
      </c>
      <c r="AS38">
        <f t="shared" si="52"/>
        <v>0</v>
      </c>
      <c r="AT38">
        <f t="shared" si="53"/>
        <v>0</v>
      </c>
      <c r="AU38">
        <f t="shared" si="54"/>
        <v>0</v>
      </c>
      <c r="AV38">
        <f t="shared" si="55"/>
        <v>0</v>
      </c>
      <c r="AW38">
        <f t="shared" si="56"/>
        <v>0</v>
      </c>
      <c r="AX38">
        <f t="shared" si="57"/>
        <v>0</v>
      </c>
      <c r="AY38">
        <f t="shared" si="58"/>
        <v>0</v>
      </c>
      <c r="AZ38">
        <f t="shared" si="59"/>
        <v>0</v>
      </c>
      <c r="BA38">
        <f t="shared" si="60"/>
        <v>0</v>
      </c>
      <c r="BB38">
        <f t="shared" si="61"/>
        <v>0</v>
      </c>
      <c r="BC38">
        <f t="shared" si="62"/>
        <v>0</v>
      </c>
      <c r="BG38">
        <f t="shared" si="68"/>
        <v>2047</v>
      </c>
      <c r="BH38" s="130">
        <f>IFERROR(VLOOKUP($O38,'Table 3 ID Wind_2030'!$B$10:$K$37,10,FALSE),0)</f>
        <v>0</v>
      </c>
      <c r="BI38" s="130">
        <f>IFERROR(VLOOKUP($O38,'Table 3 UT CP Wind_2023'!$B$10:$K$37,10,FALSE),0)</f>
        <v>0</v>
      </c>
      <c r="BJ38" s="130">
        <f>IFERROR(VLOOKUP($O38,'Table 3 WYAE Wind_2024'!$B$10:$L$37,11,FALSE),0)</f>
        <v>0</v>
      </c>
      <c r="BK38" s="130">
        <f>IFERROR(VLOOKUP($O38,'Table 3 YK Wind wS_2029'!$B$10:$K$37,10,FALSE),0)</f>
        <v>0</v>
      </c>
      <c r="BL38" s="361"/>
      <c r="BM38" s="130">
        <f>IFERROR(VLOOKUP($O38,'Table 3 ID Wind wS_2032'!$B$10:$K$38,10,FALSE),0)</f>
        <v>0</v>
      </c>
      <c r="BN38" s="130">
        <f>IFERROR(VLOOKUP($O38,'Table 3 PV wS YK_2024'!$B$10:$K$40,10,FALSE),0)</f>
        <v>0</v>
      </c>
      <c r="BO38" s="361"/>
      <c r="BP38" s="130">
        <f>IFERROR(VLOOKUP($O38,'Table 3 PV wS SO_2024'!$B$10:$K$40,10,FALSE),0)</f>
        <v>0</v>
      </c>
      <c r="BQ38" s="361"/>
      <c r="BR38" s="130">
        <f>IFERROR(VLOOKUP($O38,'Table 3 PV wS UTN_2024'!$B$10:$K$43,10,FALSE),0)</f>
        <v>143.09</v>
      </c>
      <c r="BS38" s="130">
        <f>IFERROR(VLOOKUP($O38,'Table 3 PV wS JB_2024'!$B$10:$K$40,10,FALSE),0)</f>
        <v>0</v>
      </c>
      <c r="BT38" s="130">
        <f>IFERROR(VLOOKUP($O38,'Table 3 PV wS JB_2029'!$B$10:$K$40,10,FALSE),0)</f>
        <v>0</v>
      </c>
      <c r="BU38" s="361"/>
      <c r="BV38" s="130">
        <f>IFERROR(VLOOKUP($O38,'Table 3 PV wS UTS_2024'!$B$10:$K$38,10,FALSE),0)</f>
        <v>0</v>
      </c>
      <c r="BW38" s="130">
        <f>IFERROR(VLOOKUP($O38,'Table 3 PV wS UTS_2030'!$B$10:$K$38,10,FALSE),0)</f>
        <v>0</v>
      </c>
      <c r="BX38" s="360"/>
      <c r="BY38" s="130">
        <f>IFERROR(VLOOKUP($O38,'Table 3 185 MW (NTN) 2026)'!$B$13:$L$40,11,FALSE),0)</f>
        <v>0</v>
      </c>
      <c r="CD38">
        <f>SUM(AL$13:AL38)*BH38/1000</f>
        <v>0</v>
      </c>
      <c r="CE38">
        <f>SUM(AM$13:AM38)*BI38/1000</f>
        <v>0</v>
      </c>
      <c r="CF38">
        <f>SUM(AN$13:AN38)*BJ38/1000</f>
        <v>0</v>
      </c>
      <c r="CG38">
        <f>SUM(AO$13:AO38)*BK38/1000</f>
        <v>0</v>
      </c>
      <c r="CH38">
        <f>SUM(AP$13:AP38)*BL38/1000</f>
        <v>0</v>
      </c>
      <c r="CI38">
        <f>SUM(AQ$13:AQ38)*BM38/1000</f>
        <v>0</v>
      </c>
      <c r="CJ38">
        <f>SUM(AR$13:AR38)*BN38/1000</f>
        <v>0</v>
      </c>
      <c r="CK38">
        <f>SUM(AS$13:AS38)*BO38/1000</f>
        <v>0</v>
      </c>
      <c r="CL38">
        <f>SUM(AT$13:AT38)*BP38/1000</f>
        <v>0</v>
      </c>
      <c r="CM38">
        <f>SUM(AU$13:AU38)*BQ38/1000</f>
        <v>0</v>
      </c>
      <c r="CN38">
        <f>SUM(AV$13:AV38)*BR38/1000</f>
        <v>0</v>
      </c>
      <c r="CO38">
        <f>SUM(AW$13:AW38)*BS38/1000</f>
        <v>0</v>
      </c>
      <c r="CP38">
        <f>SUM(AX$13:AX38)*BT38/1000</f>
        <v>0</v>
      </c>
      <c r="CQ38">
        <f>SUM(AY$13:AY38)*BU38/1000</f>
        <v>0</v>
      </c>
      <c r="CR38">
        <f>SUM(AZ$13:AZ38)*BV38/1000</f>
        <v>0</v>
      </c>
      <c r="CS38">
        <f>SUM(BA$13:BA38)*BW38/1000</f>
        <v>0</v>
      </c>
      <c r="CT38">
        <f>SUM(BB$13:BB38)*BX38/1000</f>
        <v>0</v>
      </c>
      <c r="CU38">
        <f>SUM(BC$13:BC38)*BY38/1000</f>
        <v>0</v>
      </c>
      <c r="CV38">
        <f>SUM(BD$13:BD38)*BZ38/1000</f>
        <v>0</v>
      </c>
      <c r="CW38">
        <f>SUM(BE$13:BE38)*CA38/1000</f>
        <v>0</v>
      </c>
      <c r="CX38">
        <f>SUM(BF$13:BF38)*CB38/1000</f>
        <v>0</v>
      </c>
      <c r="CY38">
        <f t="shared" si="69"/>
        <v>0</v>
      </c>
      <c r="DA38">
        <f t="shared" si="70"/>
        <v>2047</v>
      </c>
      <c r="DB38" s="89">
        <f>IFERROR(VLOOKUP($DA38,'Table 3 TransCost'!$B$10:$E$40,4,FALSE),0)</f>
        <v>0</v>
      </c>
      <c r="DC38" s="174">
        <f t="shared" si="71"/>
        <v>0</v>
      </c>
    </row>
    <row r="39" spans="1:107">
      <c r="B39" s="167"/>
      <c r="C39" s="9"/>
      <c r="D39" s="45"/>
      <c r="E39" s="9"/>
      <c r="F39" s="37"/>
      <c r="G39" s="9"/>
      <c r="H39" s="36"/>
      <c r="I39" s="49"/>
      <c r="M39" s="112"/>
      <c r="BL39" t="s">
        <v>225</v>
      </c>
      <c r="BO39" t="s">
        <v>225</v>
      </c>
      <c r="BU39" t="s">
        <v>225</v>
      </c>
      <c r="BX39" t="s">
        <v>225</v>
      </c>
      <c r="DB39" s="89"/>
      <c r="DC39" s="174"/>
    </row>
    <row r="40" spans="1:107" ht="12" customHeight="1">
      <c r="B40" s="167"/>
      <c r="C40" s="9"/>
      <c r="D40" s="45"/>
      <c r="E40" s="9"/>
      <c r="F40" s="37"/>
      <c r="G40" s="9"/>
      <c r="H40" s="36"/>
      <c r="I40" s="49"/>
      <c r="M40" s="112"/>
      <c r="N40" t="s">
        <v>93</v>
      </c>
      <c r="P40">
        <v>2030</v>
      </c>
      <c r="R40">
        <v>2024</v>
      </c>
      <c r="S40">
        <v>2029</v>
      </c>
      <c r="T40">
        <v>2037</v>
      </c>
      <c r="U40">
        <v>2032</v>
      </c>
      <c r="V40">
        <v>2024</v>
      </c>
      <c r="W40">
        <v>2036</v>
      </c>
      <c r="X40">
        <v>2024</v>
      </c>
      <c r="Y40">
        <v>2033</v>
      </c>
      <c r="Z40">
        <v>2024</v>
      </c>
      <c r="AA40">
        <v>2024</v>
      </c>
      <c r="AB40">
        <v>2029</v>
      </c>
      <c r="AC40">
        <v>2038</v>
      </c>
      <c r="AD40">
        <v>2024</v>
      </c>
      <c r="AE40">
        <v>2030</v>
      </c>
      <c r="AF40">
        <v>2037</v>
      </c>
      <c r="AG40">
        <v>2026</v>
      </c>
    </row>
    <row r="41" spans="1:107">
      <c r="A41" s="438"/>
      <c r="B41" s="438"/>
      <c r="D41" s="9"/>
      <c r="F41" s="37"/>
      <c r="H41" s="36"/>
      <c r="I41"/>
      <c r="N41" t="s">
        <v>226</v>
      </c>
      <c r="P41" s="210">
        <f>IF(INDEX('[18]Displacement Source AC'!$DR$2:$EO$30,MATCH(P$9,'[18]Displacement Source AC'!$C$2:$C$30,0),MATCH(P40,'[18]Displacement Source AC'!$DR$35:$EO$35,0))&gt;0,1,0)</f>
        <v>0</v>
      </c>
      <c r="Q41" s="210"/>
      <c r="R41" s="210">
        <f>IF(INDEX('[18]Displacement Source AC'!$DR$2:$EO$30,MATCH(R$9,'[18]Displacement Source AC'!$C$2:$C$30,0),MATCH(R40,'[18]Displacement Source AC'!$DR$35:$EO$35,0))&gt;0,1,0)</f>
        <v>0</v>
      </c>
      <c r="S41" s="210">
        <f>IF(INDEX('[18]Displacement Source AC'!$DR$2:$EO$30,MATCH(S$9,'[18]Displacement Source AC'!$C$2:$C$30,0),MATCH(S40,'[18]Displacement Source AC'!$DR$35:$EO$35,0))&gt;0,1,0)</f>
        <v>0</v>
      </c>
      <c r="T41" s="210">
        <f>IF(INDEX('[18]Displacement Source AC'!$DR$2:$EO$30,MATCH(T$9,'[18]Displacement Source AC'!$C$2:$C$30,0),MATCH(T40,'[18]Displacement Source AC'!$DR$35:$EO$35,0))&gt;0,1,0)</f>
        <v>0</v>
      </c>
      <c r="U41" s="210">
        <f>IF(INDEX('[18]Displacement Source AC'!$DR$2:$EO$30,MATCH(U$9,'[18]Displacement Source AC'!$C$2:$C$30,0),MATCH(U40,'[18]Displacement Source AC'!$DR$35:$EO$35,0))&gt;0,1,0)</f>
        <v>0</v>
      </c>
      <c r="V41" s="210">
        <f>IF(INDEX('[18]Displacement Source AC'!$DR$2:$EO$30,MATCH(V$9,'[18]Displacement Source AC'!$C$2:$C$30,0),MATCH(V40,'[18]Displacement Source AC'!$DR$35:$EO$35,0))&gt;0,1,0)</f>
        <v>0</v>
      </c>
      <c r="W41" s="210">
        <f>IF(INDEX('[18]Displacement Source AC'!$DR$2:$EO$30,MATCH(W$9,'[18]Displacement Source AC'!$C$2:$C$30,0),MATCH(W40,'[18]Displacement Source AC'!$DR$35:$EO$35,0))&gt;0,1,0)</f>
        <v>0</v>
      </c>
      <c r="X41" s="210">
        <f>IF(INDEX('[18]Displacement Source AC'!$DR$2:$EO$30,MATCH(X$9,'[18]Displacement Source AC'!$C$2:$C$30,0),MATCH(X40,'[18]Displacement Source AC'!$DR$35:$EO$35,0))&gt;0,1,0)</f>
        <v>0</v>
      </c>
      <c r="Y41" s="210">
        <f>IF(INDEX('[18]Displacement Source AC'!$DR$2:$EO$30,MATCH(Y$9,'[18]Displacement Source AC'!$C$2:$C$30,0),MATCH(Y40,'[18]Displacement Source AC'!$DR$35:$EO$35,0))&gt;0,1,0)</f>
        <v>0</v>
      </c>
      <c r="Z41" s="210">
        <f>IF(INDEX('[18]Displacement Source AC'!$DR$2:$EO$30,MATCH(Z$9,'[18]Displacement Source AC'!$C$2:$C$30,0),MATCH(Z40,'[18]Displacement Source AC'!$DR$35:$EO$35,0))&gt;0,1,0)</f>
        <v>0</v>
      </c>
      <c r="AA41" s="210">
        <f>IF(INDEX('[18]Displacement Source AC'!$DR$2:$EO$30,MATCH(AA$9,'[18]Displacement Source AC'!$C$2:$C$30,0),MATCH(AA40,'[18]Displacement Source AC'!$DR$35:$EO$35,0))&gt;0,1,0)</f>
        <v>0</v>
      </c>
      <c r="AB41" s="210">
        <f>IF(INDEX('[18]Displacement Source AC'!$DR$2:$EO$30,MATCH(AB$9,'[18]Displacement Source AC'!$C$2:$C$30,0),MATCH(AB40,'[18]Displacement Source AC'!$DR$35:$EO$35,0))&gt;0,1,0)</f>
        <v>0</v>
      </c>
      <c r="AC41" s="210">
        <f>IF(INDEX('[18]Displacement Source AC'!$DR$2:$EO$30,MATCH(AC$9,'[18]Displacement Source AC'!$C$2:$C$30,0),MATCH(AC40,'[18]Displacement Source AC'!$DR$35:$EO$35,0))&gt;0,1,0)</f>
        <v>0</v>
      </c>
      <c r="AD41" s="210">
        <f>IF(INDEX('[18]Displacement Source AC'!$DR$2:$EO$30,MATCH(AD$9,'[18]Displacement Source AC'!$C$2:$C$30,0),MATCH(AD40,'[18]Displacement Source AC'!$DR$35:$EO$35,0))&gt;0,1,0)</f>
        <v>0</v>
      </c>
      <c r="AE41" s="210">
        <f>IF(INDEX('[18]Displacement Source AC'!$DR$2:$EO$30,MATCH(AE$9,'[18]Displacement Source AC'!$C$2:$C$30,0),MATCH(AE40,'[18]Displacement Source AC'!$DR$35:$EO$35,0))&gt;0,1,0)</f>
        <v>0</v>
      </c>
      <c r="AF41" s="210">
        <f>IF(INDEX('[18]Displacement Source AC'!$DR$2:$EO$30,MATCH(AF$9,'[18]Displacement Source AC'!$C$2:$C$30,0),MATCH(AF40,'[18]Displacement Source AC'!$DR$35:$EO$35,0))&gt;0,1,0)</f>
        <v>0</v>
      </c>
      <c r="AG41" s="210">
        <f>IF(INDEX('[18]Displacement Source AC'!$DR$2:$EO$30,MATCH(AG$9,'[18]Displacement Source AC'!$C$2:$C$30,0),MATCH(AG40,'[18]Displacement Source AC'!$DR$35:$EO$35,0))&gt;0,1,0)</f>
        <v>1</v>
      </c>
      <c r="AH41" s="210"/>
      <c r="AI41" s="210"/>
      <c r="AJ41" s="210"/>
    </row>
    <row r="42" spans="1:107">
      <c r="A42" s="192"/>
      <c r="B42" s="55"/>
      <c r="E42" s="5"/>
      <c r="I42" s="49" t="s">
        <v>160</v>
      </c>
      <c r="P42" s="169"/>
      <c r="Q42" s="169"/>
      <c r="R42" s="169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</row>
    <row r="43" spans="1:107">
      <c r="B43" s="47"/>
      <c r="C43" s="9"/>
      <c r="D43" s="9"/>
      <c r="H43" s="36"/>
      <c r="I43" s="109">
        <v>6.9199999999999998E-2</v>
      </c>
    </row>
    <row r="44" spans="1:107">
      <c r="B44" s="48"/>
      <c r="E44" s="9"/>
      <c r="G44" s="194"/>
      <c r="H44" s="36"/>
    </row>
    <row r="45" spans="1:107">
      <c r="A45" s="439"/>
      <c r="B45" s="439"/>
      <c r="E45" s="9"/>
      <c r="G45" s="194"/>
      <c r="H45" s="36"/>
      <c r="P45" t="s">
        <v>112</v>
      </c>
    </row>
    <row r="46" spans="1:107" ht="13.9" customHeight="1">
      <c r="A46" s="55"/>
      <c r="B46" s="55"/>
      <c r="E46" s="5"/>
      <c r="H46" s="36"/>
      <c r="P46" t="s">
        <v>111</v>
      </c>
      <c r="R46" s="281">
        <v>2.2799999999999997E-2</v>
      </c>
    </row>
    <row r="47" spans="1:107" ht="21" customHeight="1">
      <c r="A47" s="439" t="str">
        <f>'Table 5'!A9</f>
        <v>15 Year</v>
      </c>
      <c r="B47" s="439"/>
      <c r="E47" s="9"/>
      <c r="G47" s="108"/>
      <c r="H47" s="36"/>
    </row>
    <row r="48" spans="1:107">
      <c r="B48" s="55" t="str">
        <f>" Levelized Prices (Nominal) @ "&amp;TEXT($I$43,"0.00%")&amp;" Discount Rate (1) (3) "</f>
        <v xml:space="preserve"> Levelized Prices (Nominal) @ 6.92% Discount Rate (1) (3) </v>
      </c>
      <c r="E48" s="5"/>
      <c r="H48" s="36"/>
      <c r="I48"/>
      <c r="M48" s="112"/>
    </row>
    <row r="49" spans="1:19">
      <c r="B49" s="47" t="s">
        <v>8</v>
      </c>
      <c r="C49" s="9">
        <f ca="1">'Table 5'!$D$9*(Study_CF*8.76)/'Table 5'!$F$9</f>
        <v>80.420727486536208</v>
      </c>
      <c r="D49" s="9"/>
      <c r="H49" s="36"/>
      <c r="I49"/>
    </row>
    <row r="50" spans="1:19">
      <c r="B50" s="48" t="s">
        <v>31</v>
      </c>
      <c r="E50" s="9">
        <f ca="1">'Table 5'!$C$9/'Table 5'!$F$9</f>
        <v>24.486949333269564</v>
      </c>
      <c r="G50" s="194">
        <f ca="1">'Table 5'!$G$9</f>
        <v>33.667397676481457</v>
      </c>
      <c r="H50" s="36"/>
      <c r="I50" s="216"/>
      <c r="S50" s="174"/>
    </row>
    <row r="51" spans="1:19" ht="8.25" customHeight="1">
      <c r="A51" s="439"/>
      <c r="B51" s="439"/>
      <c r="E51" s="9"/>
      <c r="G51" s="108"/>
      <c r="H51" s="36"/>
    </row>
    <row r="52" spans="1:19">
      <c r="A52" s="439"/>
      <c r="B52" s="439"/>
      <c r="E52" s="9"/>
      <c r="G52" s="108"/>
      <c r="H52" s="36"/>
      <c r="I52"/>
      <c r="M52" s="112"/>
    </row>
    <row r="53" spans="1:19">
      <c r="B53" s="55"/>
      <c r="E53" s="5"/>
      <c r="H53" s="36"/>
      <c r="I53"/>
    </row>
    <row r="54" spans="1:19">
      <c r="B54" s="47"/>
      <c r="C54" s="9"/>
      <c r="D54" s="9"/>
      <c r="H54" s="36"/>
      <c r="I54"/>
      <c r="S54" s="174"/>
    </row>
    <row r="55" spans="1:19">
      <c r="B55" s="48"/>
      <c r="E55" s="9"/>
      <c r="G55" s="194"/>
      <c r="H55" s="36"/>
    </row>
    <row r="56" spans="1:19">
      <c r="B56" s="47"/>
      <c r="C56" s="9"/>
      <c r="D56" s="9"/>
      <c r="H56" s="36"/>
    </row>
    <row r="57" spans="1:19">
      <c r="B57" s="48"/>
      <c r="E57" s="9"/>
      <c r="G57" s="108"/>
      <c r="H57" s="36"/>
    </row>
    <row r="58" spans="1:19">
      <c r="B58" s="47"/>
      <c r="C58" s="9"/>
      <c r="D58" s="9"/>
      <c r="H58" s="36"/>
    </row>
    <row r="59" spans="1:19">
      <c r="B59" s="55"/>
      <c r="E59" s="5"/>
      <c r="H59" s="36"/>
    </row>
    <row r="60" spans="1:19">
      <c r="B60" s="47"/>
      <c r="C60" s="9"/>
      <c r="D60" s="9"/>
      <c r="H60" s="36"/>
    </row>
    <row r="61" spans="1:19">
      <c r="A61" s="439"/>
      <c r="B61" s="439"/>
      <c r="E61" s="9"/>
      <c r="G61" s="108"/>
      <c r="H61" s="36"/>
    </row>
    <row r="62" spans="1:19">
      <c r="B62" s="55"/>
      <c r="E62" s="5"/>
      <c r="H62" s="36"/>
    </row>
    <row r="63" spans="1:19">
      <c r="B63" s="47"/>
      <c r="C63" s="9"/>
      <c r="D63" s="9"/>
      <c r="H63" s="36"/>
    </row>
    <row r="64" spans="1:19">
      <c r="B64" s="48"/>
      <c r="E64" s="9"/>
      <c r="G64" s="194"/>
      <c r="H64" s="36"/>
    </row>
    <row r="65" spans="1:13">
      <c r="E65" s="38"/>
      <c r="G65" s="38"/>
      <c r="H65" s="36"/>
      <c r="I65" s="108"/>
    </row>
    <row r="66" spans="1:13">
      <c r="B66" s="50"/>
      <c r="E66" s="36"/>
      <c r="F66" s="38"/>
      <c r="G66" s="36"/>
      <c r="H66" s="36"/>
      <c r="I66" s="108"/>
    </row>
    <row r="67" spans="1:13">
      <c r="F67" s="38"/>
      <c r="H67" s="36"/>
      <c r="I67" s="108"/>
    </row>
    <row r="68" spans="1:13">
      <c r="G68" s="5"/>
    </row>
    <row r="70" spans="1:13">
      <c r="B70" s="94"/>
    </row>
    <row r="71" spans="1:13" ht="12.75" customHeight="1">
      <c r="B71" s="94"/>
    </row>
    <row r="72" spans="1:13" ht="12.75" customHeight="1">
      <c r="A72" s="3" t="b">
        <f>SUM(P13:AJ28)&gt;0</f>
        <v>1</v>
      </c>
      <c r="B72" s="94"/>
    </row>
    <row r="73" spans="1:13">
      <c r="A73" s="3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17</v>
      </c>
      <c r="B73" s="10"/>
      <c r="C73" s="7"/>
      <c r="D73" s="7"/>
      <c r="E73" s="7"/>
      <c r="G73" s="7"/>
    </row>
    <row r="74" spans="1:13">
      <c r="A74" t="e">
        <f>INDEX($O$13:$AJ$33,IF(SUM($P$13:$AJ$33)&gt;0,SUM($P$13:$AJ$33),FALSE)-1,1)</f>
        <v>#REF!</v>
      </c>
      <c r="I74" t="s">
        <v>57</v>
      </c>
    </row>
    <row r="75" spans="1:13" s="53" customFormat="1">
      <c r="A75" s="54"/>
      <c r="B75" s="10"/>
      <c r="C75" s="54"/>
      <c r="D75" s="54"/>
      <c r="E75" s="54"/>
      <c r="F75" s="54"/>
      <c r="G75" s="54"/>
      <c r="I75" t="str">
        <f ca="1">"       Avoided Costs calculated annually are  "&amp;TEXT(PMT(Discount_Rate,COUNT($G$13:$G$27),-NPV(Discount_Rate,$G$13:$G$27)),"$0.00")&amp;"/MWH"</f>
        <v xml:space="preserve">       Avoided Costs calculated annually are  $33.70/MWH</v>
      </c>
      <c r="J75"/>
      <c r="K75"/>
      <c r="L75"/>
      <c r="M75"/>
    </row>
    <row r="76" spans="1:13" s="53" customFormat="1">
      <c r="A76" s="54"/>
      <c r="B76" s="10"/>
      <c r="C76" s="54"/>
      <c r="D76" s="54"/>
      <c r="E76" s="54"/>
      <c r="F76" s="54"/>
      <c r="G76" s="54"/>
      <c r="I76" s="10" t="str">
        <f>"       Avoided Costs calculated monthly are  "&amp;TEXT($G$44,"$0.00")&amp;"/MWH"</f>
        <v xml:space="preserve">       Avoided Costs calculated monthly are  $0.00/MWH</v>
      </c>
      <c r="J76"/>
      <c r="K76"/>
    </row>
    <row r="77" spans="1:13">
      <c r="A77"/>
      <c r="B77" s="51"/>
      <c r="I77" s="53"/>
      <c r="L77" s="53"/>
      <c r="M77" s="53"/>
    </row>
    <row r="78" spans="1:13">
      <c r="A78"/>
      <c r="F78" s="7"/>
    </row>
    <row r="81" spans="1:11">
      <c r="A81"/>
      <c r="J81" s="53"/>
      <c r="K81" s="53"/>
    </row>
    <row r="82" spans="1:11">
      <c r="A82"/>
      <c r="J82" s="53"/>
      <c r="K82" s="53"/>
    </row>
  </sheetData>
  <mergeCells count="6">
    <mergeCell ref="A41:B41"/>
    <mergeCell ref="A51:B51"/>
    <mergeCell ref="A61:B61"/>
    <mergeCell ref="A47:B47"/>
    <mergeCell ref="A45:B45"/>
    <mergeCell ref="A52:B52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2.75"/>
  <cols>
    <col min="1" max="1" width="1.5" style="117" customWidth="1"/>
    <col min="2" max="2" width="10.83203125" style="117" customWidth="1"/>
    <col min="3" max="3" width="14.1640625" style="117" customWidth="1"/>
    <col min="4" max="4" width="12.33203125" style="117" customWidth="1"/>
    <col min="5" max="5" width="16.83203125" style="117" customWidth="1"/>
    <col min="6" max="6" width="7.83203125" style="117" customWidth="1"/>
    <col min="7" max="7" width="9.83203125" style="117" customWidth="1"/>
    <col min="8" max="8" width="13.83203125" style="117" customWidth="1"/>
    <col min="9" max="10" width="12.5" style="117" customWidth="1"/>
    <col min="11" max="11" width="4.83203125" style="117" customWidth="1"/>
    <col min="12" max="12" width="9.83203125" style="117" customWidth="1"/>
    <col min="13" max="13" width="13.83203125" style="117" customWidth="1"/>
    <col min="14" max="14" width="12.5" style="117" customWidth="1"/>
    <col min="15" max="15" width="18" style="117" customWidth="1"/>
    <col min="16" max="16" width="7" style="117" customWidth="1"/>
    <col min="17" max="17" width="9.83203125" style="117" customWidth="1"/>
    <col min="18" max="18" width="13.83203125" style="117" customWidth="1"/>
    <col min="19" max="20" width="12.5" style="117" customWidth="1"/>
    <col min="21" max="21" width="5.1640625" style="117" customWidth="1"/>
    <col min="22" max="22" width="9.83203125" style="117" customWidth="1"/>
    <col min="23" max="23" width="13.83203125" style="117" customWidth="1"/>
    <col min="24" max="25" width="12.5" style="117" customWidth="1"/>
    <col min="26" max="26" width="5.6640625" style="117" customWidth="1"/>
    <col min="27" max="27" width="9.83203125" style="117" customWidth="1"/>
    <col min="28" max="28" width="13.83203125" style="117" customWidth="1"/>
    <col min="29" max="30" width="12.5" style="117" customWidth="1"/>
    <col min="31" max="31" width="6.33203125" style="117" customWidth="1"/>
    <col min="32" max="32" width="9.83203125" style="117" customWidth="1"/>
    <col min="33" max="33" width="13.83203125" style="117" customWidth="1"/>
    <col min="34" max="35" width="12.5" style="117" customWidth="1"/>
    <col min="36" max="36" width="5.6640625" style="117" customWidth="1"/>
    <col min="37" max="37" width="9.83203125" style="117" customWidth="1"/>
    <col min="38" max="38" width="13.83203125" style="117" customWidth="1"/>
    <col min="39" max="40" width="12.5" style="117" customWidth="1"/>
    <col min="41" max="41" width="5.6640625" style="117" customWidth="1"/>
    <col min="42" max="42" width="9.83203125" style="117" customWidth="1"/>
    <col min="43" max="43" width="13.83203125" style="117" customWidth="1"/>
    <col min="44" max="45" width="12.5" style="117" customWidth="1"/>
    <col min="46" max="46" width="5.6640625" style="117" customWidth="1"/>
    <col min="47" max="47" width="9.83203125" style="117" customWidth="1"/>
    <col min="48" max="48" width="13.83203125" style="117" customWidth="1"/>
    <col min="49" max="50" width="12.5" style="117" customWidth="1"/>
    <col min="51" max="51" width="6.33203125" style="117" customWidth="1"/>
    <col min="52" max="52" width="9.83203125" style="117" customWidth="1"/>
    <col min="53" max="53" width="13.83203125" style="117" customWidth="1"/>
    <col min="54" max="54" width="12.5" style="117" customWidth="1"/>
    <col min="55" max="55" width="15.1640625" style="117" customWidth="1"/>
    <col min="56" max="56" width="11.6640625" style="117" customWidth="1"/>
    <col min="57" max="57" width="9.83203125" style="117" customWidth="1"/>
    <col min="58" max="58" width="13.83203125" style="117" customWidth="1"/>
    <col min="59" max="59" width="12.5" style="161" customWidth="1"/>
    <col min="60" max="60" width="12.5" style="117" customWidth="1"/>
    <col min="61" max="16384" width="9.33203125" style="117"/>
  </cols>
  <sheetData>
    <row r="1" spans="2:60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</row>
    <row r="2" spans="2:60" ht="15.75">
      <c r="B2" s="115" t="s">
        <v>180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</row>
    <row r="3" spans="2:60" ht="15.75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</row>
    <row r="4" spans="2:60" s="339" customFormat="1" ht="19.149999999999999" customHeight="1">
      <c r="B4" s="445" t="s">
        <v>179</v>
      </c>
      <c r="C4" s="446"/>
      <c r="D4" s="446"/>
      <c r="E4" s="447"/>
      <c r="F4" s="118"/>
      <c r="G4" s="445" t="s">
        <v>184</v>
      </c>
      <c r="H4" s="446"/>
      <c r="I4" s="446"/>
      <c r="J4" s="447"/>
      <c r="K4" s="118"/>
      <c r="L4" s="441" t="s">
        <v>191</v>
      </c>
      <c r="M4" s="442"/>
      <c r="N4" s="442"/>
      <c r="O4" s="443"/>
      <c r="Q4" s="441" t="s">
        <v>182</v>
      </c>
      <c r="R4" s="442"/>
      <c r="S4" s="442"/>
      <c r="T4" s="443"/>
      <c r="U4" s="118"/>
      <c r="V4" s="445" t="s">
        <v>183</v>
      </c>
      <c r="W4" s="446"/>
      <c r="X4" s="446"/>
      <c r="Y4" s="447"/>
      <c r="Z4" s="118"/>
      <c r="AA4" s="445" t="s">
        <v>221</v>
      </c>
      <c r="AB4" s="446"/>
      <c r="AC4" s="446"/>
      <c r="AD4" s="447"/>
      <c r="AE4" s="118"/>
      <c r="AF4" s="445" t="s">
        <v>222</v>
      </c>
      <c r="AG4" s="446"/>
      <c r="AH4" s="446"/>
      <c r="AI4" s="447"/>
      <c r="AJ4" s="118"/>
      <c r="AK4" s="441" t="s">
        <v>187</v>
      </c>
      <c r="AL4" s="442"/>
      <c r="AM4" s="442"/>
      <c r="AN4" s="443"/>
      <c r="AO4" s="118"/>
      <c r="AP4" s="441" t="s">
        <v>193</v>
      </c>
      <c r="AQ4" s="442"/>
      <c r="AR4" s="442"/>
      <c r="AS4" s="443"/>
      <c r="AT4" s="118"/>
      <c r="AU4" s="441" t="s">
        <v>195</v>
      </c>
      <c r="AV4" s="442"/>
      <c r="AW4" s="442"/>
      <c r="AX4" s="443"/>
      <c r="AY4" s="118"/>
      <c r="AZ4" s="441" t="s">
        <v>219</v>
      </c>
      <c r="BA4" s="442"/>
      <c r="BB4" s="442"/>
      <c r="BC4" s="443"/>
      <c r="BD4" s="358"/>
      <c r="BE4" s="441" t="s">
        <v>220</v>
      </c>
      <c r="BF4" s="442"/>
      <c r="BG4" s="442"/>
      <c r="BH4" s="443"/>
    </row>
    <row r="5" spans="2:60" ht="51.75" customHeight="1">
      <c r="B5" s="120" t="s">
        <v>0</v>
      </c>
      <c r="C5" s="121" t="s">
        <v>87</v>
      </c>
      <c r="D5" s="121" t="s">
        <v>82</v>
      </c>
      <c r="E5" s="17" t="s">
        <v>52</v>
      </c>
      <c r="G5" s="120" t="s">
        <v>0</v>
      </c>
      <c r="H5" s="121" t="s">
        <v>87</v>
      </c>
      <c r="I5" s="121" t="s">
        <v>82</v>
      </c>
      <c r="J5" s="17" t="s">
        <v>52</v>
      </c>
      <c r="L5" s="120" t="s">
        <v>0</v>
      </c>
      <c r="M5" s="121" t="s">
        <v>87</v>
      </c>
      <c r="N5" s="121" t="s">
        <v>82</v>
      </c>
      <c r="O5" s="17" t="s">
        <v>52</v>
      </c>
      <c r="Q5" s="120" t="s">
        <v>0</v>
      </c>
      <c r="R5" s="121" t="s">
        <v>87</v>
      </c>
      <c r="S5" s="121" t="s">
        <v>82</v>
      </c>
      <c r="T5" s="17" t="s">
        <v>52</v>
      </c>
      <c r="V5" s="120" t="s">
        <v>0</v>
      </c>
      <c r="W5" s="121" t="s">
        <v>87</v>
      </c>
      <c r="X5" s="121" t="s">
        <v>82</v>
      </c>
      <c r="Y5" s="17" t="s">
        <v>52</v>
      </c>
      <c r="AA5" s="120" t="s">
        <v>0</v>
      </c>
      <c r="AB5" s="121" t="s">
        <v>87</v>
      </c>
      <c r="AC5" s="121" t="s">
        <v>82</v>
      </c>
      <c r="AD5" s="17" t="s">
        <v>52</v>
      </c>
      <c r="AF5" s="120" t="s">
        <v>0</v>
      </c>
      <c r="AG5" s="121" t="s">
        <v>87</v>
      </c>
      <c r="AH5" s="121" t="s">
        <v>82</v>
      </c>
      <c r="AI5" s="17" t="s">
        <v>52</v>
      </c>
      <c r="AK5" s="120" t="s">
        <v>0</v>
      </c>
      <c r="AL5" s="121" t="s">
        <v>87</v>
      </c>
      <c r="AM5" s="121" t="s">
        <v>82</v>
      </c>
      <c r="AN5" s="17" t="s">
        <v>52</v>
      </c>
      <c r="AP5" s="120" t="s">
        <v>0</v>
      </c>
      <c r="AQ5" s="121" t="s">
        <v>87</v>
      </c>
      <c r="AR5" s="121" t="s">
        <v>82</v>
      </c>
      <c r="AS5" s="17" t="s">
        <v>52</v>
      </c>
      <c r="AU5" s="120" t="s">
        <v>0</v>
      </c>
      <c r="AV5" s="121" t="s">
        <v>87</v>
      </c>
      <c r="AW5" s="121" t="s">
        <v>82</v>
      </c>
      <c r="AX5" s="17" t="s">
        <v>52</v>
      </c>
      <c r="AZ5" s="120" t="s">
        <v>0</v>
      </c>
      <c r="BA5" s="121" t="s">
        <v>87</v>
      </c>
      <c r="BB5" s="121" t="s">
        <v>82</v>
      </c>
      <c r="BC5" s="17" t="s">
        <v>52</v>
      </c>
      <c r="BE5" s="120" t="s">
        <v>0</v>
      </c>
      <c r="BF5" s="121" t="s">
        <v>87</v>
      </c>
      <c r="BG5" s="121" t="s">
        <v>82</v>
      </c>
      <c r="BH5" s="17" t="s">
        <v>52</v>
      </c>
    </row>
    <row r="6" spans="2:60" ht="24" customHeight="1">
      <c r="B6" s="122"/>
      <c r="C6" s="124" t="s">
        <v>9</v>
      </c>
      <c r="D6" s="123" t="s">
        <v>83</v>
      </c>
      <c r="E6" s="19" t="s">
        <v>9</v>
      </c>
      <c r="G6" s="122"/>
      <c r="H6" s="124" t="s">
        <v>9</v>
      </c>
      <c r="I6" s="123" t="s">
        <v>83</v>
      </c>
      <c r="J6" s="19" t="s">
        <v>9</v>
      </c>
      <c r="L6" s="122"/>
      <c r="M6" s="124" t="s">
        <v>9</v>
      </c>
      <c r="N6" s="123" t="s">
        <v>83</v>
      </c>
      <c r="O6" s="19" t="s">
        <v>9</v>
      </c>
      <c r="Q6" s="122"/>
      <c r="R6" s="124" t="s">
        <v>9</v>
      </c>
      <c r="S6" s="123" t="s">
        <v>83</v>
      </c>
      <c r="T6" s="19" t="s">
        <v>9</v>
      </c>
      <c r="V6" s="122"/>
      <c r="W6" s="124" t="s">
        <v>9</v>
      </c>
      <c r="X6" s="123" t="s">
        <v>83</v>
      </c>
      <c r="Y6" s="19" t="s">
        <v>9</v>
      </c>
      <c r="AA6" s="122"/>
      <c r="AB6" s="124" t="s">
        <v>9</v>
      </c>
      <c r="AC6" s="123" t="s">
        <v>83</v>
      </c>
      <c r="AD6" s="19" t="s">
        <v>9</v>
      </c>
      <c r="AF6" s="122"/>
      <c r="AG6" s="124" t="s">
        <v>9</v>
      </c>
      <c r="AH6" s="123" t="s">
        <v>83</v>
      </c>
      <c r="AI6" s="19" t="s">
        <v>9</v>
      </c>
      <c r="AK6" s="122"/>
      <c r="AL6" s="124" t="s">
        <v>9</v>
      </c>
      <c r="AM6" s="123" t="s">
        <v>83</v>
      </c>
      <c r="AN6" s="19" t="s">
        <v>9</v>
      </c>
      <c r="AP6" s="122"/>
      <c r="AQ6" s="124" t="s">
        <v>9</v>
      </c>
      <c r="AR6" s="123" t="s">
        <v>83</v>
      </c>
      <c r="AS6" s="19" t="s">
        <v>9</v>
      </c>
      <c r="AU6" s="122"/>
      <c r="AV6" s="124" t="s">
        <v>9</v>
      </c>
      <c r="AW6" s="123" t="s">
        <v>83</v>
      </c>
      <c r="AX6" s="19" t="s">
        <v>9</v>
      </c>
      <c r="AZ6" s="122"/>
      <c r="BA6" s="124" t="s">
        <v>9</v>
      </c>
      <c r="BB6" s="123" t="s">
        <v>83</v>
      </c>
      <c r="BC6" s="19" t="s">
        <v>9</v>
      </c>
      <c r="BE6" s="122"/>
      <c r="BF6" s="124" t="s">
        <v>9</v>
      </c>
      <c r="BG6" s="123" t="s">
        <v>83</v>
      </c>
      <c r="BH6" s="19" t="s">
        <v>9</v>
      </c>
    </row>
    <row r="7" spans="2:60">
      <c r="C7" s="125" t="s">
        <v>2</v>
      </c>
      <c r="D7" s="125" t="s">
        <v>4</v>
      </c>
      <c r="E7" s="125" t="s">
        <v>23</v>
      </c>
      <c r="H7" s="125" t="s">
        <v>2</v>
      </c>
      <c r="I7" s="125" t="s">
        <v>4</v>
      </c>
      <c r="J7" s="125" t="s">
        <v>23</v>
      </c>
      <c r="M7" s="125" t="s">
        <v>2</v>
      </c>
      <c r="N7" s="125" t="s">
        <v>4</v>
      </c>
      <c r="O7" s="125" t="s">
        <v>23</v>
      </c>
      <c r="R7" s="125" t="s">
        <v>2</v>
      </c>
      <c r="S7" s="125" t="s">
        <v>4</v>
      </c>
      <c r="T7" s="125" t="s">
        <v>23</v>
      </c>
      <c r="W7" s="125" t="s">
        <v>2</v>
      </c>
      <c r="X7" s="125" t="s">
        <v>4</v>
      </c>
      <c r="Y7" s="125" t="s">
        <v>23</v>
      </c>
      <c r="AB7" s="125" t="s">
        <v>2</v>
      </c>
      <c r="AC7" s="125" t="s">
        <v>4</v>
      </c>
      <c r="AD7" s="125" t="s">
        <v>23</v>
      </c>
      <c r="AG7" s="125" t="s">
        <v>2</v>
      </c>
      <c r="AH7" s="125" t="s">
        <v>4</v>
      </c>
      <c r="AI7" s="125" t="s">
        <v>23</v>
      </c>
      <c r="AL7" s="125" t="s">
        <v>2</v>
      </c>
      <c r="AM7" s="125" t="s">
        <v>4</v>
      </c>
      <c r="AN7" s="125" t="s">
        <v>23</v>
      </c>
      <c r="AQ7" s="125" t="s">
        <v>2</v>
      </c>
      <c r="AR7" s="125" t="s">
        <v>4</v>
      </c>
      <c r="AS7" s="125" t="s">
        <v>23</v>
      </c>
      <c r="AV7" s="125" t="s">
        <v>2</v>
      </c>
      <c r="AW7" s="125" t="s">
        <v>4</v>
      </c>
      <c r="AX7" s="125" t="s">
        <v>23</v>
      </c>
      <c r="BA7" s="125" t="s">
        <v>2</v>
      </c>
      <c r="BB7" s="125" t="s">
        <v>4</v>
      </c>
      <c r="BC7" s="125" t="s">
        <v>23</v>
      </c>
      <c r="BF7" s="125" t="s">
        <v>2</v>
      </c>
      <c r="BG7" s="125" t="s">
        <v>4</v>
      </c>
      <c r="BH7" s="125" t="s">
        <v>23</v>
      </c>
    </row>
    <row r="8" spans="2:60" ht="6" customHeight="1">
      <c r="BG8" s="117"/>
    </row>
    <row r="9" spans="2:60">
      <c r="B9" s="355" t="str">
        <f>B4</f>
        <v>Aeolus_Wyoming - to - Utah S, Expansion</v>
      </c>
      <c r="D9" s="119"/>
      <c r="E9" s="119"/>
      <c r="G9" s="355" t="str">
        <f>G4</f>
        <v>Goshen - to - Utah N, Expansion</v>
      </c>
      <c r="I9" s="119"/>
      <c r="J9" s="119"/>
      <c r="L9" s="355" t="str">
        <f>L4</f>
        <v>Yakima- to - Southern Oregon/California, Expansion</v>
      </c>
      <c r="N9" s="119"/>
      <c r="O9" s="119"/>
      <c r="Q9" s="355" t="str">
        <f>Q4</f>
        <v>Utah N, Transmission Integration</v>
      </c>
      <c r="S9" s="119"/>
      <c r="T9" s="119"/>
      <c r="V9" s="355" t="str">
        <f>V4</f>
        <v>Yakima, Transmission Integration</v>
      </c>
      <c r="X9" s="119"/>
      <c r="Y9" s="119"/>
      <c r="AA9" s="355" t="s">
        <v>185</v>
      </c>
      <c r="AC9" s="119"/>
      <c r="AD9" s="119"/>
      <c r="AF9" s="355" t="s">
        <v>186</v>
      </c>
      <c r="AH9" s="119"/>
      <c r="AI9" s="119"/>
      <c r="AK9" s="355" t="str">
        <f>AK4</f>
        <v>Southern Oregon/California, Transmission Integration</v>
      </c>
      <c r="AM9" s="119"/>
      <c r="AN9" s="119"/>
      <c r="AP9" s="355" t="str">
        <f>AP4</f>
        <v>Willamette Valley, Transmission Integration</v>
      </c>
      <c r="AR9" s="119"/>
      <c r="AS9" s="119"/>
      <c r="AU9" s="355" t="str">
        <f>AU4</f>
        <v>Wyoming SW, Transmission Integration</v>
      </c>
      <c r="AW9" s="119"/>
      <c r="AX9" s="119"/>
      <c r="AZ9" s="355" t="str">
        <f>AZ4</f>
        <v>Bridger - to - Bridger West, Recovered Transmission 2029</v>
      </c>
      <c r="BB9" s="119"/>
      <c r="BC9" s="119"/>
      <c r="BE9" s="355" t="str">
        <f>BE4</f>
        <v>Bridger - to - Bridger West, Recovered Transmission 2024</v>
      </c>
      <c r="BG9" s="119"/>
      <c r="BH9" s="119"/>
    </row>
    <row r="10" spans="2:60">
      <c r="B10" s="135">
        <v>2023</v>
      </c>
      <c r="C10" s="128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5">
        <v>12</v>
      </c>
      <c r="E10" s="130">
        <f t="shared" ref="E10:E32" si="0">SUM(C10:C10)*D10/12</f>
        <v>0</v>
      </c>
      <c r="F10" s="119"/>
      <c r="G10" s="135">
        <v>2023</v>
      </c>
      <c r="H10" s="128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5">
        <v>12</v>
      </c>
      <c r="J10" s="130">
        <f t="shared" ref="J10:J32" si="1">SUM(H10:H10)*I10/12</f>
        <v>0</v>
      </c>
      <c r="K10" s="119"/>
      <c r="L10" s="135">
        <v>2023</v>
      </c>
      <c r="M10" s="128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5">
        <v>12</v>
      </c>
      <c r="O10" s="130">
        <f t="shared" ref="O10:O32" si="2">SUM(M10:M10)*N10/12</f>
        <v>0</v>
      </c>
      <c r="P10" s="134"/>
      <c r="Q10" s="135">
        <f>$B10</f>
        <v>2023</v>
      </c>
      <c r="R10" s="128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5">
        <v>12</v>
      </c>
      <c r="T10" s="130">
        <f t="shared" ref="T10:T32" si="3">SUM(R10:R10)*S10/12</f>
        <v>0</v>
      </c>
      <c r="U10" s="119"/>
      <c r="V10" s="135">
        <f>$B10</f>
        <v>2023</v>
      </c>
      <c r="W10" s="128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5">
        <v>12</v>
      </c>
      <c r="Y10" s="130">
        <f t="shared" ref="Y10:Y32" si="4">SUM(W10:W10)*X10/12</f>
        <v>0</v>
      </c>
      <c r="Z10" s="119"/>
      <c r="AA10" s="346">
        <f>$B10</f>
        <v>2023</v>
      </c>
      <c r="AB10" s="128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5">
        <v>12</v>
      </c>
      <c r="AD10" s="130">
        <f t="shared" ref="AD10:AD32" si="5">SUM(AB10:AB10)*AC10/12</f>
        <v>1.4680258019147514</v>
      </c>
      <c r="AE10" s="119"/>
      <c r="AF10" s="135">
        <f>$B10</f>
        <v>2023</v>
      </c>
      <c r="AG10" s="128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5">
        <v>12</v>
      </c>
      <c r="AI10" s="130">
        <f t="shared" ref="AI10:AI32" si="6">SUM(AG10:AG10)*AH10/12</f>
        <v>0</v>
      </c>
      <c r="AJ10" s="119"/>
      <c r="AK10" s="135">
        <f>$B10</f>
        <v>2023</v>
      </c>
      <c r="AL10" s="128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5">
        <v>12</v>
      </c>
      <c r="AN10" s="130">
        <f t="shared" ref="AN10:AN32" si="7">SUM(AL10:AL10)*AM10/12</f>
        <v>0</v>
      </c>
      <c r="AO10" s="119"/>
      <c r="AP10" s="135">
        <f>$B10</f>
        <v>2023</v>
      </c>
      <c r="AQ10" s="128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5">
        <v>12</v>
      </c>
      <c r="AS10" s="130">
        <f t="shared" ref="AS10:AS32" si="8">SUM(AQ10:AQ10)*AR10/12</f>
        <v>0</v>
      </c>
      <c r="AT10" s="119"/>
      <c r="AU10" s="135">
        <f>$B10</f>
        <v>2023</v>
      </c>
      <c r="AV10" s="128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5">
        <v>12</v>
      </c>
      <c r="AX10" s="130">
        <f t="shared" ref="AX10:AX32" si="9">SUM(AV10:AV10)*AW10/12</f>
        <v>0</v>
      </c>
      <c r="AY10" s="119"/>
      <c r="AZ10" s="135">
        <f>V10</f>
        <v>2023</v>
      </c>
      <c r="BA10" s="128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5">
        <v>12</v>
      </c>
      <c r="BC10" s="130">
        <f t="shared" ref="BC10:BC32" si="10">SUM(BA10:BA10)*BB10/12</f>
        <v>0</v>
      </c>
      <c r="BE10" s="135">
        <f>AA10</f>
        <v>2023</v>
      </c>
      <c r="BF10" s="128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5">
        <v>12</v>
      </c>
      <c r="BH10" s="130">
        <f t="shared" ref="BH10:BH32" si="11">SUM(BF10:BF10)*BG10/12</f>
        <v>0</v>
      </c>
    </row>
    <row r="11" spans="2:60">
      <c r="B11" s="346">
        <f t="shared" ref="B11:B32" si="12">B10+1</f>
        <v>2024</v>
      </c>
      <c r="C11" s="128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5">
        <v>12</v>
      </c>
      <c r="E11" s="130">
        <f t="shared" si="0"/>
        <v>47.870308055404145</v>
      </c>
      <c r="F11" s="119"/>
      <c r="G11" s="135">
        <f t="shared" ref="G11:G32" si="13">G10+1</f>
        <v>2024</v>
      </c>
      <c r="H11" s="128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5">
        <v>12</v>
      </c>
      <c r="J11" s="130">
        <f t="shared" si="1"/>
        <v>0</v>
      </c>
      <c r="K11" s="119"/>
      <c r="L11" s="135">
        <f t="shared" ref="L11:L32" si="14">L10+1</f>
        <v>2024</v>
      </c>
      <c r="M11" s="128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5">
        <v>12</v>
      </c>
      <c r="O11" s="130">
        <f t="shared" si="2"/>
        <v>0</v>
      </c>
      <c r="P11" s="134"/>
      <c r="Q11" s="346">
        <f t="shared" ref="Q11:Q32" si="15">Q10+1</f>
        <v>2024</v>
      </c>
      <c r="R11" s="128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5">
        <v>12</v>
      </c>
      <c r="T11" s="130">
        <f t="shared" si="3"/>
        <v>2.5818101631996475</v>
      </c>
      <c r="U11" s="119"/>
      <c r="V11" s="346">
        <f t="shared" ref="V11:V32" si="16">V10+1</f>
        <v>2024</v>
      </c>
      <c r="W11" s="128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5">
        <v>12</v>
      </c>
      <c r="Y11" s="130">
        <f t="shared" si="4"/>
        <v>0.39132049215213044</v>
      </c>
      <c r="Z11" s="119"/>
      <c r="AA11" s="135">
        <f t="shared" ref="AA11:AA32" si="17">AA10+1</f>
        <v>2024</v>
      </c>
      <c r="AB11" s="128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5">
        <v>12</v>
      </c>
      <c r="AD11" s="130">
        <f t="shared" si="5"/>
        <v>1.5</v>
      </c>
      <c r="AE11" s="119"/>
      <c r="AF11" s="135">
        <f t="shared" ref="AF11:AF32" si="18">AF10+1</f>
        <v>2024</v>
      </c>
      <c r="AG11" s="128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5">
        <v>12</v>
      </c>
      <c r="AI11" s="130">
        <f t="shared" si="6"/>
        <v>0</v>
      </c>
      <c r="AJ11" s="119"/>
      <c r="AK11" s="135">
        <f t="shared" ref="AK11:AK32" si="19">AK10+1</f>
        <v>2024</v>
      </c>
      <c r="AL11" s="128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5">
        <v>12</v>
      </c>
      <c r="AN11" s="130">
        <f t="shared" si="7"/>
        <v>0</v>
      </c>
      <c r="AO11" s="119"/>
      <c r="AP11" s="135">
        <f t="shared" ref="AP11:AP32" si="20">AP10+1</f>
        <v>2024</v>
      </c>
      <c r="AQ11" s="128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5">
        <v>12</v>
      </c>
      <c r="AS11" s="130">
        <f t="shared" si="8"/>
        <v>0</v>
      </c>
      <c r="AT11" s="119"/>
      <c r="AU11" s="135">
        <f t="shared" ref="AU11:AU32" si="21">AU10+1</f>
        <v>2024</v>
      </c>
      <c r="AV11" s="128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5">
        <v>12</v>
      </c>
      <c r="AX11" s="130">
        <f t="shared" si="9"/>
        <v>0</v>
      </c>
      <c r="AY11" s="119"/>
      <c r="AZ11" s="135">
        <f t="shared" ref="AZ11:AZ32" si="22">AZ10+1</f>
        <v>2024</v>
      </c>
      <c r="BA11" s="128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5">
        <v>12</v>
      </c>
      <c r="BC11" s="130">
        <f t="shared" si="10"/>
        <v>0</v>
      </c>
      <c r="BE11" s="346">
        <f t="shared" ref="BE11:BE32" si="23">BE10+1</f>
        <v>2024</v>
      </c>
      <c r="BF11" s="128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5">
        <v>12</v>
      </c>
      <c r="BH11" s="130">
        <f t="shared" si="11"/>
        <v>0</v>
      </c>
    </row>
    <row r="12" spans="2:60">
      <c r="B12" s="135">
        <f t="shared" si="12"/>
        <v>2025</v>
      </c>
      <c r="C12" s="128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48.97</v>
      </c>
      <c r="D12" s="135">
        <v>12</v>
      </c>
      <c r="E12" s="130">
        <f t="shared" si="0"/>
        <v>48.97</v>
      </c>
      <c r="F12" s="119"/>
      <c r="G12" s="135">
        <f t="shared" si="13"/>
        <v>2025</v>
      </c>
      <c r="H12" s="128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5">
        <v>12</v>
      </c>
      <c r="J12" s="130">
        <f t="shared" si="1"/>
        <v>0</v>
      </c>
      <c r="K12" s="119"/>
      <c r="L12" s="135">
        <f t="shared" si="14"/>
        <v>2025</v>
      </c>
      <c r="M12" s="128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5">
        <v>12</v>
      </c>
      <c r="O12" s="130">
        <f t="shared" si="2"/>
        <v>0</v>
      </c>
      <c r="Q12" s="135">
        <f t="shared" si="15"/>
        <v>2025</v>
      </c>
      <c r="R12" s="128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5">
        <v>12</v>
      </c>
      <c r="T12" s="130">
        <f t="shared" si="3"/>
        <v>2.64</v>
      </c>
      <c r="U12" s="119"/>
      <c r="V12" s="135">
        <f t="shared" si="16"/>
        <v>2025</v>
      </c>
      <c r="W12" s="128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5">
        <v>12</v>
      </c>
      <c r="Y12" s="130">
        <f t="shared" si="4"/>
        <v>0.40000000000000008</v>
      </c>
      <c r="Z12" s="119"/>
      <c r="AA12" s="135">
        <f t="shared" si="17"/>
        <v>2025</v>
      </c>
      <c r="AB12" s="128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5">
        <v>12</v>
      </c>
      <c r="AD12" s="130">
        <f t="shared" si="5"/>
        <v>1.53</v>
      </c>
      <c r="AE12" s="119"/>
      <c r="AF12" s="135">
        <f t="shared" si="18"/>
        <v>2025</v>
      </c>
      <c r="AG12" s="128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5">
        <v>12</v>
      </c>
      <c r="AI12" s="130">
        <f t="shared" si="6"/>
        <v>0</v>
      </c>
      <c r="AJ12" s="119"/>
      <c r="AK12" s="135">
        <f t="shared" si="19"/>
        <v>2025</v>
      </c>
      <c r="AL12" s="128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5">
        <v>12</v>
      </c>
      <c r="AN12" s="130">
        <f t="shared" si="7"/>
        <v>0</v>
      </c>
      <c r="AO12" s="119"/>
      <c r="AP12" s="135">
        <f t="shared" si="20"/>
        <v>2025</v>
      </c>
      <c r="AQ12" s="128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5">
        <v>12</v>
      </c>
      <c r="AS12" s="130">
        <f t="shared" si="8"/>
        <v>0</v>
      </c>
      <c r="AT12" s="119"/>
      <c r="AU12" s="135">
        <f t="shared" si="21"/>
        <v>2025</v>
      </c>
      <c r="AV12" s="128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5">
        <v>12</v>
      </c>
      <c r="AX12" s="130">
        <f t="shared" si="9"/>
        <v>0</v>
      </c>
      <c r="AY12" s="119"/>
      <c r="AZ12" s="135">
        <f t="shared" si="22"/>
        <v>2025</v>
      </c>
      <c r="BA12" s="128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5">
        <v>12</v>
      </c>
      <c r="BC12" s="130">
        <f t="shared" si="10"/>
        <v>0</v>
      </c>
      <c r="BE12" s="135">
        <f t="shared" si="23"/>
        <v>2025</v>
      </c>
      <c r="BF12" s="128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5">
        <v>12</v>
      </c>
      <c r="BH12" s="130">
        <f t="shared" si="11"/>
        <v>0</v>
      </c>
    </row>
    <row r="13" spans="2:60">
      <c r="B13" s="135">
        <f t="shared" si="12"/>
        <v>2026</v>
      </c>
      <c r="C13" s="128">
        <f t="shared" si="24"/>
        <v>50.1</v>
      </c>
      <c r="D13" s="135">
        <v>12</v>
      </c>
      <c r="E13" s="130">
        <f t="shared" si="0"/>
        <v>50.1</v>
      </c>
      <c r="F13" s="119"/>
      <c r="G13" s="135">
        <f t="shared" si="13"/>
        <v>2026</v>
      </c>
      <c r="H13" s="128">
        <f t="shared" si="25"/>
        <v>0</v>
      </c>
      <c r="I13" s="135">
        <v>12</v>
      </c>
      <c r="J13" s="130">
        <f t="shared" si="1"/>
        <v>0</v>
      </c>
      <c r="K13" s="119"/>
      <c r="L13" s="135">
        <f t="shared" si="14"/>
        <v>2026</v>
      </c>
      <c r="M13" s="128">
        <f t="shared" si="26"/>
        <v>0</v>
      </c>
      <c r="N13" s="135">
        <v>12</v>
      </c>
      <c r="O13" s="130">
        <f t="shared" si="2"/>
        <v>0</v>
      </c>
      <c r="Q13" s="135">
        <f t="shared" si="15"/>
        <v>2026</v>
      </c>
      <c r="R13" s="128">
        <f t="shared" si="27"/>
        <v>2.7</v>
      </c>
      <c r="S13" s="135">
        <v>12</v>
      </c>
      <c r="T13" s="130">
        <f t="shared" si="3"/>
        <v>2.7000000000000006</v>
      </c>
      <c r="U13" s="119"/>
      <c r="V13" s="135">
        <f t="shared" si="16"/>
        <v>2026</v>
      </c>
      <c r="W13" s="128">
        <f t="shared" si="28"/>
        <v>0.41</v>
      </c>
      <c r="X13" s="135">
        <v>12</v>
      </c>
      <c r="Y13" s="130">
        <f t="shared" si="4"/>
        <v>0.41</v>
      </c>
      <c r="Z13" s="119"/>
      <c r="AA13" s="135">
        <f t="shared" si="17"/>
        <v>2026</v>
      </c>
      <c r="AB13" s="128">
        <f t="shared" si="29"/>
        <v>1.57</v>
      </c>
      <c r="AC13" s="135">
        <v>12</v>
      </c>
      <c r="AD13" s="130">
        <f t="shared" si="5"/>
        <v>1.57</v>
      </c>
      <c r="AE13" s="119"/>
      <c r="AF13" s="135">
        <f t="shared" si="18"/>
        <v>2026</v>
      </c>
      <c r="AG13" s="128">
        <f t="shared" si="30"/>
        <v>0</v>
      </c>
      <c r="AH13" s="135">
        <v>12</v>
      </c>
      <c r="AI13" s="130">
        <f t="shared" si="6"/>
        <v>0</v>
      </c>
      <c r="AJ13" s="119"/>
      <c r="AK13" s="135">
        <f t="shared" si="19"/>
        <v>2026</v>
      </c>
      <c r="AL13" s="128">
        <f t="shared" si="31"/>
        <v>0</v>
      </c>
      <c r="AM13" s="135">
        <v>12</v>
      </c>
      <c r="AN13" s="130">
        <f t="shared" si="7"/>
        <v>0</v>
      </c>
      <c r="AO13" s="119"/>
      <c r="AP13" s="135">
        <f t="shared" si="20"/>
        <v>2026</v>
      </c>
      <c r="AQ13" s="128">
        <f t="shared" si="32"/>
        <v>0</v>
      </c>
      <c r="AR13" s="135">
        <v>12</v>
      </c>
      <c r="AS13" s="130">
        <f t="shared" si="8"/>
        <v>0</v>
      </c>
      <c r="AT13" s="119"/>
      <c r="AU13" s="135">
        <f t="shared" si="21"/>
        <v>2026</v>
      </c>
      <c r="AV13" s="128">
        <f t="shared" si="33"/>
        <v>0</v>
      </c>
      <c r="AW13" s="135">
        <v>12</v>
      </c>
      <c r="AX13" s="130">
        <f t="shared" si="9"/>
        <v>0</v>
      </c>
      <c r="AY13" s="119"/>
      <c r="AZ13" s="135">
        <f t="shared" si="22"/>
        <v>2026</v>
      </c>
      <c r="BA13" s="128">
        <f t="shared" si="34"/>
        <v>0</v>
      </c>
      <c r="BB13" s="135">
        <v>12</v>
      </c>
      <c r="BC13" s="130">
        <f t="shared" si="10"/>
        <v>0</v>
      </c>
      <c r="BE13" s="135">
        <f t="shared" si="23"/>
        <v>2026</v>
      </c>
      <c r="BF13" s="128">
        <f t="shared" si="35"/>
        <v>0</v>
      </c>
      <c r="BG13" s="135">
        <v>12</v>
      </c>
      <c r="BH13" s="130">
        <f t="shared" si="11"/>
        <v>0</v>
      </c>
    </row>
    <row r="14" spans="2:60">
      <c r="B14" s="135">
        <f t="shared" si="12"/>
        <v>2027</v>
      </c>
      <c r="C14" s="128">
        <f t="shared" si="24"/>
        <v>51.25</v>
      </c>
      <c r="D14" s="135">
        <v>12</v>
      </c>
      <c r="E14" s="130">
        <f t="shared" si="0"/>
        <v>51.25</v>
      </c>
      <c r="F14" s="119"/>
      <c r="G14" s="135">
        <f t="shared" si="13"/>
        <v>2027</v>
      </c>
      <c r="H14" s="128">
        <f t="shared" si="25"/>
        <v>0</v>
      </c>
      <c r="I14" s="135">
        <v>12</v>
      </c>
      <c r="J14" s="130">
        <f t="shared" si="1"/>
        <v>0</v>
      </c>
      <c r="K14" s="119"/>
      <c r="L14" s="135">
        <f t="shared" si="14"/>
        <v>2027</v>
      </c>
      <c r="M14" s="128">
        <f t="shared" si="26"/>
        <v>0</v>
      </c>
      <c r="N14" s="135">
        <v>12</v>
      </c>
      <c r="O14" s="130">
        <f t="shared" si="2"/>
        <v>0</v>
      </c>
      <c r="Q14" s="135">
        <f t="shared" si="15"/>
        <v>2027</v>
      </c>
      <c r="R14" s="128">
        <f t="shared" si="27"/>
        <v>2.76</v>
      </c>
      <c r="S14" s="135">
        <v>12</v>
      </c>
      <c r="T14" s="130">
        <f t="shared" si="3"/>
        <v>2.76</v>
      </c>
      <c r="U14" s="119"/>
      <c r="V14" s="135">
        <f t="shared" si="16"/>
        <v>2027</v>
      </c>
      <c r="W14" s="128">
        <f t="shared" si="28"/>
        <v>0.42</v>
      </c>
      <c r="X14" s="135">
        <v>12</v>
      </c>
      <c r="Y14" s="130">
        <f t="shared" si="4"/>
        <v>0.42</v>
      </c>
      <c r="Z14" s="119"/>
      <c r="AA14" s="135">
        <f t="shared" si="17"/>
        <v>2027</v>
      </c>
      <c r="AB14" s="128">
        <f t="shared" si="29"/>
        <v>1.61</v>
      </c>
      <c r="AC14" s="135">
        <v>12</v>
      </c>
      <c r="AD14" s="130">
        <f t="shared" si="5"/>
        <v>1.61</v>
      </c>
      <c r="AE14" s="119"/>
      <c r="AF14" s="135">
        <f t="shared" si="18"/>
        <v>2027</v>
      </c>
      <c r="AG14" s="128">
        <f t="shared" si="30"/>
        <v>0</v>
      </c>
      <c r="AH14" s="135">
        <v>12</v>
      </c>
      <c r="AI14" s="130">
        <f t="shared" si="6"/>
        <v>0</v>
      </c>
      <c r="AJ14" s="119"/>
      <c r="AK14" s="135">
        <f t="shared" si="19"/>
        <v>2027</v>
      </c>
      <c r="AL14" s="128">
        <f t="shared" si="31"/>
        <v>0</v>
      </c>
      <c r="AM14" s="135">
        <v>12</v>
      </c>
      <c r="AN14" s="130">
        <f t="shared" si="7"/>
        <v>0</v>
      </c>
      <c r="AO14" s="119"/>
      <c r="AP14" s="135">
        <f t="shared" si="20"/>
        <v>2027</v>
      </c>
      <c r="AQ14" s="128">
        <f t="shared" si="32"/>
        <v>0</v>
      </c>
      <c r="AR14" s="135">
        <v>12</v>
      </c>
      <c r="AS14" s="130">
        <f t="shared" si="8"/>
        <v>0</v>
      </c>
      <c r="AT14" s="119"/>
      <c r="AU14" s="135">
        <f t="shared" si="21"/>
        <v>2027</v>
      </c>
      <c r="AV14" s="128">
        <f t="shared" si="33"/>
        <v>0</v>
      </c>
      <c r="AW14" s="135">
        <v>12</v>
      </c>
      <c r="AX14" s="130">
        <f t="shared" si="9"/>
        <v>0</v>
      </c>
      <c r="AY14" s="119"/>
      <c r="AZ14" s="135">
        <f t="shared" si="22"/>
        <v>2027</v>
      </c>
      <c r="BA14" s="128">
        <f t="shared" si="34"/>
        <v>0</v>
      </c>
      <c r="BB14" s="135">
        <v>12</v>
      </c>
      <c r="BC14" s="130">
        <f t="shared" si="10"/>
        <v>0</v>
      </c>
      <c r="BD14" s="184"/>
      <c r="BE14" s="135">
        <f t="shared" si="23"/>
        <v>2027</v>
      </c>
      <c r="BF14" s="128">
        <f t="shared" si="35"/>
        <v>0</v>
      </c>
      <c r="BG14" s="135">
        <v>12</v>
      </c>
      <c r="BH14" s="130">
        <f t="shared" si="11"/>
        <v>0</v>
      </c>
    </row>
    <row r="15" spans="2:60">
      <c r="B15" s="135">
        <f t="shared" si="12"/>
        <v>2028</v>
      </c>
      <c r="C15" s="128">
        <f t="shared" si="24"/>
        <v>52.43</v>
      </c>
      <c r="D15" s="135">
        <v>12</v>
      </c>
      <c r="E15" s="130">
        <f t="shared" si="0"/>
        <v>52.43</v>
      </c>
      <c r="F15" s="119"/>
      <c r="G15" s="135">
        <f t="shared" si="13"/>
        <v>2028</v>
      </c>
      <c r="H15" s="128">
        <f t="shared" si="25"/>
        <v>0</v>
      </c>
      <c r="I15" s="135">
        <v>12</v>
      </c>
      <c r="J15" s="130">
        <f t="shared" si="1"/>
        <v>0</v>
      </c>
      <c r="K15" s="119"/>
      <c r="L15" s="135">
        <f t="shared" si="14"/>
        <v>2028</v>
      </c>
      <c r="M15" s="128">
        <f t="shared" si="26"/>
        <v>0</v>
      </c>
      <c r="N15" s="135">
        <v>12</v>
      </c>
      <c r="O15" s="130">
        <f t="shared" si="2"/>
        <v>0</v>
      </c>
      <c r="Q15" s="135">
        <f t="shared" si="15"/>
        <v>2028</v>
      </c>
      <c r="R15" s="128">
        <f t="shared" si="27"/>
        <v>2.82</v>
      </c>
      <c r="S15" s="135">
        <v>12</v>
      </c>
      <c r="T15" s="130">
        <f t="shared" si="3"/>
        <v>2.82</v>
      </c>
      <c r="U15" s="119"/>
      <c r="V15" s="135">
        <f t="shared" si="16"/>
        <v>2028</v>
      </c>
      <c r="W15" s="128">
        <f t="shared" si="28"/>
        <v>0.43</v>
      </c>
      <c r="X15" s="135">
        <v>12</v>
      </c>
      <c r="Y15" s="130">
        <f t="shared" si="4"/>
        <v>0.43</v>
      </c>
      <c r="Z15" s="119"/>
      <c r="AA15" s="135">
        <f t="shared" si="17"/>
        <v>2028</v>
      </c>
      <c r="AB15" s="128">
        <f t="shared" si="29"/>
        <v>1.65</v>
      </c>
      <c r="AC15" s="135">
        <v>12</v>
      </c>
      <c r="AD15" s="130">
        <f t="shared" si="5"/>
        <v>1.6499999999999997</v>
      </c>
      <c r="AE15" s="119"/>
      <c r="AF15" s="135">
        <f t="shared" si="18"/>
        <v>2028</v>
      </c>
      <c r="AG15" s="128">
        <f t="shared" si="30"/>
        <v>0</v>
      </c>
      <c r="AH15" s="135">
        <v>12</v>
      </c>
      <c r="AI15" s="130">
        <f t="shared" si="6"/>
        <v>0</v>
      </c>
      <c r="AJ15" s="119"/>
      <c r="AK15" s="135">
        <f t="shared" si="19"/>
        <v>2028</v>
      </c>
      <c r="AL15" s="128">
        <f t="shared" si="31"/>
        <v>0</v>
      </c>
      <c r="AM15" s="135">
        <v>12</v>
      </c>
      <c r="AN15" s="130">
        <f t="shared" si="7"/>
        <v>0</v>
      </c>
      <c r="AO15" s="119"/>
      <c r="AP15" s="135">
        <f t="shared" si="20"/>
        <v>2028</v>
      </c>
      <c r="AQ15" s="128">
        <f t="shared" si="32"/>
        <v>0</v>
      </c>
      <c r="AR15" s="135">
        <v>12</v>
      </c>
      <c r="AS15" s="130">
        <f t="shared" si="8"/>
        <v>0</v>
      </c>
      <c r="AT15" s="119"/>
      <c r="AU15" s="135">
        <f t="shared" si="21"/>
        <v>2028</v>
      </c>
      <c r="AV15" s="128">
        <f t="shared" si="33"/>
        <v>0</v>
      </c>
      <c r="AW15" s="135">
        <v>12</v>
      </c>
      <c r="AX15" s="130">
        <f t="shared" si="9"/>
        <v>0</v>
      </c>
      <c r="AY15" s="119"/>
      <c r="AZ15" s="135">
        <f t="shared" si="22"/>
        <v>2028</v>
      </c>
      <c r="BA15" s="128">
        <f t="shared" si="34"/>
        <v>0</v>
      </c>
      <c r="BB15" s="135">
        <v>12</v>
      </c>
      <c r="BC15" s="130">
        <f t="shared" si="10"/>
        <v>0</v>
      </c>
      <c r="BE15" s="135">
        <f t="shared" si="23"/>
        <v>2028</v>
      </c>
      <c r="BF15" s="128">
        <f t="shared" si="35"/>
        <v>0</v>
      </c>
      <c r="BG15" s="135">
        <v>12</v>
      </c>
      <c r="BH15" s="130">
        <f t="shared" si="11"/>
        <v>0</v>
      </c>
    </row>
    <row r="16" spans="2:60">
      <c r="B16" s="135">
        <f t="shared" si="12"/>
        <v>2029</v>
      </c>
      <c r="C16" s="128">
        <f t="shared" si="24"/>
        <v>53.69</v>
      </c>
      <c r="D16" s="135">
        <v>12</v>
      </c>
      <c r="E16" s="130">
        <f t="shared" si="0"/>
        <v>53.69</v>
      </c>
      <c r="F16" s="119"/>
      <c r="G16" s="135">
        <f t="shared" si="13"/>
        <v>2029</v>
      </c>
      <c r="H16" s="128">
        <f t="shared" si="25"/>
        <v>0</v>
      </c>
      <c r="I16" s="135">
        <v>12</v>
      </c>
      <c r="J16" s="130">
        <f t="shared" si="1"/>
        <v>0</v>
      </c>
      <c r="K16" s="119"/>
      <c r="L16" s="135">
        <f t="shared" si="14"/>
        <v>2029</v>
      </c>
      <c r="M16" s="128">
        <f t="shared" si="26"/>
        <v>0</v>
      </c>
      <c r="N16" s="135">
        <v>12</v>
      </c>
      <c r="O16" s="130">
        <f t="shared" si="2"/>
        <v>0</v>
      </c>
      <c r="Q16" s="135">
        <f t="shared" si="15"/>
        <v>2029</v>
      </c>
      <c r="R16" s="128">
        <f t="shared" si="27"/>
        <v>2.89</v>
      </c>
      <c r="S16" s="135">
        <v>12</v>
      </c>
      <c r="T16" s="130">
        <f t="shared" si="3"/>
        <v>2.89</v>
      </c>
      <c r="U16" s="119"/>
      <c r="V16" s="135">
        <f t="shared" si="16"/>
        <v>2029</v>
      </c>
      <c r="W16" s="128">
        <f t="shared" si="28"/>
        <v>0.44</v>
      </c>
      <c r="X16" s="135">
        <v>12</v>
      </c>
      <c r="Y16" s="130">
        <f t="shared" si="4"/>
        <v>0.44</v>
      </c>
      <c r="Z16" s="119"/>
      <c r="AA16" s="135">
        <f t="shared" si="17"/>
        <v>2029</v>
      </c>
      <c r="AB16" s="128">
        <f t="shared" si="29"/>
        <v>1.69</v>
      </c>
      <c r="AC16" s="135">
        <v>12</v>
      </c>
      <c r="AD16" s="130">
        <f t="shared" si="5"/>
        <v>1.6900000000000002</v>
      </c>
      <c r="AE16" s="119"/>
      <c r="AF16" s="135">
        <f t="shared" si="18"/>
        <v>2029</v>
      </c>
      <c r="AG16" s="128">
        <f t="shared" si="30"/>
        <v>0</v>
      </c>
      <c r="AH16" s="135">
        <v>12</v>
      </c>
      <c r="AI16" s="130">
        <f t="shared" si="6"/>
        <v>0</v>
      </c>
      <c r="AJ16" s="119"/>
      <c r="AK16" s="135">
        <f t="shared" si="19"/>
        <v>2029</v>
      </c>
      <c r="AL16" s="128">
        <f t="shared" si="31"/>
        <v>0</v>
      </c>
      <c r="AM16" s="135">
        <v>12</v>
      </c>
      <c r="AN16" s="130">
        <f t="shared" si="7"/>
        <v>0</v>
      </c>
      <c r="AO16" s="119"/>
      <c r="AP16" s="135">
        <f t="shared" si="20"/>
        <v>2029</v>
      </c>
      <c r="AQ16" s="128">
        <f t="shared" si="32"/>
        <v>0</v>
      </c>
      <c r="AR16" s="135">
        <v>12</v>
      </c>
      <c r="AS16" s="130">
        <f t="shared" si="8"/>
        <v>0</v>
      </c>
      <c r="AT16" s="119"/>
      <c r="AU16" s="135">
        <f t="shared" si="21"/>
        <v>2029</v>
      </c>
      <c r="AV16" s="128">
        <f t="shared" si="33"/>
        <v>0</v>
      </c>
      <c r="AW16" s="135">
        <v>12</v>
      </c>
      <c r="AX16" s="130">
        <f t="shared" si="9"/>
        <v>0</v>
      </c>
      <c r="AY16" s="119"/>
      <c r="AZ16" s="346">
        <f t="shared" si="22"/>
        <v>2029</v>
      </c>
      <c r="BA16" s="128">
        <f t="shared" si="34"/>
        <v>0</v>
      </c>
      <c r="BB16" s="135">
        <v>12</v>
      </c>
      <c r="BC16" s="130">
        <f t="shared" si="10"/>
        <v>0</v>
      </c>
      <c r="BE16" s="135">
        <f t="shared" si="23"/>
        <v>2029</v>
      </c>
      <c r="BF16" s="128">
        <f t="shared" si="35"/>
        <v>0</v>
      </c>
      <c r="BG16" s="135">
        <v>12</v>
      </c>
      <c r="BH16" s="130">
        <f t="shared" si="11"/>
        <v>0</v>
      </c>
    </row>
    <row r="17" spans="2:60">
      <c r="B17" s="135">
        <f t="shared" si="12"/>
        <v>2030</v>
      </c>
      <c r="C17" s="128">
        <f t="shared" si="24"/>
        <v>54.92</v>
      </c>
      <c r="D17" s="135">
        <v>12</v>
      </c>
      <c r="E17" s="130">
        <f t="shared" si="0"/>
        <v>54.919999999999995</v>
      </c>
      <c r="F17" s="119"/>
      <c r="G17" s="346">
        <f t="shared" si="13"/>
        <v>2030</v>
      </c>
      <c r="H17" s="128">
        <f t="shared" si="25"/>
        <v>12.097273854334603</v>
      </c>
      <c r="I17" s="135">
        <v>12</v>
      </c>
      <c r="J17" s="130">
        <f t="shared" si="1"/>
        <v>12.097273854334603</v>
      </c>
      <c r="K17" s="119"/>
      <c r="L17" s="135">
        <f t="shared" si="14"/>
        <v>2030</v>
      </c>
      <c r="M17" s="128">
        <f t="shared" si="26"/>
        <v>0</v>
      </c>
      <c r="N17" s="135">
        <v>12</v>
      </c>
      <c r="O17" s="130">
        <f t="shared" si="2"/>
        <v>0</v>
      </c>
      <c r="Q17" s="135">
        <f t="shared" si="15"/>
        <v>2030</v>
      </c>
      <c r="R17" s="128">
        <f t="shared" si="27"/>
        <v>2.96</v>
      </c>
      <c r="S17" s="135">
        <v>12</v>
      </c>
      <c r="T17" s="130">
        <f t="shared" si="3"/>
        <v>2.9599999999999995</v>
      </c>
      <c r="U17" s="119"/>
      <c r="V17" s="135">
        <f t="shared" si="16"/>
        <v>2030</v>
      </c>
      <c r="W17" s="128">
        <f t="shared" si="28"/>
        <v>0.45</v>
      </c>
      <c r="X17" s="135">
        <v>12</v>
      </c>
      <c r="Y17" s="130">
        <f t="shared" si="4"/>
        <v>0.45</v>
      </c>
      <c r="Z17" s="119"/>
      <c r="AA17" s="135">
        <f t="shared" si="17"/>
        <v>2030</v>
      </c>
      <c r="AB17" s="128">
        <f t="shared" si="29"/>
        <v>1.73</v>
      </c>
      <c r="AC17" s="135">
        <v>12</v>
      </c>
      <c r="AD17" s="130">
        <f t="shared" si="5"/>
        <v>1.7299999999999998</v>
      </c>
      <c r="AE17" s="119"/>
      <c r="AF17" s="346">
        <f t="shared" si="18"/>
        <v>2030</v>
      </c>
      <c r="AG17" s="128">
        <f t="shared" si="30"/>
        <v>21.577297145999619</v>
      </c>
      <c r="AH17" s="135">
        <v>12</v>
      </c>
      <c r="AI17" s="130">
        <f t="shared" si="6"/>
        <v>21.577297145999619</v>
      </c>
      <c r="AJ17" s="119"/>
      <c r="AK17" s="135">
        <f t="shared" si="19"/>
        <v>2030</v>
      </c>
      <c r="AL17" s="128">
        <f t="shared" si="31"/>
        <v>0</v>
      </c>
      <c r="AM17" s="135">
        <v>12</v>
      </c>
      <c r="AN17" s="130">
        <f t="shared" si="7"/>
        <v>0</v>
      </c>
      <c r="AO17" s="119"/>
      <c r="AP17" s="135">
        <f t="shared" si="20"/>
        <v>2030</v>
      </c>
      <c r="AQ17" s="128">
        <f t="shared" si="32"/>
        <v>0</v>
      </c>
      <c r="AR17" s="135">
        <v>12</v>
      </c>
      <c r="AS17" s="130">
        <f t="shared" si="8"/>
        <v>0</v>
      </c>
      <c r="AT17" s="119"/>
      <c r="AU17" s="135">
        <f t="shared" si="21"/>
        <v>2030</v>
      </c>
      <c r="AV17" s="128">
        <f t="shared" si="33"/>
        <v>0</v>
      </c>
      <c r="AW17" s="135">
        <v>12</v>
      </c>
      <c r="AX17" s="130">
        <f t="shared" si="9"/>
        <v>0</v>
      </c>
      <c r="AY17" s="119"/>
      <c r="AZ17" s="135">
        <f t="shared" si="22"/>
        <v>2030</v>
      </c>
      <c r="BA17" s="128">
        <f t="shared" si="34"/>
        <v>0</v>
      </c>
      <c r="BB17" s="135">
        <v>12</v>
      </c>
      <c r="BC17" s="130">
        <f t="shared" si="10"/>
        <v>0</v>
      </c>
      <c r="BE17" s="135">
        <f t="shared" si="23"/>
        <v>2030</v>
      </c>
      <c r="BF17" s="128">
        <f t="shared" si="35"/>
        <v>0</v>
      </c>
      <c r="BG17" s="135">
        <v>12</v>
      </c>
      <c r="BH17" s="130">
        <f t="shared" si="11"/>
        <v>0</v>
      </c>
    </row>
    <row r="18" spans="2:60">
      <c r="B18" s="135">
        <f t="shared" si="12"/>
        <v>2031</v>
      </c>
      <c r="C18" s="128">
        <f t="shared" si="24"/>
        <v>56.18</v>
      </c>
      <c r="D18" s="135">
        <v>12</v>
      </c>
      <c r="E18" s="130">
        <f t="shared" si="0"/>
        <v>56.18</v>
      </c>
      <c r="F18" s="119"/>
      <c r="G18" s="135">
        <f t="shared" si="13"/>
        <v>2031</v>
      </c>
      <c r="H18" s="128">
        <f t="shared" si="25"/>
        <v>12.38</v>
      </c>
      <c r="I18" s="135">
        <v>12</v>
      </c>
      <c r="J18" s="130">
        <f t="shared" si="1"/>
        <v>12.38</v>
      </c>
      <c r="K18" s="119"/>
      <c r="L18" s="135">
        <f t="shared" si="14"/>
        <v>2031</v>
      </c>
      <c r="M18" s="128">
        <f t="shared" si="26"/>
        <v>0</v>
      </c>
      <c r="N18" s="135">
        <v>12</v>
      </c>
      <c r="O18" s="130">
        <f t="shared" si="2"/>
        <v>0</v>
      </c>
      <c r="Q18" s="135">
        <f t="shared" si="15"/>
        <v>2031</v>
      </c>
      <c r="R18" s="128">
        <f t="shared" si="27"/>
        <v>3.03</v>
      </c>
      <c r="S18" s="135">
        <v>12</v>
      </c>
      <c r="T18" s="130">
        <f t="shared" si="3"/>
        <v>3.03</v>
      </c>
      <c r="U18" s="119"/>
      <c r="V18" s="135">
        <f t="shared" si="16"/>
        <v>2031</v>
      </c>
      <c r="W18" s="128">
        <f t="shared" si="28"/>
        <v>0.46</v>
      </c>
      <c r="X18" s="135">
        <v>12</v>
      </c>
      <c r="Y18" s="130">
        <f t="shared" si="4"/>
        <v>0.46</v>
      </c>
      <c r="Z18" s="119"/>
      <c r="AA18" s="135">
        <f t="shared" si="17"/>
        <v>2031</v>
      </c>
      <c r="AB18" s="128">
        <f t="shared" si="29"/>
        <v>1.77</v>
      </c>
      <c r="AC18" s="135">
        <v>12</v>
      </c>
      <c r="AD18" s="130">
        <f t="shared" si="5"/>
        <v>1.7700000000000002</v>
      </c>
      <c r="AE18" s="119"/>
      <c r="AF18" s="135">
        <f t="shared" si="18"/>
        <v>2031</v>
      </c>
      <c r="AG18" s="128">
        <f t="shared" si="30"/>
        <v>22.07</v>
      </c>
      <c r="AH18" s="135">
        <v>12</v>
      </c>
      <c r="AI18" s="130">
        <f t="shared" si="6"/>
        <v>22.070000000000004</v>
      </c>
      <c r="AJ18" s="119"/>
      <c r="AK18" s="135">
        <f t="shared" si="19"/>
        <v>2031</v>
      </c>
      <c r="AL18" s="128">
        <f t="shared" si="31"/>
        <v>0</v>
      </c>
      <c r="AM18" s="135">
        <v>12</v>
      </c>
      <c r="AN18" s="130">
        <f t="shared" si="7"/>
        <v>0</v>
      </c>
      <c r="AO18" s="119"/>
      <c r="AP18" s="135">
        <f t="shared" si="20"/>
        <v>2031</v>
      </c>
      <c r="AQ18" s="128">
        <f t="shared" si="32"/>
        <v>0</v>
      </c>
      <c r="AR18" s="135">
        <v>12</v>
      </c>
      <c r="AS18" s="130">
        <f t="shared" si="8"/>
        <v>0</v>
      </c>
      <c r="AT18" s="119"/>
      <c r="AU18" s="135">
        <f t="shared" si="21"/>
        <v>2031</v>
      </c>
      <c r="AV18" s="128">
        <f t="shared" si="33"/>
        <v>0</v>
      </c>
      <c r="AW18" s="135">
        <v>12</v>
      </c>
      <c r="AX18" s="130">
        <f t="shared" si="9"/>
        <v>0</v>
      </c>
      <c r="AY18" s="119"/>
      <c r="AZ18" s="135">
        <f t="shared" si="22"/>
        <v>2031</v>
      </c>
      <c r="BA18" s="128">
        <f t="shared" si="34"/>
        <v>0</v>
      </c>
      <c r="BB18" s="135">
        <v>12</v>
      </c>
      <c r="BC18" s="130">
        <f t="shared" si="10"/>
        <v>0</v>
      </c>
      <c r="BE18" s="135">
        <f t="shared" si="23"/>
        <v>2031</v>
      </c>
      <c r="BF18" s="128">
        <f t="shared" si="35"/>
        <v>0</v>
      </c>
      <c r="BG18" s="135">
        <v>12</v>
      </c>
      <c r="BH18" s="130">
        <f t="shared" si="11"/>
        <v>0</v>
      </c>
    </row>
    <row r="19" spans="2:60">
      <c r="B19" s="135">
        <f t="shared" si="12"/>
        <v>2032</v>
      </c>
      <c r="C19" s="128">
        <f t="shared" si="24"/>
        <v>57.47</v>
      </c>
      <c r="D19" s="135">
        <v>12</v>
      </c>
      <c r="E19" s="130">
        <f t="shared" si="0"/>
        <v>57.47</v>
      </c>
      <c r="F19" s="119"/>
      <c r="G19" s="135">
        <f t="shared" si="13"/>
        <v>2032</v>
      </c>
      <c r="H19" s="128">
        <f t="shared" si="25"/>
        <v>12.66</v>
      </c>
      <c r="I19" s="135">
        <v>12</v>
      </c>
      <c r="J19" s="130">
        <f t="shared" si="1"/>
        <v>12.660000000000002</v>
      </c>
      <c r="K19" s="119"/>
      <c r="L19" s="135">
        <f t="shared" si="14"/>
        <v>2032</v>
      </c>
      <c r="M19" s="128">
        <f t="shared" si="26"/>
        <v>0</v>
      </c>
      <c r="N19" s="135">
        <v>12</v>
      </c>
      <c r="O19" s="130">
        <f t="shared" si="2"/>
        <v>0</v>
      </c>
      <c r="Q19" s="135">
        <f t="shared" si="15"/>
        <v>2032</v>
      </c>
      <c r="R19" s="128">
        <f t="shared" si="27"/>
        <v>3.1</v>
      </c>
      <c r="S19" s="135">
        <v>12</v>
      </c>
      <c r="T19" s="130">
        <f t="shared" si="3"/>
        <v>3.1</v>
      </c>
      <c r="U19" s="119"/>
      <c r="V19" s="135">
        <f t="shared" si="16"/>
        <v>2032</v>
      </c>
      <c r="W19" s="128">
        <f t="shared" si="28"/>
        <v>0.47</v>
      </c>
      <c r="X19" s="135">
        <v>12</v>
      </c>
      <c r="Y19" s="130">
        <f t="shared" si="4"/>
        <v>0.47</v>
      </c>
      <c r="Z19" s="119"/>
      <c r="AA19" s="135">
        <f t="shared" si="17"/>
        <v>2032</v>
      </c>
      <c r="AB19" s="128">
        <f t="shared" si="29"/>
        <v>1.81</v>
      </c>
      <c r="AC19" s="135">
        <v>12</v>
      </c>
      <c r="AD19" s="130">
        <f t="shared" si="5"/>
        <v>1.8099999999999998</v>
      </c>
      <c r="AE19" s="119"/>
      <c r="AF19" s="135">
        <f t="shared" si="18"/>
        <v>2032</v>
      </c>
      <c r="AG19" s="128">
        <f t="shared" si="30"/>
        <v>22.58</v>
      </c>
      <c r="AH19" s="135">
        <v>12</v>
      </c>
      <c r="AI19" s="130">
        <f t="shared" si="6"/>
        <v>22.58</v>
      </c>
      <c r="AJ19" s="119"/>
      <c r="AK19" s="135">
        <f t="shared" si="19"/>
        <v>2032</v>
      </c>
      <c r="AL19" s="128">
        <f t="shared" si="31"/>
        <v>0</v>
      </c>
      <c r="AM19" s="135">
        <v>12</v>
      </c>
      <c r="AN19" s="130">
        <f t="shared" si="7"/>
        <v>0</v>
      </c>
      <c r="AO19" s="119"/>
      <c r="AP19" s="135">
        <f t="shared" si="20"/>
        <v>2032</v>
      </c>
      <c r="AQ19" s="128">
        <f t="shared" si="32"/>
        <v>0</v>
      </c>
      <c r="AR19" s="135">
        <v>12</v>
      </c>
      <c r="AS19" s="130">
        <f t="shared" si="8"/>
        <v>0</v>
      </c>
      <c r="AT19" s="119"/>
      <c r="AU19" s="135">
        <f t="shared" si="21"/>
        <v>2032</v>
      </c>
      <c r="AV19" s="128">
        <f t="shared" si="33"/>
        <v>0</v>
      </c>
      <c r="AW19" s="135">
        <v>12</v>
      </c>
      <c r="AX19" s="130">
        <f t="shared" si="9"/>
        <v>0</v>
      </c>
      <c r="AY19" s="119"/>
      <c r="AZ19" s="135">
        <f t="shared" si="22"/>
        <v>2032</v>
      </c>
      <c r="BA19" s="128">
        <f t="shared" si="34"/>
        <v>0</v>
      </c>
      <c r="BB19" s="135">
        <v>12</v>
      </c>
      <c r="BC19" s="130">
        <f t="shared" si="10"/>
        <v>0</v>
      </c>
      <c r="BE19" s="135">
        <f t="shared" si="23"/>
        <v>2032</v>
      </c>
      <c r="BF19" s="128">
        <f t="shared" si="35"/>
        <v>0</v>
      </c>
      <c r="BG19" s="135">
        <v>12</v>
      </c>
      <c r="BH19" s="130">
        <f t="shared" si="11"/>
        <v>0</v>
      </c>
    </row>
    <row r="20" spans="2:60">
      <c r="B20" s="135">
        <f t="shared" si="12"/>
        <v>2033</v>
      </c>
      <c r="C20" s="128">
        <f t="shared" si="24"/>
        <v>58.79</v>
      </c>
      <c r="D20" s="135">
        <v>12</v>
      </c>
      <c r="E20" s="130">
        <f t="shared" si="0"/>
        <v>58.79</v>
      </c>
      <c r="F20" s="119"/>
      <c r="G20" s="135">
        <f t="shared" si="13"/>
        <v>2033</v>
      </c>
      <c r="H20" s="128">
        <f t="shared" si="25"/>
        <v>12.95</v>
      </c>
      <c r="I20" s="135">
        <v>12</v>
      </c>
      <c r="J20" s="130">
        <f t="shared" si="1"/>
        <v>12.949999999999998</v>
      </c>
      <c r="K20" s="119"/>
      <c r="L20" s="135">
        <f t="shared" si="14"/>
        <v>2033</v>
      </c>
      <c r="M20" s="128">
        <f t="shared" si="26"/>
        <v>0</v>
      </c>
      <c r="N20" s="135">
        <v>12</v>
      </c>
      <c r="O20" s="130">
        <f t="shared" si="2"/>
        <v>0</v>
      </c>
      <c r="Q20" s="135">
        <f t="shared" si="15"/>
        <v>2033</v>
      </c>
      <c r="R20" s="128">
        <f t="shared" si="27"/>
        <v>3.17</v>
      </c>
      <c r="S20" s="135">
        <v>12</v>
      </c>
      <c r="T20" s="130">
        <f t="shared" si="3"/>
        <v>3.17</v>
      </c>
      <c r="U20" s="119"/>
      <c r="V20" s="135">
        <f t="shared" si="16"/>
        <v>2033</v>
      </c>
      <c r="W20" s="128">
        <f t="shared" si="28"/>
        <v>0.48</v>
      </c>
      <c r="X20" s="135">
        <v>12</v>
      </c>
      <c r="Y20" s="130">
        <f t="shared" si="4"/>
        <v>0.48</v>
      </c>
      <c r="Z20" s="119"/>
      <c r="AA20" s="135">
        <f t="shared" si="17"/>
        <v>2033</v>
      </c>
      <c r="AB20" s="128">
        <f t="shared" si="29"/>
        <v>1.85</v>
      </c>
      <c r="AC20" s="135">
        <v>12</v>
      </c>
      <c r="AD20" s="130">
        <f t="shared" si="5"/>
        <v>1.8500000000000003</v>
      </c>
      <c r="AE20" s="119"/>
      <c r="AF20" s="135">
        <f t="shared" si="18"/>
        <v>2033</v>
      </c>
      <c r="AG20" s="128">
        <f t="shared" si="30"/>
        <v>23.1</v>
      </c>
      <c r="AH20" s="135">
        <v>12</v>
      </c>
      <c r="AI20" s="130">
        <f t="shared" si="6"/>
        <v>23.100000000000005</v>
      </c>
      <c r="AJ20" s="119"/>
      <c r="AK20" s="346">
        <f t="shared" si="19"/>
        <v>2033</v>
      </c>
      <c r="AL20" s="128">
        <f t="shared" si="31"/>
        <v>11.261107127981489</v>
      </c>
      <c r="AM20" s="135">
        <v>12</v>
      </c>
      <c r="AN20" s="130">
        <f t="shared" si="7"/>
        <v>11.261107127981489</v>
      </c>
      <c r="AO20" s="119"/>
      <c r="AP20" s="135">
        <f t="shared" si="20"/>
        <v>2033</v>
      </c>
      <c r="AQ20" s="128">
        <f t="shared" si="32"/>
        <v>0</v>
      </c>
      <c r="AR20" s="135">
        <v>12</v>
      </c>
      <c r="AS20" s="130">
        <f t="shared" si="8"/>
        <v>0</v>
      </c>
      <c r="AT20" s="119"/>
      <c r="AU20" s="135">
        <f t="shared" si="21"/>
        <v>2033</v>
      </c>
      <c r="AV20" s="128">
        <f t="shared" si="33"/>
        <v>0</v>
      </c>
      <c r="AW20" s="135">
        <v>12</v>
      </c>
      <c r="AX20" s="130">
        <f t="shared" si="9"/>
        <v>0</v>
      </c>
      <c r="AY20" s="119"/>
      <c r="AZ20" s="135">
        <f t="shared" si="22"/>
        <v>2033</v>
      </c>
      <c r="BA20" s="128">
        <f t="shared" si="34"/>
        <v>0</v>
      </c>
      <c r="BB20" s="135">
        <v>12</v>
      </c>
      <c r="BC20" s="130">
        <f t="shared" si="10"/>
        <v>0</v>
      </c>
      <c r="BE20" s="135">
        <f t="shared" si="23"/>
        <v>2033</v>
      </c>
      <c r="BF20" s="128">
        <f t="shared" si="35"/>
        <v>0</v>
      </c>
      <c r="BG20" s="135">
        <v>12</v>
      </c>
      <c r="BH20" s="130">
        <f t="shared" si="11"/>
        <v>0</v>
      </c>
    </row>
    <row r="21" spans="2:60">
      <c r="B21" s="135">
        <f t="shared" si="12"/>
        <v>2034</v>
      </c>
      <c r="C21" s="128">
        <f t="shared" si="24"/>
        <v>60.14</v>
      </c>
      <c r="D21" s="135">
        <v>12</v>
      </c>
      <c r="E21" s="130">
        <f t="shared" si="0"/>
        <v>60.140000000000008</v>
      </c>
      <c r="F21" s="119"/>
      <c r="G21" s="135">
        <f t="shared" si="13"/>
        <v>2034</v>
      </c>
      <c r="H21" s="128">
        <f t="shared" si="25"/>
        <v>13.25</v>
      </c>
      <c r="I21" s="135">
        <v>12</v>
      </c>
      <c r="J21" s="130">
        <f t="shared" si="1"/>
        <v>13.25</v>
      </c>
      <c r="K21" s="119"/>
      <c r="L21" s="135">
        <f t="shared" si="14"/>
        <v>2034</v>
      </c>
      <c r="M21" s="128">
        <f t="shared" si="26"/>
        <v>0</v>
      </c>
      <c r="N21" s="135">
        <v>12</v>
      </c>
      <c r="O21" s="130">
        <f t="shared" si="2"/>
        <v>0</v>
      </c>
      <c r="Q21" s="135">
        <f t="shared" si="15"/>
        <v>2034</v>
      </c>
      <c r="R21" s="128">
        <f t="shared" si="27"/>
        <v>3.24</v>
      </c>
      <c r="S21" s="135">
        <v>12</v>
      </c>
      <c r="T21" s="130">
        <f t="shared" si="3"/>
        <v>3.24</v>
      </c>
      <c r="U21" s="119"/>
      <c r="V21" s="135">
        <f t="shared" si="16"/>
        <v>2034</v>
      </c>
      <c r="W21" s="128">
        <f t="shared" si="28"/>
        <v>0.49</v>
      </c>
      <c r="X21" s="135">
        <v>12</v>
      </c>
      <c r="Y21" s="130">
        <f t="shared" si="4"/>
        <v>0.49</v>
      </c>
      <c r="Z21" s="119"/>
      <c r="AA21" s="135">
        <f t="shared" si="17"/>
        <v>2034</v>
      </c>
      <c r="AB21" s="128">
        <f t="shared" si="29"/>
        <v>1.89</v>
      </c>
      <c r="AC21" s="135">
        <v>12</v>
      </c>
      <c r="AD21" s="130">
        <f t="shared" si="5"/>
        <v>1.89</v>
      </c>
      <c r="AE21" s="119"/>
      <c r="AF21" s="135">
        <f t="shared" si="18"/>
        <v>2034</v>
      </c>
      <c r="AG21" s="128">
        <f t="shared" si="30"/>
        <v>23.63</v>
      </c>
      <c r="AH21" s="135">
        <v>12</v>
      </c>
      <c r="AI21" s="130">
        <f t="shared" si="6"/>
        <v>23.63</v>
      </c>
      <c r="AJ21" s="119"/>
      <c r="AK21" s="135">
        <f t="shared" si="19"/>
        <v>2034</v>
      </c>
      <c r="AL21" s="128">
        <f t="shared" si="31"/>
        <v>11.52</v>
      </c>
      <c r="AM21" s="135">
        <v>12</v>
      </c>
      <c r="AN21" s="130">
        <f t="shared" si="7"/>
        <v>11.520000000000001</v>
      </c>
      <c r="AO21" s="119"/>
      <c r="AP21" s="135">
        <f t="shared" si="20"/>
        <v>2034</v>
      </c>
      <c r="AQ21" s="128">
        <f t="shared" si="32"/>
        <v>0</v>
      </c>
      <c r="AR21" s="135">
        <v>12</v>
      </c>
      <c r="AS21" s="130">
        <f t="shared" si="8"/>
        <v>0</v>
      </c>
      <c r="AT21" s="119"/>
      <c r="AU21" s="135">
        <f t="shared" si="21"/>
        <v>2034</v>
      </c>
      <c r="AV21" s="128">
        <f t="shared" si="33"/>
        <v>0</v>
      </c>
      <c r="AW21" s="135">
        <v>12</v>
      </c>
      <c r="AX21" s="130">
        <f t="shared" si="9"/>
        <v>0</v>
      </c>
      <c r="AY21" s="119"/>
      <c r="AZ21" s="135">
        <f t="shared" si="22"/>
        <v>2034</v>
      </c>
      <c r="BA21" s="128">
        <f t="shared" si="34"/>
        <v>0</v>
      </c>
      <c r="BB21" s="135">
        <v>12</v>
      </c>
      <c r="BC21" s="130">
        <f t="shared" si="10"/>
        <v>0</v>
      </c>
      <c r="BE21" s="135">
        <f t="shared" si="23"/>
        <v>2034</v>
      </c>
      <c r="BF21" s="128">
        <f t="shared" si="35"/>
        <v>0</v>
      </c>
      <c r="BG21" s="135">
        <v>12</v>
      </c>
      <c r="BH21" s="130">
        <f t="shared" si="11"/>
        <v>0</v>
      </c>
    </row>
    <row r="22" spans="2:60">
      <c r="B22" s="135">
        <f t="shared" si="12"/>
        <v>2035</v>
      </c>
      <c r="C22" s="128">
        <f t="shared" si="24"/>
        <v>61.52</v>
      </c>
      <c r="D22" s="135">
        <v>12</v>
      </c>
      <c r="E22" s="130">
        <f t="shared" si="0"/>
        <v>61.52</v>
      </c>
      <c r="F22" s="119"/>
      <c r="G22" s="135">
        <f t="shared" si="13"/>
        <v>2035</v>
      </c>
      <c r="H22" s="128">
        <f t="shared" si="25"/>
        <v>13.55</v>
      </c>
      <c r="I22" s="135">
        <v>12</v>
      </c>
      <c r="J22" s="130">
        <f t="shared" si="1"/>
        <v>13.550000000000002</v>
      </c>
      <c r="K22" s="119"/>
      <c r="L22" s="135">
        <f t="shared" si="14"/>
        <v>2035</v>
      </c>
      <c r="M22" s="128">
        <f t="shared" si="26"/>
        <v>0</v>
      </c>
      <c r="N22" s="135">
        <v>12</v>
      </c>
      <c r="O22" s="130">
        <f t="shared" si="2"/>
        <v>0</v>
      </c>
      <c r="Q22" s="135">
        <f t="shared" si="15"/>
        <v>2035</v>
      </c>
      <c r="R22" s="128">
        <f t="shared" si="27"/>
        <v>3.31</v>
      </c>
      <c r="S22" s="135">
        <v>12</v>
      </c>
      <c r="T22" s="130">
        <f t="shared" si="3"/>
        <v>3.31</v>
      </c>
      <c r="U22" s="119"/>
      <c r="V22" s="135">
        <f t="shared" si="16"/>
        <v>2035</v>
      </c>
      <c r="W22" s="128">
        <f t="shared" si="28"/>
        <v>0.5</v>
      </c>
      <c r="X22" s="135">
        <v>12</v>
      </c>
      <c r="Y22" s="130">
        <f t="shared" si="4"/>
        <v>0.5</v>
      </c>
      <c r="Z22" s="119"/>
      <c r="AA22" s="135">
        <f t="shared" si="17"/>
        <v>2035</v>
      </c>
      <c r="AB22" s="128">
        <f t="shared" si="29"/>
        <v>1.93</v>
      </c>
      <c r="AC22" s="135">
        <v>12</v>
      </c>
      <c r="AD22" s="130">
        <f t="shared" si="5"/>
        <v>1.93</v>
      </c>
      <c r="AE22" s="119"/>
      <c r="AF22" s="135">
        <f t="shared" si="18"/>
        <v>2035</v>
      </c>
      <c r="AG22" s="128">
        <f t="shared" si="30"/>
        <v>24.17</v>
      </c>
      <c r="AH22" s="135">
        <v>12</v>
      </c>
      <c r="AI22" s="130">
        <f t="shared" si="6"/>
        <v>24.17</v>
      </c>
      <c r="AJ22" s="119"/>
      <c r="AK22" s="135">
        <f t="shared" si="19"/>
        <v>2035</v>
      </c>
      <c r="AL22" s="128">
        <f t="shared" si="31"/>
        <v>11.78</v>
      </c>
      <c r="AM22" s="135">
        <v>12</v>
      </c>
      <c r="AN22" s="130">
        <f t="shared" si="7"/>
        <v>11.78</v>
      </c>
      <c r="AO22" s="119"/>
      <c r="AP22" s="135">
        <f t="shared" si="20"/>
        <v>2035</v>
      </c>
      <c r="AQ22" s="128">
        <f t="shared" si="32"/>
        <v>0</v>
      </c>
      <c r="AR22" s="135">
        <v>12</v>
      </c>
      <c r="AS22" s="130">
        <f t="shared" si="8"/>
        <v>0</v>
      </c>
      <c r="AT22" s="119"/>
      <c r="AU22" s="135">
        <f t="shared" si="21"/>
        <v>2035</v>
      </c>
      <c r="AV22" s="128">
        <f t="shared" si="33"/>
        <v>0</v>
      </c>
      <c r="AW22" s="135">
        <v>12</v>
      </c>
      <c r="AX22" s="130">
        <f t="shared" si="9"/>
        <v>0</v>
      </c>
      <c r="AY22" s="119"/>
      <c r="AZ22" s="135">
        <f t="shared" si="22"/>
        <v>2035</v>
      </c>
      <c r="BA22" s="128">
        <f t="shared" si="34"/>
        <v>0</v>
      </c>
      <c r="BB22" s="135">
        <v>12</v>
      </c>
      <c r="BC22" s="130">
        <f t="shared" si="10"/>
        <v>0</v>
      </c>
      <c r="BE22" s="135">
        <f t="shared" si="23"/>
        <v>2035</v>
      </c>
      <c r="BF22" s="128">
        <f t="shared" si="35"/>
        <v>0</v>
      </c>
      <c r="BG22" s="135">
        <v>12</v>
      </c>
      <c r="BH22" s="130">
        <f t="shared" si="11"/>
        <v>0</v>
      </c>
    </row>
    <row r="23" spans="2:60">
      <c r="B23" s="135">
        <f t="shared" si="12"/>
        <v>2036</v>
      </c>
      <c r="C23" s="128">
        <f t="shared" si="24"/>
        <v>62.93</v>
      </c>
      <c r="D23" s="135">
        <v>12</v>
      </c>
      <c r="E23" s="130">
        <f t="shared" si="0"/>
        <v>62.93</v>
      </c>
      <c r="F23" s="119"/>
      <c r="G23" s="135">
        <f t="shared" si="13"/>
        <v>2036</v>
      </c>
      <c r="H23" s="128">
        <f t="shared" si="25"/>
        <v>13.86</v>
      </c>
      <c r="I23" s="135">
        <v>12</v>
      </c>
      <c r="J23" s="130">
        <f t="shared" si="1"/>
        <v>13.86</v>
      </c>
      <c r="K23" s="119"/>
      <c r="L23" s="346">
        <f t="shared" si="14"/>
        <v>2036</v>
      </c>
      <c r="M23" s="128">
        <f t="shared" si="26"/>
        <v>31.092888780208423</v>
      </c>
      <c r="N23" s="135">
        <v>12</v>
      </c>
      <c r="O23" s="130">
        <f t="shared" si="2"/>
        <v>31.092888780208423</v>
      </c>
      <c r="Q23" s="135">
        <f t="shared" si="15"/>
        <v>2036</v>
      </c>
      <c r="R23" s="128">
        <f t="shared" si="27"/>
        <v>3.39</v>
      </c>
      <c r="S23" s="135">
        <v>12</v>
      </c>
      <c r="T23" s="130">
        <f t="shared" si="3"/>
        <v>3.39</v>
      </c>
      <c r="U23" s="119"/>
      <c r="V23" s="135">
        <f t="shared" si="16"/>
        <v>2036</v>
      </c>
      <c r="W23" s="128">
        <f t="shared" si="28"/>
        <v>0.51</v>
      </c>
      <c r="X23" s="135">
        <v>12</v>
      </c>
      <c r="Y23" s="130">
        <f t="shared" si="4"/>
        <v>0.51</v>
      </c>
      <c r="Z23" s="119"/>
      <c r="AA23" s="135">
        <f t="shared" si="17"/>
        <v>2036</v>
      </c>
      <c r="AB23" s="128">
        <f t="shared" si="29"/>
        <v>1.97</v>
      </c>
      <c r="AC23" s="135">
        <v>12</v>
      </c>
      <c r="AD23" s="130">
        <f t="shared" si="5"/>
        <v>1.97</v>
      </c>
      <c r="AE23" s="119"/>
      <c r="AF23" s="135">
        <f t="shared" si="18"/>
        <v>2036</v>
      </c>
      <c r="AG23" s="128">
        <f t="shared" si="30"/>
        <v>24.73</v>
      </c>
      <c r="AH23" s="135">
        <v>12</v>
      </c>
      <c r="AI23" s="130">
        <f t="shared" si="6"/>
        <v>24.73</v>
      </c>
      <c r="AJ23" s="119"/>
      <c r="AK23" s="135">
        <f t="shared" si="19"/>
        <v>2036</v>
      </c>
      <c r="AL23" s="128">
        <f t="shared" si="31"/>
        <v>12.05</v>
      </c>
      <c r="AM23" s="135">
        <v>12</v>
      </c>
      <c r="AN23" s="130">
        <f t="shared" si="7"/>
        <v>12.050000000000002</v>
      </c>
      <c r="AO23" s="119"/>
      <c r="AP23" s="135">
        <f t="shared" si="20"/>
        <v>2036</v>
      </c>
      <c r="AQ23" s="128">
        <f t="shared" si="32"/>
        <v>0</v>
      </c>
      <c r="AR23" s="135">
        <v>12</v>
      </c>
      <c r="AS23" s="130">
        <f t="shared" si="8"/>
        <v>0</v>
      </c>
      <c r="AT23" s="119"/>
      <c r="AU23" s="135">
        <f t="shared" si="21"/>
        <v>2036</v>
      </c>
      <c r="AV23" s="128">
        <f t="shared" si="33"/>
        <v>0</v>
      </c>
      <c r="AW23" s="135">
        <v>12</v>
      </c>
      <c r="AX23" s="130">
        <f t="shared" si="9"/>
        <v>0</v>
      </c>
      <c r="AY23" s="119"/>
      <c r="AZ23" s="135">
        <f t="shared" si="22"/>
        <v>2036</v>
      </c>
      <c r="BA23" s="128">
        <f t="shared" si="34"/>
        <v>0</v>
      </c>
      <c r="BB23" s="135">
        <v>12</v>
      </c>
      <c r="BC23" s="130">
        <f t="shared" si="10"/>
        <v>0</v>
      </c>
      <c r="BE23" s="135">
        <f t="shared" si="23"/>
        <v>2036</v>
      </c>
      <c r="BF23" s="128">
        <f t="shared" si="35"/>
        <v>0</v>
      </c>
      <c r="BG23" s="135">
        <v>12</v>
      </c>
      <c r="BH23" s="130">
        <f t="shared" si="11"/>
        <v>0</v>
      </c>
    </row>
    <row r="24" spans="2:60">
      <c r="B24" s="135">
        <f t="shared" si="12"/>
        <v>2037</v>
      </c>
      <c r="C24" s="128">
        <f t="shared" si="24"/>
        <v>64.38</v>
      </c>
      <c r="D24" s="135">
        <v>12</v>
      </c>
      <c r="E24" s="130">
        <f t="shared" si="0"/>
        <v>64.38</v>
      </c>
      <c r="F24" s="119"/>
      <c r="G24" s="135">
        <f t="shared" si="13"/>
        <v>2037</v>
      </c>
      <c r="H24" s="128">
        <f t="shared" si="25"/>
        <v>14.18</v>
      </c>
      <c r="I24" s="135">
        <v>12</v>
      </c>
      <c r="J24" s="130">
        <f t="shared" si="1"/>
        <v>14.18</v>
      </c>
      <c r="K24" s="119"/>
      <c r="L24" s="135">
        <f t="shared" si="14"/>
        <v>2037</v>
      </c>
      <c r="M24" s="128">
        <f t="shared" si="26"/>
        <v>31.81</v>
      </c>
      <c r="N24" s="135">
        <v>12</v>
      </c>
      <c r="O24" s="130">
        <f t="shared" si="2"/>
        <v>31.81</v>
      </c>
      <c r="Q24" s="135">
        <f t="shared" si="15"/>
        <v>2037</v>
      </c>
      <c r="R24" s="128">
        <f t="shared" si="27"/>
        <v>3.47</v>
      </c>
      <c r="S24" s="135">
        <v>12</v>
      </c>
      <c r="T24" s="130">
        <f t="shared" si="3"/>
        <v>3.47</v>
      </c>
      <c r="U24" s="119"/>
      <c r="V24" s="135">
        <f t="shared" si="16"/>
        <v>2037</v>
      </c>
      <c r="W24" s="128">
        <f t="shared" si="28"/>
        <v>0.52</v>
      </c>
      <c r="X24" s="135">
        <v>12</v>
      </c>
      <c r="Y24" s="130">
        <f t="shared" si="4"/>
        <v>0.52</v>
      </c>
      <c r="Z24" s="119"/>
      <c r="AA24" s="135">
        <f t="shared" si="17"/>
        <v>2037</v>
      </c>
      <c r="AB24" s="128">
        <f t="shared" si="29"/>
        <v>2.02</v>
      </c>
      <c r="AC24" s="135">
        <v>12</v>
      </c>
      <c r="AD24" s="130">
        <f t="shared" si="5"/>
        <v>2.02</v>
      </c>
      <c r="AE24" s="119"/>
      <c r="AF24" s="135">
        <f t="shared" si="18"/>
        <v>2037</v>
      </c>
      <c r="AG24" s="128">
        <f t="shared" si="30"/>
        <v>25.3</v>
      </c>
      <c r="AH24" s="135">
        <v>12</v>
      </c>
      <c r="AI24" s="130">
        <f t="shared" si="6"/>
        <v>25.3</v>
      </c>
      <c r="AJ24" s="119"/>
      <c r="AK24" s="135">
        <f t="shared" si="19"/>
        <v>2037</v>
      </c>
      <c r="AL24" s="128">
        <f t="shared" si="31"/>
        <v>12.33</v>
      </c>
      <c r="AM24" s="135">
        <v>12</v>
      </c>
      <c r="AN24" s="130">
        <f t="shared" si="7"/>
        <v>12.33</v>
      </c>
      <c r="AO24" s="119"/>
      <c r="AP24" s="346">
        <f t="shared" si="20"/>
        <v>2037</v>
      </c>
      <c r="AQ24" s="128">
        <f t="shared" si="32"/>
        <v>4.7728292811563495</v>
      </c>
      <c r="AR24" s="135">
        <v>12</v>
      </c>
      <c r="AS24" s="130">
        <f t="shared" si="8"/>
        <v>4.7728292811563495</v>
      </c>
      <c r="AT24" s="119"/>
      <c r="AU24" s="346">
        <f t="shared" si="21"/>
        <v>2037</v>
      </c>
      <c r="AV24" s="128">
        <f t="shared" si="33"/>
        <v>5.4972551057881001</v>
      </c>
      <c r="AW24" s="135">
        <v>12</v>
      </c>
      <c r="AX24" s="130">
        <f t="shared" si="9"/>
        <v>5.4972551057881001</v>
      </c>
      <c r="AY24" s="119"/>
      <c r="AZ24" s="135">
        <f t="shared" si="22"/>
        <v>2037</v>
      </c>
      <c r="BA24" s="128">
        <f t="shared" si="34"/>
        <v>0</v>
      </c>
      <c r="BB24" s="135">
        <v>12</v>
      </c>
      <c r="BC24" s="130">
        <f t="shared" si="10"/>
        <v>0</v>
      </c>
      <c r="BE24" s="135">
        <f t="shared" si="23"/>
        <v>2037</v>
      </c>
      <c r="BF24" s="128">
        <f t="shared" si="35"/>
        <v>0</v>
      </c>
      <c r="BG24" s="135">
        <v>12</v>
      </c>
      <c r="BH24" s="130">
        <f t="shared" si="11"/>
        <v>0</v>
      </c>
    </row>
    <row r="25" spans="2:60">
      <c r="B25" s="135">
        <f t="shared" si="12"/>
        <v>2038</v>
      </c>
      <c r="C25" s="128">
        <f t="shared" si="24"/>
        <v>65.86</v>
      </c>
      <c r="D25" s="135">
        <v>12</v>
      </c>
      <c r="E25" s="130">
        <f t="shared" si="0"/>
        <v>65.86</v>
      </c>
      <c r="F25" s="119"/>
      <c r="G25" s="135">
        <f t="shared" si="13"/>
        <v>2038</v>
      </c>
      <c r="H25" s="128">
        <f t="shared" si="25"/>
        <v>14.51</v>
      </c>
      <c r="I25" s="135">
        <v>12</v>
      </c>
      <c r="J25" s="130">
        <f t="shared" si="1"/>
        <v>14.51</v>
      </c>
      <c r="K25" s="119"/>
      <c r="L25" s="135">
        <f t="shared" si="14"/>
        <v>2038</v>
      </c>
      <c r="M25" s="128">
        <f t="shared" si="26"/>
        <v>32.54</v>
      </c>
      <c r="N25" s="135">
        <v>12</v>
      </c>
      <c r="O25" s="130">
        <f t="shared" si="2"/>
        <v>32.54</v>
      </c>
      <c r="Q25" s="135">
        <f t="shared" si="15"/>
        <v>2038</v>
      </c>
      <c r="R25" s="128">
        <f t="shared" si="27"/>
        <v>3.55</v>
      </c>
      <c r="S25" s="135">
        <v>12</v>
      </c>
      <c r="T25" s="130">
        <f t="shared" si="3"/>
        <v>3.5499999999999994</v>
      </c>
      <c r="U25" s="119"/>
      <c r="V25" s="135">
        <f t="shared" si="16"/>
        <v>2038</v>
      </c>
      <c r="W25" s="128">
        <f t="shared" si="28"/>
        <v>0.53</v>
      </c>
      <c r="X25" s="135">
        <v>12</v>
      </c>
      <c r="Y25" s="130">
        <f t="shared" si="4"/>
        <v>0.53</v>
      </c>
      <c r="Z25" s="119"/>
      <c r="AA25" s="135">
        <f t="shared" si="17"/>
        <v>2038</v>
      </c>
      <c r="AB25" s="128">
        <f t="shared" si="29"/>
        <v>2.0699999999999998</v>
      </c>
      <c r="AC25" s="135">
        <v>12</v>
      </c>
      <c r="AD25" s="130">
        <f t="shared" si="5"/>
        <v>2.0699999999999998</v>
      </c>
      <c r="AE25" s="119"/>
      <c r="AF25" s="135">
        <f t="shared" si="18"/>
        <v>2038</v>
      </c>
      <c r="AG25" s="128">
        <f t="shared" si="30"/>
        <v>25.88</v>
      </c>
      <c r="AH25" s="135">
        <v>12</v>
      </c>
      <c r="AI25" s="130">
        <f t="shared" si="6"/>
        <v>25.88</v>
      </c>
      <c r="AJ25" s="119"/>
      <c r="AK25" s="135">
        <f t="shared" si="19"/>
        <v>2038</v>
      </c>
      <c r="AL25" s="128">
        <f t="shared" si="31"/>
        <v>12.61</v>
      </c>
      <c r="AM25" s="135">
        <v>12</v>
      </c>
      <c r="AN25" s="130">
        <f t="shared" si="7"/>
        <v>12.61</v>
      </c>
      <c r="AO25" s="119"/>
      <c r="AP25" s="135">
        <f t="shared" si="20"/>
        <v>2038</v>
      </c>
      <c r="AQ25" s="128">
        <f t="shared" si="32"/>
        <v>4.88</v>
      </c>
      <c r="AR25" s="135">
        <v>12</v>
      </c>
      <c r="AS25" s="130">
        <f t="shared" si="8"/>
        <v>4.88</v>
      </c>
      <c r="AT25" s="119"/>
      <c r="AU25" s="135">
        <f t="shared" si="21"/>
        <v>2038</v>
      </c>
      <c r="AV25" s="128">
        <f t="shared" si="33"/>
        <v>5.62</v>
      </c>
      <c r="AW25" s="135">
        <v>12</v>
      </c>
      <c r="AX25" s="130">
        <f t="shared" si="9"/>
        <v>5.62</v>
      </c>
      <c r="AY25" s="119"/>
      <c r="AZ25" s="135">
        <f t="shared" si="22"/>
        <v>2038</v>
      </c>
      <c r="BA25" s="128">
        <f t="shared" si="34"/>
        <v>0</v>
      </c>
      <c r="BB25" s="135">
        <v>12</v>
      </c>
      <c r="BC25" s="130">
        <f t="shared" si="10"/>
        <v>0</v>
      </c>
      <c r="BE25" s="135">
        <f t="shared" si="23"/>
        <v>2038</v>
      </c>
      <c r="BF25" s="128">
        <f t="shared" si="35"/>
        <v>0</v>
      </c>
      <c r="BG25" s="135">
        <v>12</v>
      </c>
      <c r="BH25" s="130">
        <f t="shared" si="11"/>
        <v>0</v>
      </c>
    </row>
    <row r="26" spans="2:60">
      <c r="B26" s="135">
        <f t="shared" si="12"/>
        <v>2039</v>
      </c>
      <c r="C26" s="128">
        <f t="shared" si="24"/>
        <v>67.37</v>
      </c>
      <c r="D26" s="135">
        <v>12</v>
      </c>
      <c r="E26" s="130">
        <f t="shared" si="0"/>
        <v>67.37</v>
      </c>
      <c r="F26" s="119"/>
      <c r="G26" s="135">
        <f t="shared" si="13"/>
        <v>2039</v>
      </c>
      <c r="H26" s="128">
        <f t="shared" si="25"/>
        <v>14.84</v>
      </c>
      <c r="I26" s="135">
        <v>12</v>
      </c>
      <c r="J26" s="130">
        <f t="shared" si="1"/>
        <v>14.839999999999998</v>
      </c>
      <c r="K26" s="119"/>
      <c r="L26" s="135">
        <f t="shared" si="14"/>
        <v>2039</v>
      </c>
      <c r="M26" s="128">
        <f t="shared" si="26"/>
        <v>33.29</v>
      </c>
      <c r="N26" s="135">
        <v>12</v>
      </c>
      <c r="O26" s="130">
        <f t="shared" si="2"/>
        <v>33.29</v>
      </c>
      <c r="Q26" s="135">
        <f t="shared" si="15"/>
        <v>2039</v>
      </c>
      <c r="R26" s="128">
        <f t="shared" si="27"/>
        <v>3.63</v>
      </c>
      <c r="S26" s="135">
        <v>12</v>
      </c>
      <c r="T26" s="130">
        <f t="shared" si="3"/>
        <v>3.6300000000000003</v>
      </c>
      <c r="U26" s="119"/>
      <c r="V26" s="135">
        <f t="shared" si="16"/>
        <v>2039</v>
      </c>
      <c r="W26" s="128">
        <f t="shared" si="28"/>
        <v>0.54</v>
      </c>
      <c r="X26" s="135">
        <v>12</v>
      </c>
      <c r="Y26" s="130">
        <f t="shared" si="4"/>
        <v>0.54</v>
      </c>
      <c r="Z26" s="119"/>
      <c r="AA26" s="135">
        <f t="shared" si="17"/>
        <v>2039</v>
      </c>
      <c r="AB26" s="128">
        <f t="shared" si="29"/>
        <v>2.12</v>
      </c>
      <c r="AC26" s="135">
        <v>12</v>
      </c>
      <c r="AD26" s="130">
        <f t="shared" si="5"/>
        <v>2.12</v>
      </c>
      <c r="AE26" s="119"/>
      <c r="AF26" s="135">
        <f t="shared" si="18"/>
        <v>2039</v>
      </c>
      <c r="AG26" s="128">
        <f t="shared" si="30"/>
        <v>26.48</v>
      </c>
      <c r="AH26" s="135">
        <v>12</v>
      </c>
      <c r="AI26" s="130">
        <f t="shared" si="6"/>
        <v>26.48</v>
      </c>
      <c r="AJ26" s="119"/>
      <c r="AK26" s="135">
        <f t="shared" si="19"/>
        <v>2039</v>
      </c>
      <c r="AL26" s="128">
        <f t="shared" si="31"/>
        <v>12.9</v>
      </c>
      <c r="AM26" s="135">
        <v>12</v>
      </c>
      <c r="AN26" s="130">
        <f t="shared" si="7"/>
        <v>12.9</v>
      </c>
      <c r="AO26" s="119"/>
      <c r="AP26" s="135">
        <f t="shared" si="20"/>
        <v>2039</v>
      </c>
      <c r="AQ26" s="128">
        <f t="shared" si="32"/>
        <v>4.99</v>
      </c>
      <c r="AR26" s="135">
        <v>12</v>
      </c>
      <c r="AS26" s="130">
        <f t="shared" si="8"/>
        <v>4.99</v>
      </c>
      <c r="AT26" s="119"/>
      <c r="AU26" s="135">
        <f t="shared" si="21"/>
        <v>2039</v>
      </c>
      <c r="AV26" s="128">
        <f t="shared" si="33"/>
        <v>5.75</v>
      </c>
      <c r="AW26" s="135">
        <v>12</v>
      </c>
      <c r="AX26" s="130">
        <f t="shared" si="9"/>
        <v>5.75</v>
      </c>
      <c r="AY26" s="119"/>
      <c r="AZ26" s="135">
        <f t="shared" si="22"/>
        <v>2039</v>
      </c>
      <c r="BA26" s="128">
        <f t="shared" si="34"/>
        <v>0</v>
      </c>
      <c r="BB26" s="135">
        <v>12</v>
      </c>
      <c r="BC26" s="130">
        <f t="shared" si="10"/>
        <v>0</v>
      </c>
      <c r="BE26" s="135">
        <f t="shared" si="23"/>
        <v>2039</v>
      </c>
      <c r="BF26" s="128">
        <f t="shared" si="35"/>
        <v>0</v>
      </c>
      <c r="BG26" s="135">
        <v>12</v>
      </c>
      <c r="BH26" s="130">
        <f t="shared" si="11"/>
        <v>0</v>
      </c>
    </row>
    <row r="27" spans="2:60">
      <c r="B27" s="135">
        <f t="shared" si="12"/>
        <v>2040</v>
      </c>
      <c r="C27" s="128">
        <f t="shared" si="24"/>
        <v>68.92</v>
      </c>
      <c r="D27" s="135">
        <v>12</v>
      </c>
      <c r="E27" s="130">
        <f t="shared" si="0"/>
        <v>68.92</v>
      </c>
      <c r="F27" s="119"/>
      <c r="G27" s="135">
        <f t="shared" si="13"/>
        <v>2040</v>
      </c>
      <c r="H27" s="128">
        <f t="shared" si="25"/>
        <v>15.18</v>
      </c>
      <c r="I27" s="135">
        <v>12</v>
      </c>
      <c r="J27" s="130">
        <f t="shared" si="1"/>
        <v>15.18</v>
      </c>
      <c r="K27" s="119"/>
      <c r="L27" s="135">
        <f t="shared" si="14"/>
        <v>2040</v>
      </c>
      <c r="M27" s="128">
        <f t="shared" si="26"/>
        <v>34.06</v>
      </c>
      <c r="N27" s="135">
        <v>12</v>
      </c>
      <c r="O27" s="130">
        <f t="shared" si="2"/>
        <v>34.06</v>
      </c>
      <c r="Q27" s="135">
        <f t="shared" si="15"/>
        <v>2040</v>
      </c>
      <c r="R27" s="128">
        <f t="shared" si="27"/>
        <v>3.71</v>
      </c>
      <c r="S27" s="135">
        <v>12</v>
      </c>
      <c r="T27" s="130">
        <f t="shared" si="3"/>
        <v>3.7099999999999995</v>
      </c>
      <c r="U27" s="119"/>
      <c r="V27" s="135">
        <f t="shared" si="16"/>
        <v>2040</v>
      </c>
      <c r="W27" s="128">
        <f t="shared" si="28"/>
        <v>0.55000000000000004</v>
      </c>
      <c r="X27" s="135">
        <v>12</v>
      </c>
      <c r="Y27" s="130">
        <f t="shared" si="4"/>
        <v>0.55000000000000004</v>
      </c>
      <c r="Z27" s="119"/>
      <c r="AA27" s="135">
        <f t="shared" si="17"/>
        <v>2040</v>
      </c>
      <c r="AB27" s="128">
        <f t="shared" si="29"/>
        <v>2.17</v>
      </c>
      <c r="AC27" s="135">
        <v>12</v>
      </c>
      <c r="AD27" s="130">
        <f t="shared" si="5"/>
        <v>2.17</v>
      </c>
      <c r="AE27" s="119"/>
      <c r="AF27" s="135">
        <f t="shared" si="18"/>
        <v>2040</v>
      </c>
      <c r="AG27" s="128">
        <f t="shared" si="30"/>
        <v>27.09</v>
      </c>
      <c r="AH27" s="135">
        <v>12</v>
      </c>
      <c r="AI27" s="130">
        <f t="shared" si="6"/>
        <v>27.09</v>
      </c>
      <c r="AJ27" s="119"/>
      <c r="AK27" s="135">
        <f t="shared" si="19"/>
        <v>2040</v>
      </c>
      <c r="AL27" s="128">
        <f t="shared" si="31"/>
        <v>13.2</v>
      </c>
      <c r="AM27" s="135">
        <v>12</v>
      </c>
      <c r="AN27" s="130">
        <f t="shared" si="7"/>
        <v>13.199999999999998</v>
      </c>
      <c r="AO27" s="119"/>
      <c r="AP27" s="135">
        <f t="shared" si="20"/>
        <v>2040</v>
      </c>
      <c r="AQ27" s="128">
        <f t="shared" si="32"/>
        <v>5.0999999999999996</v>
      </c>
      <c r="AR27" s="135">
        <v>12</v>
      </c>
      <c r="AS27" s="130">
        <f t="shared" si="8"/>
        <v>5.0999999999999996</v>
      </c>
      <c r="AT27" s="119"/>
      <c r="AU27" s="135">
        <f t="shared" si="21"/>
        <v>2040</v>
      </c>
      <c r="AV27" s="128">
        <f t="shared" si="33"/>
        <v>5.88</v>
      </c>
      <c r="AW27" s="135">
        <v>12</v>
      </c>
      <c r="AX27" s="130">
        <f t="shared" si="9"/>
        <v>5.88</v>
      </c>
      <c r="AY27" s="119"/>
      <c r="AZ27" s="135">
        <f t="shared" si="22"/>
        <v>2040</v>
      </c>
      <c r="BA27" s="128">
        <f t="shared" si="34"/>
        <v>0</v>
      </c>
      <c r="BB27" s="135">
        <v>12</v>
      </c>
      <c r="BC27" s="130">
        <f t="shared" si="10"/>
        <v>0</v>
      </c>
      <c r="BE27" s="135">
        <f t="shared" si="23"/>
        <v>2040</v>
      </c>
      <c r="BF27" s="128">
        <f t="shared" si="35"/>
        <v>0</v>
      </c>
      <c r="BG27" s="135">
        <v>12</v>
      </c>
      <c r="BH27" s="130">
        <f t="shared" si="11"/>
        <v>0</v>
      </c>
    </row>
    <row r="28" spans="2:60">
      <c r="B28" s="135">
        <f t="shared" si="12"/>
        <v>2041</v>
      </c>
      <c r="C28" s="128">
        <f t="shared" si="24"/>
        <v>70.44</v>
      </c>
      <c r="D28" s="135">
        <v>12</v>
      </c>
      <c r="E28" s="130">
        <f t="shared" si="0"/>
        <v>70.44</v>
      </c>
      <c r="F28" s="119"/>
      <c r="G28" s="135">
        <f t="shared" si="13"/>
        <v>2041</v>
      </c>
      <c r="H28" s="128">
        <f t="shared" si="25"/>
        <v>15.51</v>
      </c>
      <c r="I28" s="135">
        <v>12</v>
      </c>
      <c r="J28" s="130">
        <f t="shared" si="1"/>
        <v>15.51</v>
      </c>
      <c r="K28" s="119"/>
      <c r="L28" s="135">
        <f t="shared" si="14"/>
        <v>2041</v>
      </c>
      <c r="M28" s="128">
        <f t="shared" si="26"/>
        <v>34.81</v>
      </c>
      <c r="N28" s="135">
        <v>12</v>
      </c>
      <c r="O28" s="130">
        <f t="shared" si="2"/>
        <v>34.81</v>
      </c>
      <c r="Q28" s="135">
        <f t="shared" si="15"/>
        <v>2041</v>
      </c>
      <c r="R28" s="128">
        <f t="shared" si="27"/>
        <v>3.79</v>
      </c>
      <c r="S28" s="135">
        <v>12</v>
      </c>
      <c r="T28" s="130">
        <f t="shared" si="3"/>
        <v>3.7900000000000005</v>
      </c>
      <c r="U28" s="119"/>
      <c r="V28" s="135">
        <f t="shared" si="16"/>
        <v>2041</v>
      </c>
      <c r="W28" s="128">
        <f t="shared" si="28"/>
        <v>0.56000000000000005</v>
      </c>
      <c r="X28" s="135">
        <v>12</v>
      </c>
      <c r="Y28" s="130">
        <f t="shared" si="4"/>
        <v>0.56000000000000005</v>
      </c>
      <c r="Z28" s="119"/>
      <c r="AA28" s="135">
        <f t="shared" si="17"/>
        <v>2041</v>
      </c>
      <c r="AB28" s="128">
        <f t="shared" si="29"/>
        <v>2.2200000000000002</v>
      </c>
      <c r="AC28" s="135">
        <v>12</v>
      </c>
      <c r="AD28" s="130">
        <f t="shared" si="5"/>
        <v>2.2200000000000002</v>
      </c>
      <c r="AE28" s="119"/>
      <c r="AF28" s="135">
        <f t="shared" si="18"/>
        <v>2041</v>
      </c>
      <c r="AG28" s="128">
        <f t="shared" si="30"/>
        <v>27.69</v>
      </c>
      <c r="AH28" s="135">
        <v>12</v>
      </c>
      <c r="AI28" s="130">
        <f t="shared" si="6"/>
        <v>27.69</v>
      </c>
      <c r="AJ28" s="119"/>
      <c r="AK28" s="135">
        <f t="shared" si="19"/>
        <v>2041</v>
      </c>
      <c r="AL28" s="128">
        <f t="shared" si="31"/>
        <v>13.49</v>
      </c>
      <c r="AM28" s="135">
        <v>12</v>
      </c>
      <c r="AN28" s="130">
        <f t="shared" si="7"/>
        <v>13.49</v>
      </c>
      <c r="AO28" s="119"/>
      <c r="AP28" s="135">
        <f t="shared" si="20"/>
        <v>2041</v>
      </c>
      <c r="AQ28" s="128">
        <f t="shared" si="32"/>
        <v>5.21</v>
      </c>
      <c r="AR28" s="135">
        <v>12</v>
      </c>
      <c r="AS28" s="130">
        <f t="shared" si="8"/>
        <v>5.21</v>
      </c>
      <c r="AT28" s="119"/>
      <c r="AU28" s="135">
        <f t="shared" si="21"/>
        <v>2041</v>
      </c>
      <c r="AV28" s="128">
        <f t="shared" si="33"/>
        <v>6.01</v>
      </c>
      <c r="AW28" s="135">
        <v>12</v>
      </c>
      <c r="AX28" s="130">
        <f t="shared" si="9"/>
        <v>6.0100000000000007</v>
      </c>
      <c r="AY28" s="119"/>
      <c r="AZ28" s="135">
        <f t="shared" si="22"/>
        <v>2041</v>
      </c>
      <c r="BA28" s="128">
        <f t="shared" si="34"/>
        <v>0</v>
      </c>
      <c r="BB28" s="135">
        <v>12</v>
      </c>
      <c r="BC28" s="130">
        <f t="shared" si="10"/>
        <v>0</v>
      </c>
      <c r="BE28" s="135">
        <f t="shared" si="23"/>
        <v>2041</v>
      </c>
      <c r="BF28" s="128">
        <f t="shared" si="35"/>
        <v>0</v>
      </c>
      <c r="BG28" s="135">
        <v>12</v>
      </c>
      <c r="BH28" s="130">
        <f t="shared" si="11"/>
        <v>0</v>
      </c>
    </row>
    <row r="29" spans="2:60">
      <c r="B29" s="135">
        <f t="shared" si="12"/>
        <v>2042</v>
      </c>
      <c r="C29" s="128">
        <f t="shared" si="24"/>
        <v>71.989999999999995</v>
      </c>
      <c r="D29" s="135">
        <v>12</v>
      </c>
      <c r="E29" s="130">
        <f t="shared" si="0"/>
        <v>71.989999999999995</v>
      </c>
      <c r="F29" s="119"/>
      <c r="G29" s="135">
        <f t="shared" si="13"/>
        <v>2042</v>
      </c>
      <c r="H29" s="128">
        <f t="shared" si="25"/>
        <v>15.85</v>
      </c>
      <c r="I29" s="135">
        <v>12</v>
      </c>
      <c r="J29" s="130">
        <f t="shared" si="1"/>
        <v>15.85</v>
      </c>
      <c r="K29" s="119"/>
      <c r="L29" s="135">
        <f t="shared" si="14"/>
        <v>2042</v>
      </c>
      <c r="M29" s="128">
        <f t="shared" si="26"/>
        <v>35.58</v>
      </c>
      <c r="N29" s="135">
        <v>12</v>
      </c>
      <c r="O29" s="130">
        <f t="shared" si="2"/>
        <v>35.58</v>
      </c>
      <c r="Q29" s="135">
        <f t="shared" si="15"/>
        <v>2042</v>
      </c>
      <c r="R29" s="128">
        <f t="shared" si="27"/>
        <v>3.87</v>
      </c>
      <c r="S29" s="135">
        <v>12</v>
      </c>
      <c r="T29" s="130">
        <f t="shared" si="3"/>
        <v>3.8699999999999997</v>
      </c>
      <c r="U29" s="119"/>
      <c r="V29" s="135">
        <f t="shared" si="16"/>
        <v>2042</v>
      </c>
      <c r="W29" s="128">
        <f t="shared" si="28"/>
        <v>0.56999999999999995</v>
      </c>
      <c r="X29" s="135">
        <v>12</v>
      </c>
      <c r="Y29" s="130">
        <f t="shared" si="4"/>
        <v>0.56999999999999995</v>
      </c>
      <c r="Z29" s="119"/>
      <c r="AA29" s="135">
        <f t="shared" si="17"/>
        <v>2042</v>
      </c>
      <c r="AB29" s="128">
        <f t="shared" si="29"/>
        <v>2.27</v>
      </c>
      <c r="AC29" s="135">
        <v>12</v>
      </c>
      <c r="AD29" s="130">
        <f t="shared" si="5"/>
        <v>2.27</v>
      </c>
      <c r="AE29" s="119"/>
      <c r="AF29" s="135">
        <f t="shared" si="18"/>
        <v>2042</v>
      </c>
      <c r="AG29" s="128">
        <f t="shared" si="30"/>
        <v>28.3</v>
      </c>
      <c r="AH29" s="135">
        <v>12</v>
      </c>
      <c r="AI29" s="130">
        <f t="shared" si="6"/>
        <v>28.3</v>
      </c>
      <c r="AJ29" s="119"/>
      <c r="AK29" s="135">
        <f t="shared" si="19"/>
        <v>2042</v>
      </c>
      <c r="AL29" s="128">
        <f t="shared" si="31"/>
        <v>13.79</v>
      </c>
      <c r="AM29" s="135">
        <v>12</v>
      </c>
      <c r="AN29" s="130">
        <f t="shared" si="7"/>
        <v>13.79</v>
      </c>
      <c r="AO29" s="119"/>
      <c r="AP29" s="135">
        <f t="shared" si="20"/>
        <v>2042</v>
      </c>
      <c r="AQ29" s="128">
        <f t="shared" si="32"/>
        <v>5.32</v>
      </c>
      <c r="AR29" s="135">
        <v>12</v>
      </c>
      <c r="AS29" s="130">
        <f t="shared" si="8"/>
        <v>5.32</v>
      </c>
      <c r="AT29" s="119"/>
      <c r="AU29" s="135">
        <f t="shared" si="21"/>
        <v>2042</v>
      </c>
      <c r="AV29" s="128">
        <f t="shared" si="33"/>
        <v>6.14</v>
      </c>
      <c r="AW29" s="135">
        <v>12</v>
      </c>
      <c r="AX29" s="130">
        <f t="shared" si="9"/>
        <v>6.14</v>
      </c>
      <c r="AY29" s="119"/>
      <c r="AZ29" s="135">
        <f t="shared" si="22"/>
        <v>2042</v>
      </c>
      <c r="BA29" s="128">
        <f t="shared" si="34"/>
        <v>0</v>
      </c>
      <c r="BB29" s="135">
        <v>12</v>
      </c>
      <c r="BC29" s="130">
        <f t="shared" si="10"/>
        <v>0</v>
      </c>
      <c r="BE29" s="135">
        <f t="shared" si="23"/>
        <v>2042</v>
      </c>
      <c r="BF29" s="128">
        <f t="shared" si="35"/>
        <v>0</v>
      </c>
      <c r="BG29" s="135">
        <v>12</v>
      </c>
      <c r="BH29" s="130">
        <f t="shared" si="11"/>
        <v>0</v>
      </c>
    </row>
    <row r="30" spans="2:60">
      <c r="B30" s="135">
        <f t="shared" si="12"/>
        <v>2043</v>
      </c>
      <c r="C30" s="128">
        <f t="shared" si="24"/>
        <v>73.650000000000006</v>
      </c>
      <c r="D30" s="135">
        <v>12</v>
      </c>
      <c r="E30" s="130">
        <f t="shared" si="0"/>
        <v>73.650000000000006</v>
      </c>
      <c r="F30" s="119"/>
      <c r="G30" s="135">
        <f t="shared" si="13"/>
        <v>2043</v>
      </c>
      <c r="H30" s="128">
        <f t="shared" si="25"/>
        <v>16.21</v>
      </c>
      <c r="I30" s="135">
        <v>12</v>
      </c>
      <c r="J30" s="130">
        <f t="shared" si="1"/>
        <v>16.21</v>
      </c>
      <c r="K30" s="119"/>
      <c r="L30" s="135">
        <f t="shared" si="14"/>
        <v>2043</v>
      </c>
      <c r="M30" s="128">
        <f t="shared" si="26"/>
        <v>36.4</v>
      </c>
      <c r="N30" s="135">
        <v>12</v>
      </c>
      <c r="O30" s="130">
        <f t="shared" si="2"/>
        <v>36.4</v>
      </c>
      <c r="Q30" s="135">
        <f t="shared" si="15"/>
        <v>2043</v>
      </c>
      <c r="R30" s="128">
        <f t="shared" si="27"/>
        <v>3.96</v>
      </c>
      <c r="S30" s="135">
        <v>12</v>
      </c>
      <c r="T30" s="130">
        <f t="shared" si="3"/>
        <v>3.9599999999999995</v>
      </c>
      <c r="U30" s="119"/>
      <c r="V30" s="135">
        <f t="shared" si="16"/>
        <v>2043</v>
      </c>
      <c r="W30" s="128">
        <f t="shared" si="28"/>
        <v>0.57999999999999996</v>
      </c>
      <c r="X30" s="135">
        <v>12</v>
      </c>
      <c r="Y30" s="130">
        <f t="shared" si="4"/>
        <v>0.57999999999999996</v>
      </c>
      <c r="Z30" s="119"/>
      <c r="AA30" s="135">
        <f t="shared" si="17"/>
        <v>2043</v>
      </c>
      <c r="AB30" s="128">
        <f t="shared" si="29"/>
        <v>2.3199999999999998</v>
      </c>
      <c r="AC30" s="135">
        <v>12</v>
      </c>
      <c r="AD30" s="130">
        <f t="shared" si="5"/>
        <v>2.3199999999999998</v>
      </c>
      <c r="AE30" s="119"/>
      <c r="AF30" s="135">
        <f t="shared" si="18"/>
        <v>2043</v>
      </c>
      <c r="AG30" s="128">
        <f t="shared" si="30"/>
        <v>28.95</v>
      </c>
      <c r="AH30" s="135">
        <v>12</v>
      </c>
      <c r="AI30" s="130">
        <f t="shared" si="6"/>
        <v>28.95</v>
      </c>
      <c r="AJ30" s="119"/>
      <c r="AK30" s="135">
        <f t="shared" si="19"/>
        <v>2043</v>
      </c>
      <c r="AL30" s="128">
        <f t="shared" si="31"/>
        <v>14.11</v>
      </c>
      <c r="AM30" s="135">
        <v>12</v>
      </c>
      <c r="AN30" s="130">
        <f t="shared" si="7"/>
        <v>14.11</v>
      </c>
      <c r="AO30" s="119"/>
      <c r="AP30" s="135">
        <f t="shared" si="20"/>
        <v>2043</v>
      </c>
      <c r="AQ30" s="128">
        <f t="shared" si="32"/>
        <v>5.44</v>
      </c>
      <c r="AR30" s="135">
        <v>12</v>
      </c>
      <c r="AS30" s="130">
        <f t="shared" si="8"/>
        <v>5.44</v>
      </c>
      <c r="AT30" s="119"/>
      <c r="AU30" s="135">
        <f t="shared" si="21"/>
        <v>2043</v>
      </c>
      <c r="AV30" s="128">
        <f t="shared" si="33"/>
        <v>6.28</v>
      </c>
      <c r="AW30" s="135">
        <v>12</v>
      </c>
      <c r="AX30" s="130">
        <f t="shared" si="9"/>
        <v>6.28</v>
      </c>
      <c r="AY30" s="119"/>
      <c r="AZ30" s="135">
        <f t="shared" si="22"/>
        <v>2043</v>
      </c>
      <c r="BA30" s="128">
        <f t="shared" si="34"/>
        <v>0</v>
      </c>
      <c r="BB30" s="135">
        <v>12</v>
      </c>
      <c r="BC30" s="130">
        <f t="shared" si="10"/>
        <v>0</v>
      </c>
      <c r="BE30" s="135">
        <f t="shared" si="23"/>
        <v>2043</v>
      </c>
      <c r="BF30" s="128">
        <f t="shared" si="35"/>
        <v>0</v>
      </c>
      <c r="BG30" s="135">
        <v>12</v>
      </c>
      <c r="BH30" s="130">
        <f t="shared" si="11"/>
        <v>0</v>
      </c>
    </row>
    <row r="31" spans="2:60">
      <c r="B31" s="135">
        <f t="shared" si="12"/>
        <v>2044</v>
      </c>
      <c r="C31" s="128">
        <f t="shared" si="24"/>
        <v>75.27</v>
      </c>
      <c r="D31" s="135">
        <v>12</v>
      </c>
      <c r="E31" s="130">
        <f t="shared" si="0"/>
        <v>75.27</v>
      </c>
      <c r="F31" s="119"/>
      <c r="G31" s="135">
        <f t="shared" si="13"/>
        <v>2044</v>
      </c>
      <c r="H31" s="128">
        <f t="shared" si="25"/>
        <v>16.57</v>
      </c>
      <c r="I31" s="135">
        <v>12</v>
      </c>
      <c r="J31" s="130">
        <f t="shared" si="1"/>
        <v>16.57</v>
      </c>
      <c r="K31" s="119"/>
      <c r="L31" s="135">
        <f t="shared" si="14"/>
        <v>2044</v>
      </c>
      <c r="M31" s="128">
        <f t="shared" si="26"/>
        <v>37.200000000000003</v>
      </c>
      <c r="N31" s="135">
        <v>12</v>
      </c>
      <c r="O31" s="130">
        <f t="shared" si="2"/>
        <v>37.200000000000003</v>
      </c>
      <c r="Q31" s="135">
        <f t="shared" si="15"/>
        <v>2044</v>
      </c>
      <c r="R31" s="128">
        <f t="shared" si="27"/>
        <v>4.05</v>
      </c>
      <c r="S31" s="135">
        <v>12</v>
      </c>
      <c r="T31" s="130">
        <f t="shared" si="3"/>
        <v>4.05</v>
      </c>
      <c r="U31" s="119"/>
      <c r="V31" s="135">
        <f t="shared" si="16"/>
        <v>2044</v>
      </c>
      <c r="W31" s="128">
        <f t="shared" si="28"/>
        <v>0.59</v>
      </c>
      <c r="X31" s="135">
        <v>12</v>
      </c>
      <c r="Y31" s="130">
        <f t="shared" si="4"/>
        <v>0.59</v>
      </c>
      <c r="Z31" s="119"/>
      <c r="AA31" s="135">
        <f t="shared" si="17"/>
        <v>2044</v>
      </c>
      <c r="AB31" s="128">
        <f t="shared" si="29"/>
        <v>2.37</v>
      </c>
      <c r="AC31" s="135">
        <v>12</v>
      </c>
      <c r="AD31" s="130">
        <f t="shared" si="5"/>
        <v>2.37</v>
      </c>
      <c r="AE31" s="119"/>
      <c r="AF31" s="135">
        <f t="shared" si="18"/>
        <v>2044</v>
      </c>
      <c r="AG31" s="128">
        <f t="shared" si="30"/>
        <v>29.59</v>
      </c>
      <c r="AH31" s="135">
        <v>12</v>
      </c>
      <c r="AI31" s="130">
        <f t="shared" si="6"/>
        <v>29.59</v>
      </c>
      <c r="AJ31" s="119"/>
      <c r="AK31" s="135">
        <f t="shared" si="19"/>
        <v>2044</v>
      </c>
      <c r="AL31" s="128">
        <f t="shared" si="31"/>
        <v>14.42</v>
      </c>
      <c r="AM31" s="135">
        <v>12</v>
      </c>
      <c r="AN31" s="130">
        <f t="shared" si="7"/>
        <v>14.42</v>
      </c>
      <c r="AO31" s="119"/>
      <c r="AP31" s="135">
        <f t="shared" si="20"/>
        <v>2044</v>
      </c>
      <c r="AQ31" s="128">
        <f t="shared" si="32"/>
        <v>5.56</v>
      </c>
      <c r="AR31" s="135">
        <v>12</v>
      </c>
      <c r="AS31" s="130">
        <f t="shared" si="8"/>
        <v>5.56</v>
      </c>
      <c r="AT31" s="119"/>
      <c r="AU31" s="135">
        <f t="shared" si="21"/>
        <v>2044</v>
      </c>
      <c r="AV31" s="128">
        <f t="shared" si="33"/>
        <v>6.42</v>
      </c>
      <c r="AW31" s="135">
        <v>12</v>
      </c>
      <c r="AX31" s="130">
        <f t="shared" si="9"/>
        <v>6.419999999999999</v>
      </c>
      <c r="AY31" s="119"/>
      <c r="AZ31" s="135">
        <f t="shared" si="22"/>
        <v>2044</v>
      </c>
      <c r="BA31" s="128">
        <f t="shared" si="34"/>
        <v>0</v>
      </c>
      <c r="BB31" s="135">
        <v>12</v>
      </c>
      <c r="BC31" s="130">
        <f t="shared" si="10"/>
        <v>0</v>
      </c>
      <c r="BE31" s="135">
        <f t="shared" si="23"/>
        <v>2044</v>
      </c>
      <c r="BF31" s="128">
        <f t="shared" si="35"/>
        <v>0</v>
      </c>
      <c r="BG31" s="135">
        <v>12</v>
      </c>
      <c r="BH31" s="130">
        <f t="shared" si="11"/>
        <v>0</v>
      </c>
    </row>
    <row r="32" spans="2:60">
      <c r="B32" s="135">
        <f t="shared" si="12"/>
        <v>2045</v>
      </c>
      <c r="C32" s="128">
        <f t="shared" si="24"/>
        <v>77</v>
      </c>
      <c r="D32" s="135">
        <v>12</v>
      </c>
      <c r="E32" s="130">
        <f t="shared" si="0"/>
        <v>77</v>
      </c>
      <c r="F32" s="119"/>
      <c r="G32" s="135">
        <f t="shared" si="13"/>
        <v>2045</v>
      </c>
      <c r="H32" s="128">
        <f t="shared" si="25"/>
        <v>16.95</v>
      </c>
      <c r="I32" s="135">
        <v>12</v>
      </c>
      <c r="J32" s="130">
        <f t="shared" si="1"/>
        <v>16.95</v>
      </c>
      <c r="K32" s="119"/>
      <c r="L32" s="135">
        <f t="shared" si="14"/>
        <v>2045</v>
      </c>
      <c r="M32" s="128">
        <f t="shared" si="26"/>
        <v>38.06</v>
      </c>
      <c r="N32" s="135">
        <v>12</v>
      </c>
      <c r="O32" s="130">
        <f t="shared" si="2"/>
        <v>38.06</v>
      </c>
      <c r="Q32" s="135">
        <f t="shared" si="15"/>
        <v>2045</v>
      </c>
      <c r="R32" s="128">
        <f t="shared" si="27"/>
        <v>4.1399999999999997</v>
      </c>
      <c r="S32" s="135">
        <v>12</v>
      </c>
      <c r="T32" s="130">
        <f t="shared" si="3"/>
        <v>4.1399999999999997</v>
      </c>
      <c r="U32" s="119"/>
      <c r="V32" s="135">
        <f t="shared" si="16"/>
        <v>2045</v>
      </c>
      <c r="W32" s="128">
        <f t="shared" si="28"/>
        <v>0.6</v>
      </c>
      <c r="X32" s="135">
        <v>12</v>
      </c>
      <c r="Y32" s="130">
        <f t="shared" si="4"/>
        <v>0.6</v>
      </c>
      <c r="Z32" s="119"/>
      <c r="AA32" s="135">
        <f t="shared" si="17"/>
        <v>2045</v>
      </c>
      <c r="AB32" s="128">
        <f t="shared" si="29"/>
        <v>2.42</v>
      </c>
      <c r="AC32" s="135">
        <v>12</v>
      </c>
      <c r="AD32" s="130">
        <f t="shared" si="5"/>
        <v>2.42</v>
      </c>
      <c r="AE32" s="119"/>
      <c r="AF32" s="135">
        <f t="shared" si="18"/>
        <v>2045</v>
      </c>
      <c r="AG32" s="128">
        <f t="shared" si="30"/>
        <v>30.27</v>
      </c>
      <c r="AH32" s="135">
        <v>12</v>
      </c>
      <c r="AI32" s="130">
        <f t="shared" si="6"/>
        <v>30.27</v>
      </c>
      <c r="AJ32" s="119"/>
      <c r="AK32" s="135">
        <f t="shared" si="19"/>
        <v>2045</v>
      </c>
      <c r="AL32" s="128">
        <f t="shared" si="31"/>
        <v>14.75</v>
      </c>
      <c r="AM32" s="135">
        <v>12</v>
      </c>
      <c r="AN32" s="130">
        <f t="shared" si="7"/>
        <v>14.75</v>
      </c>
      <c r="AO32" s="119"/>
      <c r="AP32" s="135">
        <f t="shared" si="20"/>
        <v>2045</v>
      </c>
      <c r="AQ32" s="128">
        <f t="shared" si="32"/>
        <v>5.69</v>
      </c>
      <c r="AR32" s="135">
        <v>12</v>
      </c>
      <c r="AS32" s="130">
        <f t="shared" si="8"/>
        <v>5.69</v>
      </c>
      <c r="AT32" s="119"/>
      <c r="AU32" s="135">
        <f t="shared" si="21"/>
        <v>2045</v>
      </c>
      <c r="AV32" s="128">
        <f t="shared" si="33"/>
        <v>6.57</v>
      </c>
      <c r="AW32" s="135">
        <v>12</v>
      </c>
      <c r="AX32" s="130">
        <f t="shared" si="9"/>
        <v>6.57</v>
      </c>
      <c r="AY32" s="119"/>
      <c r="AZ32" s="135">
        <f t="shared" si="22"/>
        <v>2045</v>
      </c>
      <c r="BA32" s="128">
        <f t="shared" si="34"/>
        <v>0</v>
      </c>
      <c r="BB32" s="135">
        <v>12</v>
      </c>
      <c r="BC32" s="130">
        <f t="shared" si="10"/>
        <v>0</v>
      </c>
      <c r="BE32" s="135">
        <f t="shared" si="23"/>
        <v>2045</v>
      </c>
      <c r="BF32" s="128">
        <f t="shared" si="35"/>
        <v>0</v>
      </c>
      <c r="BG32" s="135">
        <v>12</v>
      </c>
      <c r="BH32" s="130">
        <f t="shared" si="11"/>
        <v>0</v>
      </c>
    </row>
    <row r="33" spans="2:60">
      <c r="B33" s="135"/>
      <c r="C33" s="128"/>
      <c r="D33" s="135"/>
      <c r="E33" s="130"/>
      <c r="F33" s="119"/>
      <c r="G33" s="135"/>
      <c r="H33" s="128"/>
      <c r="I33" s="135"/>
      <c r="J33" s="130"/>
      <c r="K33" s="119"/>
      <c r="L33" s="135"/>
      <c r="M33" s="128"/>
      <c r="N33" s="135"/>
      <c r="O33" s="130"/>
      <c r="Q33" s="135"/>
      <c r="R33" s="128"/>
      <c r="S33" s="135"/>
      <c r="T33" s="130"/>
      <c r="U33" s="119"/>
      <c r="V33" s="135"/>
      <c r="W33" s="128"/>
      <c r="X33" s="135"/>
      <c r="Y33" s="130"/>
      <c r="Z33" s="119"/>
      <c r="AA33" s="135"/>
      <c r="AB33" s="128"/>
      <c r="AC33" s="135"/>
      <c r="AD33" s="130"/>
      <c r="AE33" s="119"/>
      <c r="AF33" s="135"/>
      <c r="AG33" s="128"/>
      <c r="AH33" s="135"/>
      <c r="AI33" s="130"/>
      <c r="AJ33" s="119"/>
      <c r="AK33" s="135"/>
      <c r="AL33" s="128"/>
      <c r="AM33" s="135"/>
      <c r="AN33" s="130"/>
      <c r="AO33" s="119"/>
      <c r="AP33" s="135"/>
      <c r="AQ33" s="128"/>
      <c r="AR33" s="135"/>
      <c r="AS33" s="130"/>
      <c r="AT33" s="119"/>
      <c r="AU33" s="135"/>
      <c r="AV33" s="128"/>
      <c r="AW33" s="135"/>
      <c r="AX33" s="130"/>
      <c r="AY33" s="119"/>
      <c r="AZ33" s="135"/>
      <c r="BA33" s="128"/>
      <c r="BB33" s="135"/>
      <c r="BC33" s="130"/>
      <c r="BE33" s="135"/>
      <c r="BF33" s="128"/>
      <c r="BG33" s="135"/>
      <c r="BH33" s="130"/>
    </row>
    <row r="34" spans="2:60">
      <c r="B34" s="135"/>
      <c r="C34" s="131"/>
      <c r="D34" s="128"/>
      <c r="E34" s="128"/>
      <c r="F34" s="129"/>
      <c r="G34" s="135"/>
      <c r="H34" s="131"/>
      <c r="I34" s="128"/>
      <c r="J34" s="128"/>
      <c r="K34" s="129"/>
      <c r="L34" s="135"/>
      <c r="M34" s="131"/>
      <c r="N34" s="128"/>
      <c r="O34" s="128"/>
      <c r="Q34" s="135"/>
      <c r="R34" s="131"/>
      <c r="S34" s="128"/>
      <c r="T34" s="128"/>
      <c r="U34" s="129"/>
      <c r="V34" s="135"/>
      <c r="W34" s="131"/>
      <c r="X34" s="128"/>
      <c r="Y34" s="128"/>
      <c r="Z34" s="129"/>
      <c r="AA34" s="135"/>
      <c r="AB34" s="131"/>
      <c r="AC34" s="128"/>
      <c r="AD34" s="128"/>
      <c r="AE34" s="129"/>
      <c r="AF34" s="135"/>
      <c r="AG34" s="131"/>
      <c r="AH34" s="128"/>
      <c r="AI34" s="128"/>
      <c r="AJ34" s="129"/>
      <c r="AK34" s="135"/>
      <c r="AL34" s="131"/>
      <c r="AM34" s="128"/>
      <c r="AN34" s="128"/>
      <c r="AO34" s="129"/>
      <c r="AP34" s="135"/>
      <c r="AQ34" s="131"/>
      <c r="AR34" s="128"/>
      <c r="AS34" s="128"/>
      <c r="AT34" s="129"/>
      <c r="AU34" s="135"/>
      <c r="AV34" s="131"/>
      <c r="AW34" s="128"/>
      <c r="AX34" s="128"/>
      <c r="AY34" s="129"/>
      <c r="AZ34" s="135"/>
      <c r="BA34" s="131"/>
      <c r="BB34" s="128"/>
      <c r="BC34" s="128"/>
      <c r="BD34" s="137"/>
      <c r="BE34" s="135"/>
      <c r="BF34" s="131"/>
      <c r="BG34" s="128"/>
      <c r="BH34" s="128"/>
    </row>
    <row r="35" spans="2:60" s="119" customFormat="1" ht="12" customHeight="1">
      <c r="C35" s="128" t="s">
        <v>103</v>
      </c>
      <c r="D35" s="354">
        <f>INDEX([30]Sheet1!$A:$A,MATCH(B4,[30]Sheet1!$G:$G,0),1)</f>
        <v>2024</v>
      </c>
      <c r="H35" s="128" t="s">
        <v>103</v>
      </c>
      <c r="I35" s="354">
        <f>INDEX([30]Sheet1!$A:$A,MATCH(G$4,[30]Sheet1!$G:$G,0),1)</f>
        <v>2030</v>
      </c>
      <c r="M35" s="128" t="s">
        <v>103</v>
      </c>
      <c r="N35" s="354">
        <f>INDEX([30]Sheet1!$A:$A,MATCH(L$4,[30]Sheet1!$G:$G,0),1)</f>
        <v>2036</v>
      </c>
      <c r="R35" s="128" t="s">
        <v>103</v>
      </c>
      <c r="S35" s="354">
        <f>INDEX([30]Sheet1!$A:$A,MATCH(Q$4,[30]Sheet1!$G:$G,0),1)</f>
        <v>2024</v>
      </c>
      <c r="W35" s="128" t="s">
        <v>103</v>
      </c>
      <c r="X35" s="354">
        <f>INDEX([30]Sheet1!$A:$A,MATCH(V$4,[30]Sheet1!$G:$G,0),1)</f>
        <v>2024</v>
      </c>
      <c r="AB35" s="128" t="s">
        <v>103</v>
      </c>
      <c r="AC35" s="354">
        <f>INDEX([30]Sheet1!$A:$A,MATCH(LEFT(AA$4,LEN(AA$4)-5),[30]Sheet1!$G:$G,0),1)</f>
        <v>2023</v>
      </c>
      <c r="AG35" s="128" t="s">
        <v>103</v>
      </c>
      <c r="AH35" s="356">
        <f>[30]Sheet1!$A$10</f>
        <v>2030</v>
      </c>
      <c r="AL35" s="128" t="s">
        <v>103</v>
      </c>
      <c r="AM35" s="354">
        <f>INDEX([30]Sheet1!$A:$A,MATCH(AK$4,[30]Sheet1!$G:$G,0),1)</f>
        <v>2033</v>
      </c>
      <c r="AQ35" s="128" t="s">
        <v>103</v>
      </c>
      <c r="AR35" s="354">
        <f>INDEX([30]Sheet1!$A:$A,MATCH(AP$4,[30]Sheet1!$G:$G,0),1)</f>
        <v>2037</v>
      </c>
      <c r="AV35" s="128" t="s">
        <v>103</v>
      </c>
      <c r="AW35" s="354">
        <f>INDEX([30]Sheet1!$A:$A,MATCH(AU$4,[30]Sheet1!$G:$G,0),1)</f>
        <v>2037</v>
      </c>
      <c r="BA35" s="128" t="s">
        <v>103</v>
      </c>
      <c r="BB35" s="356">
        <f>[30]Sheet1!$A$8</f>
        <v>2029</v>
      </c>
      <c r="BF35" s="128" t="s">
        <v>103</v>
      </c>
      <c r="BG35" s="356">
        <f>[30]Sheet1!$A$4</f>
        <v>2024</v>
      </c>
    </row>
    <row r="36" spans="2:60">
      <c r="C36" s="185" t="s">
        <v>84</v>
      </c>
      <c r="D36" s="354">
        <f>INDEX([30]Sheet1!$I:$I,MATCH(B$4,[30]Sheet1!$G:$G,0),1)</f>
        <v>1920</v>
      </c>
      <c r="H36" s="185" t="s">
        <v>84</v>
      </c>
      <c r="I36" s="354">
        <f>INDEX([30]Sheet1!$I:$I,MATCH(G$4,[30]Sheet1!$G:$G,0),1)</f>
        <v>1100</v>
      </c>
      <c r="M36" s="185" t="s">
        <v>84</v>
      </c>
      <c r="N36" s="354">
        <f>INDEX([30]Sheet1!$I:$I,MATCH(L$4,[30]Sheet1!$G:$G,0),1)</f>
        <v>430</v>
      </c>
      <c r="R36" s="185" t="s">
        <v>84</v>
      </c>
      <c r="S36" s="354">
        <f>INDEX([30]Sheet1!$I:$I,MATCH(Q$4,[30]Sheet1!$G:$G,0),1)</f>
        <v>600</v>
      </c>
      <c r="W36" s="185" t="s">
        <v>84</v>
      </c>
      <c r="X36" s="354">
        <f>INDEX([30]Sheet1!$I:$I,MATCH(V$4,[30]Sheet1!$G:$G,0),1)</f>
        <v>405</v>
      </c>
      <c r="AB36" s="185" t="s">
        <v>84</v>
      </c>
      <c r="AC36" s="354">
        <f>INDEX([30]Sheet1!$I:$I,MATCH(LEFT(AA$4,LEN(AA$4)-5),[30]Sheet1!$G:$G,0),1)</f>
        <v>300</v>
      </c>
      <c r="AG36" s="185" t="s">
        <v>84</v>
      </c>
      <c r="AH36" s="356">
        <f>[30]Sheet1!$I$10</f>
        <v>500</v>
      </c>
      <c r="AL36" s="185" t="s">
        <v>84</v>
      </c>
      <c r="AM36" s="354">
        <f>INDEX([30]Sheet1!$I:$I,MATCH(AK$4,[30]Sheet1!$G:$G,0),1)</f>
        <v>475</v>
      </c>
      <c r="AQ36" s="185" t="s">
        <v>84</v>
      </c>
      <c r="AR36" s="354">
        <f>INDEX([30]Sheet1!$I:$I,MATCH(AP$4,[30]Sheet1!$G:$G,0),1)</f>
        <v>442.8</v>
      </c>
      <c r="AV36" s="185" t="s">
        <v>84</v>
      </c>
      <c r="AW36" s="354">
        <f>INDEX([30]Sheet1!$I:$I,MATCH(AU$4,[30]Sheet1!$G:$G,0),1)</f>
        <v>369.8</v>
      </c>
      <c r="BA36" s="185" t="s">
        <v>84</v>
      </c>
      <c r="BB36" s="356">
        <f>[30]Sheet1!$K$8</f>
        <v>359.4</v>
      </c>
      <c r="BF36" s="185" t="s">
        <v>84</v>
      </c>
      <c r="BG36" s="356">
        <f>[30]Sheet1!$I$4</f>
        <v>354</v>
      </c>
    </row>
    <row r="37" spans="2:60">
      <c r="B37" s="129"/>
      <c r="C37" s="128" t="s">
        <v>177</v>
      </c>
      <c r="D37" s="128">
        <f>INDEX([30]Sheet1!$F:$F,MATCH(B$4,[30]Sheet1!$G:$G,0),1)</f>
        <v>1542.049</v>
      </c>
      <c r="G37" s="129"/>
      <c r="H37" s="128" t="s">
        <v>177</v>
      </c>
      <c r="I37" s="128">
        <f>INDEX([30]Sheet1!$F:$F,MATCH(G$4,[30]Sheet1!$G:$G,0),1)</f>
        <v>223.26</v>
      </c>
      <c r="L37" s="129"/>
      <c r="M37" s="128" t="s">
        <v>177</v>
      </c>
      <c r="N37" s="128">
        <f>INDEX([30]Sheet1!$F:$F,MATCH(L$4,[30]Sheet1!$G:$G,0),1)</f>
        <v>224.316</v>
      </c>
      <c r="Q37" s="129"/>
      <c r="R37" s="128" t="s">
        <v>177</v>
      </c>
      <c r="S37" s="128">
        <f>INDEX([30]Sheet1!$F:$F,MATCH(Q$4,[30]Sheet1!$G:$G,0),1)</f>
        <v>25.99</v>
      </c>
      <c r="V37" s="129"/>
      <c r="W37" s="128" t="s">
        <v>177</v>
      </c>
      <c r="X37" s="128">
        <f>INDEX([30]Sheet1!$F:$F,MATCH(V$4,[30]Sheet1!$G:$G,0),1)</f>
        <v>2.6589999999999998</v>
      </c>
      <c r="AA37" s="129"/>
      <c r="AB37" s="128" t="s">
        <v>177</v>
      </c>
      <c r="AC37" s="128">
        <f>INDEX([30]Sheet1!$F:$F,MATCH(LEFT(AA$4,LEN(AA$4)-5),[30]Sheet1!$G:$G,0),1)</f>
        <v>7.3890000000000002</v>
      </c>
      <c r="AF37" s="129"/>
      <c r="AG37" s="128" t="s">
        <v>177</v>
      </c>
      <c r="AH37" s="357">
        <f>[30]Sheet1!$F$10</f>
        <v>181.00800000000001</v>
      </c>
      <c r="AK37" s="129"/>
      <c r="AL37" s="128" t="s">
        <v>177</v>
      </c>
      <c r="AM37" s="128">
        <f>INDEX([30]Sheet1!$F:$F,MATCH(AK$4,[30]Sheet1!$G:$G,0),1)</f>
        <v>89.744</v>
      </c>
      <c r="AP37" s="129"/>
      <c r="AQ37" s="128" t="s">
        <v>177</v>
      </c>
      <c r="AR37" s="128">
        <f>INDEX([30]Sheet1!$F:$F,MATCH(AP$4,[30]Sheet1!$G:$G,0),1)</f>
        <v>35.457999999999998</v>
      </c>
      <c r="AU37" s="129"/>
      <c r="AV37" s="128" t="s">
        <v>177</v>
      </c>
      <c r="AW37" s="128">
        <f>INDEX([30]Sheet1!$F:$F,MATCH(AU$4,[30]Sheet1!$G:$G,0),1)</f>
        <v>34.106999999999999</v>
      </c>
      <c r="AZ37" s="129"/>
      <c r="BA37" s="128" t="s">
        <v>177</v>
      </c>
      <c r="BB37" s="357">
        <v>0</v>
      </c>
      <c r="BE37" s="129"/>
      <c r="BF37" s="128" t="s">
        <v>177</v>
      </c>
      <c r="BG37" s="357">
        <v>0</v>
      </c>
    </row>
    <row r="38" spans="2:60">
      <c r="B38" s="129"/>
      <c r="C38" s="128" t="s">
        <v>178</v>
      </c>
      <c r="D38" s="352">
        <f>[30]Sheet1!$H$3</f>
        <v>5.9603158827233105E-2</v>
      </c>
      <c r="G38" s="129"/>
      <c r="H38" s="128" t="s">
        <v>178</v>
      </c>
      <c r="I38" s="352">
        <f>[30]Sheet1!$H$3</f>
        <v>5.9603158827233105E-2</v>
      </c>
      <c r="L38" s="129"/>
      <c r="M38" s="128" t="s">
        <v>178</v>
      </c>
      <c r="N38" s="352">
        <f>[30]Sheet1!$H$3</f>
        <v>5.9603158827233105E-2</v>
      </c>
      <c r="Q38" s="129"/>
      <c r="R38" s="128" t="s">
        <v>178</v>
      </c>
      <c r="S38" s="352">
        <f>[30]Sheet1!$H$3</f>
        <v>5.9603158827233105E-2</v>
      </c>
      <c r="V38" s="129"/>
      <c r="W38" s="128" t="s">
        <v>178</v>
      </c>
      <c r="X38" s="352">
        <f>[30]Sheet1!$H$3</f>
        <v>5.9603158827233105E-2</v>
      </c>
      <c r="AA38" s="129"/>
      <c r="AB38" s="128" t="s">
        <v>178</v>
      </c>
      <c r="AC38" s="352">
        <f>[30]Sheet1!$H$3</f>
        <v>5.9603158827233105E-2</v>
      </c>
      <c r="AF38" s="129"/>
      <c r="AG38" s="128" t="s">
        <v>178</v>
      </c>
      <c r="AH38" s="352">
        <f>[30]Sheet1!$H$3</f>
        <v>5.9603158827233105E-2</v>
      </c>
      <c r="AK38" s="129"/>
      <c r="AL38" s="128" t="s">
        <v>178</v>
      </c>
      <c r="AM38" s="352">
        <f>[30]Sheet1!$H$3</f>
        <v>5.9603158827233105E-2</v>
      </c>
      <c r="AP38" s="129"/>
      <c r="AQ38" s="128" t="s">
        <v>178</v>
      </c>
      <c r="AR38" s="352">
        <f>[30]Sheet1!$H$3</f>
        <v>5.9603158827233105E-2</v>
      </c>
      <c r="AU38" s="129"/>
      <c r="AV38" s="128" t="s">
        <v>178</v>
      </c>
      <c r="AW38" s="352">
        <f>[30]Sheet1!$H$3</f>
        <v>5.9603158827233105E-2</v>
      </c>
      <c r="AZ38" s="129"/>
      <c r="BA38" s="128" t="s">
        <v>178</v>
      </c>
      <c r="BB38" s="352">
        <f>[30]Sheet1!$H$3</f>
        <v>5.9603158827233105E-2</v>
      </c>
      <c r="BE38" s="129"/>
      <c r="BF38" s="128" t="s">
        <v>178</v>
      </c>
      <c r="BG38" s="352">
        <f>[30]Sheet1!$H$3</f>
        <v>5.9603158827233105E-2</v>
      </c>
    </row>
    <row r="39" spans="2:60" ht="41.25" customHeight="1">
      <c r="B39" s="444" t="s">
        <v>176</v>
      </c>
      <c r="C39" s="444"/>
      <c r="D39" s="353">
        <f>D37*1000000*D38/(D36*1000)</f>
        <v>47.870308055404152</v>
      </c>
      <c r="G39" s="444" t="s">
        <v>190</v>
      </c>
      <c r="H39" s="444"/>
      <c r="I39" s="353">
        <f>I37*1000000*I38/(I36*1000)</f>
        <v>12.097273854334603</v>
      </c>
      <c r="L39" s="444" t="s">
        <v>192</v>
      </c>
      <c r="M39" s="444"/>
      <c r="N39" s="353">
        <f>N37*1000000*N38/(N36*1000)</f>
        <v>31.092888780208423</v>
      </c>
      <c r="Q39" s="444" t="s">
        <v>176</v>
      </c>
      <c r="R39" s="444"/>
      <c r="S39" s="353">
        <f>S37*1000000*S38/(S36*1000)</f>
        <v>2.5818101631996475</v>
      </c>
      <c r="V39" s="444" t="s">
        <v>176</v>
      </c>
      <c r="W39" s="444"/>
      <c r="X39" s="353">
        <f>X37*1000000*X38/(X36*1000)</f>
        <v>0.39132049215213044</v>
      </c>
      <c r="AA39" s="444" t="s">
        <v>181</v>
      </c>
      <c r="AB39" s="444"/>
      <c r="AC39" s="353">
        <f>AC37*1000000*AC38/(AC36*1000)</f>
        <v>1.4680258019147514</v>
      </c>
      <c r="AF39" s="444" t="s">
        <v>190</v>
      </c>
      <c r="AG39" s="444"/>
      <c r="AH39" s="353">
        <f>AH37*1000000*AH38/(AH36*1000)</f>
        <v>21.577297145999619</v>
      </c>
      <c r="AK39" s="444" t="s">
        <v>189</v>
      </c>
      <c r="AL39" s="444"/>
      <c r="AM39" s="353">
        <f>AM37*1000000*AM38/(AM36*1000)</f>
        <v>11.261107127981489</v>
      </c>
      <c r="AP39" s="444" t="s">
        <v>194</v>
      </c>
      <c r="AQ39" s="444"/>
      <c r="AR39" s="353">
        <f>AR37*1000000*AR38/(AR36*1000)</f>
        <v>4.7728292811563495</v>
      </c>
      <c r="AU39" s="444" t="s">
        <v>194</v>
      </c>
      <c r="AV39" s="444"/>
      <c r="AW39" s="353">
        <f>AW37*1000000*AW38/(AW36*1000)</f>
        <v>5.4972551057881001</v>
      </c>
      <c r="AZ39" s="444" t="s">
        <v>188</v>
      </c>
      <c r="BA39" s="444"/>
      <c r="BB39" s="353">
        <f>BB37*1000000*BB38/(BB36*1000)</f>
        <v>0</v>
      </c>
      <c r="BE39" s="444" t="s">
        <v>176</v>
      </c>
      <c r="BF39" s="444"/>
      <c r="BG39" s="353">
        <f>BG37*1000000*BG38/(BG36*1000)</f>
        <v>0</v>
      </c>
    </row>
    <row r="40" spans="2:60">
      <c r="B40" s="126"/>
      <c r="C40" s="131"/>
      <c r="D40" s="128"/>
      <c r="E40" s="128"/>
      <c r="F40" s="129"/>
      <c r="I40" s="130"/>
      <c r="J40" s="130"/>
      <c r="K40" s="129"/>
      <c r="N40" s="130"/>
      <c r="O40" s="130"/>
      <c r="U40" s="129"/>
      <c r="X40" s="130"/>
      <c r="Y40" s="130"/>
      <c r="Z40" s="129"/>
      <c r="AC40" s="130"/>
      <c r="AD40" s="130"/>
      <c r="AE40" s="129"/>
      <c r="AH40" s="130"/>
      <c r="AI40" s="130"/>
      <c r="AJ40" s="129"/>
      <c r="AM40" s="130"/>
      <c r="AN40" s="130"/>
      <c r="AO40" s="129"/>
      <c r="AR40" s="130"/>
      <c r="AS40" s="130"/>
      <c r="AT40" s="129"/>
      <c r="AW40" s="130"/>
      <c r="AX40" s="130"/>
      <c r="AY40" s="129"/>
      <c r="BB40" s="130"/>
      <c r="BC40" s="130"/>
      <c r="BD40" s="137"/>
    </row>
    <row r="41" spans="2:60">
      <c r="E41" s="128"/>
      <c r="I41" s="130"/>
      <c r="J41" s="130"/>
      <c r="K41" s="137"/>
    </row>
    <row r="42" spans="2:60" ht="13.5" thickBot="1">
      <c r="D42" s="154"/>
    </row>
    <row r="43" spans="2:60" ht="13.5" thickBot="1">
      <c r="C43" s="40" t="str">
        <f>"Company Official Inflation Forecast Dated "&amp;TEXT('Table 4'!$H$5,"mmmm dd, yyyy")</f>
        <v>Company Official Inflation Forecast Dated June 30, 2021</v>
      </c>
      <c r="D43" s="142"/>
      <c r="E43" s="142"/>
      <c r="F43" s="142"/>
      <c r="G43" s="142"/>
      <c r="H43" s="142"/>
      <c r="I43" s="142"/>
      <c r="J43" s="142"/>
      <c r="K43" s="144"/>
    </row>
    <row r="44" spans="2:60">
      <c r="C44" s="87">
        <v>2019</v>
      </c>
      <c r="D44" s="41">
        <f>VLOOKUP(C44,'[21]Inflation Forecast'!$B$6:$C$61,2,FALSE)</f>
        <v>1.7999999999999999E-2</v>
      </c>
      <c r="E44" s="85"/>
      <c r="F44" s="87">
        <f>C52+1</f>
        <v>2028</v>
      </c>
      <c r="G44" s="41">
        <f>VLOOKUP(F44,'[21]Inflation Forecast'!$B$6:$C$61,2,FALSE)</f>
        <v>2.3E-2</v>
      </c>
      <c r="H44" s="85"/>
      <c r="I44" s="87">
        <f>F52+1</f>
        <v>2037</v>
      </c>
      <c r="J44" s="41">
        <f>VLOOKUP(I44,'[21]Inflation Forecast'!$B$6:$C$61,2,FALSE)</f>
        <v>2.3E-2</v>
      </c>
    </row>
    <row r="45" spans="2:60">
      <c r="C45" s="87">
        <f t="shared" ref="C45:C52" si="36">C44+1</f>
        <v>2020</v>
      </c>
      <c r="D45" s="41">
        <f>VLOOKUP(C45,'[21]Inflation Forecast'!$B$6:$C$61,2,FALSE)</f>
        <v>1.2E-2</v>
      </c>
      <c r="E45" s="85"/>
      <c r="F45" s="87">
        <f t="shared" ref="F45:F52" si="37">F44+1</f>
        <v>2029</v>
      </c>
      <c r="G45" s="41">
        <f>VLOOKUP(F45,'[21]Inflation Forecast'!$B$6:$C$61,2,FALSE)</f>
        <v>2.4E-2</v>
      </c>
      <c r="H45" s="85"/>
      <c r="I45" s="87">
        <f t="shared" ref="I45:I52" si="38">I44+1</f>
        <v>2038</v>
      </c>
      <c r="J45" s="41">
        <f>VLOOKUP(I45,'[21]Inflation Forecast'!$B$6:$C$61,2,FALSE)</f>
        <v>2.3E-2</v>
      </c>
    </row>
    <row r="46" spans="2:60">
      <c r="C46" s="87">
        <f t="shared" si="36"/>
        <v>2021</v>
      </c>
      <c r="D46" s="41">
        <f>VLOOKUP(C46,'[21]Inflation Forecast'!$B$6:$C$61,2,FALSE)</f>
        <v>3.2000000000000001E-2</v>
      </c>
      <c r="E46" s="85"/>
      <c r="F46" s="87">
        <f t="shared" si="37"/>
        <v>2030</v>
      </c>
      <c r="G46" s="41">
        <f>VLOOKUP(F46,'[21]Inflation Forecast'!$B$6:$C$61,2,FALSE)</f>
        <v>2.3E-2</v>
      </c>
      <c r="H46" s="85"/>
      <c r="I46" s="87">
        <f t="shared" si="38"/>
        <v>2039</v>
      </c>
      <c r="J46" s="41">
        <f>VLOOKUP(I46,'[21]Inflation Forecast'!$B$6:$C$61,2,FALSE)</f>
        <v>2.3E-2</v>
      </c>
    </row>
    <row r="47" spans="2:60">
      <c r="C47" s="87">
        <f t="shared" si="36"/>
        <v>2022</v>
      </c>
      <c r="D47" s="41">
        <f>VLOOKUP(C47,'[21]Inflation Forecast'!$B$6:$C$61,2,FALSE)</f>
        <v>2.1999999999999999E-2</v>
      </c>
      <c r="E47" s="85"/>
      <c r="F47" s="87">
        <f t="shared" si="37"/>
        <v>2031</v>
      </c>
      <c r="G47" s="41">
        <f>VLOOKUP(F47,'[21]Inflation Forecast'!$B$6:$C$61,2,FALSE)</f>
        <v>2.3E-2</v>
      </c>
      <c r="H47" s="85"/>
      <c r="I47" s="87">
        <f t="shared" si="38"/>
        <v>2040</v>
      </c>
      <c r="J47" s="41">
        <f>VLOOKUP(I47,'[21]Inflation Forecast'!$B$6:$C$61,2,FALSE)</f>
        <v>2.3E-2</v>
      </c>
    </row>
    <row r="48" spans="2:60" s="119" customFormat="1">
      <c r="B48" s="117"/>
      <c r="C48" s="87">
        <f t="shared" si="36"/>
        <v>2023</v>
      </c>
      <c r="D48" s="41">
        <f>VLOOKUP(C48,'[21]Inflation Forecast'!$B$6:$C$61,2,FALSE)</f>
        <v>2.1000000000000001E-2</v>
      </c>
      <c r="E48" s="85"/>
      <c r="F48" s="87">
        <f t="shared" si="37"/>
        <v>2032</v>
      </c>
      <c r="G48" s="41">
        <f>VLOOKUP(F48,'[21]Inflation Forecast'!$B$6:$C$61,2,FALSE)</f>
        <v>2.3E-2</v>
      </c>
      <c r="H48" s="85"/>
      <c r="I48" s="87">
        <f t="shared" si="38"/>
        <v>2041</v>
      </c>
      <c r="J48" s="41">
        <f>VLOOKUP(I48,'[21]Inflation Forecast'!$B$6:$C$61,2,FALSE)</f>
        <v>2.1999999999999999E-2</v>
      </c>
      <c r="K48" s="117"/>
      <c r="L48" s="117"/>
      <c r="M48" s="117"/>
      <c r="N48" s="117"/>
      <c r="O48" s="117"/>
      <c r="P48" s="117"/>
      <c r="BG48" s="164"/>
    </row>
    <row r="49" spans="2:59" s="119" customFormat="1">
      <c r="B49" s="117"/>
      <c r="C49" s="87">
        <f t="shared" si="36"/>
        <v>2024</v>
      </c>
      <c r="D49" s="41">
        <f>VLOOKUP(C49,'[21]Inflation Forecast'!$B$6:$C$61,2,FALSE)</f>
        <v>2.1999999999999999E-2</v>
      </c>
      <c r="E49" s="85"/>
      <c r="F49" s="87">
        <f t="shared" si="37"/>
        <v>2033</v>
      </c>
      <c r="G49" s="41">
        <f>VLOOKUP(F49,'[21]Inflation Forecast'!$B$6:$C$61,2,FALSE)</f>
        <v>2.3E-2</v>
      </c>
      <c r="H49" s="85"/>
      <c r="I49" s="87">
        <f t="shared" si="38"/>
        <v>2042</v>
      </c>
      <c r="J49" s="41">
        <f>VLOOKUP(I49,'[21]Inflation Forecast'!$B$6:$C$61,2,FALSE)</f>
        <v>2.1999999999999999E-2</v>
      </c>
      <c r="K49" s="117"/>
      <c r="L49" s="117"/>
      <c r="M49" s="117"/>
      <c r="N49" s="117"/>
      <c r="O49" s="117"/>
      <c r="P49" s="117"/>
      <c r="BG49" s="164"/>
    </row>
    <row r="50" spans="2:59" s="119" customFormat="1">
      <c r="C50" s="87">
        <f t="shared" si="36"/>
        <v>2025</v>
      </c>
      <c r="D50" s="41">
        <f>VLOOKUP(C50,'[21]Inflation Forecast'!$B$6:$C$61,2,FALSE)</f>
        <v>2.3E-2</v>
      </c>
      <c r="E50" s="86"/>
      <c r="F50" s="87">
        <f t="shared" si="37"/>
        <v>2034</v>
      </c>
      <c r="G50" s="41">
        <f>VLOOKUP(F50,'[21]Inflation Forecast'!$B$6:$C$61,2,FALSE)</f>
        <v>2.3E-2</v>
      </c>
      <c r="H50" s="86"/>
      <c r="I50" s="87">
        <f t="shared" si="38"/>
        <v>2043</v>
      </c>
      <c r="J50" s="41">
        <f>VLOOKUP(I50,'[21]Inflation Forecast'!$B$6:$C$61,2,FALSE)</f>
        <v>2.3E-2</v>
      </c>
      <c r="BG50" s="164"/>
    </row>
    <row r="51" spans="2:59" s="119" customFormat="1">
      <c r="C51" s="87">
        <f t="shared" si="36"/>
        <v>2026</v>
      </c>
      <c r="D51" s="41">
        <f>VLOOKUP(C51,'[21]Inflation Forecast'!$B$6:$C$61,2,FALSE)</f>
        <v>2.3E-2</v>
      </c>
      <c r="E51" s="86"/>
      <c r="F51" s="87">
        <f t="shared" si="37"/>
        <v>2035</v>
      </c>
      <c r="G51" s="41">
        <f>VLOOKUP(F51,'[21]Inflation Forecast'!$B$6:$C$61,2,FALSE)</f>
        <v>2.3E-2</v>
      </c>
      <c r="H51" s="86"/>
      <c r="I51" s="87">
        <f t="shared" si="38"/>
        <v>2044</v>
      </c>
      <c r="J51" s="41">
        <f>VLOOKUP(I51,'[21]Inflation Forecast'!$B$6:$C$61,2,FALSE)</f>
        <v>2.1999999999999999E-2</v>
      </c>
      <c r="BG51" s="164"/>
    </row>
    <row r="52" spans="2:59">
      <c r="B52" s="119"/>
      <c r="C52" s="87">
        <f t="shared" si="36"/>
        <v>2027</v>
      </c>
      <c r="D52" s="41">
        <f>VLOOKUP(C52,'[21]Inflation Forecast'!$B$6:$C$61,2,FALSE)</f>
        <v>2.3E-2</v>
      </c>
      <c r="E52" s="86"/>
      <c r="F52" s="87">
        <f t="shared" si="37"/>
        <v>2036</v>
      </c>
      <c r="G52" s="41">
        <f>VLOOKUP(F52,'[21]Inflation Forecast'!$B$6:$C$61,2,FALSE)</f>
        <v>2.3E-2</v>
      </c>
      <c r="H52" s="86"/>
      <c r="I52" s="87">
        <f t="shared" si="38"/>
        <v>2045</v>
      </c>
      <c r="J52" s="41">
        <f>VLOOKUP(I52,'[21]Inflation Forecast'!$B$6:$C$61,2,FALSE)</f>
        <v>2.3E-2</v>
      </c>
      <c r="K52" s="119"/>
      <c r="L52" s="119"/>
      <c r="M52" s="119"/>
      <c r="N52" s="119"/>
      <c r="O52" s="119"/>
      <c r="P52" s="119"/>
    </row>
    <row r="53" spans="2:59"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</row>
    <row r="64" spans="2:59">
      <c r="C64" s="150"/>
      <c r="D64" s="154"/>
    </row>
    <row r="65" spans="3:4">
      <c r="C65" s="150"/>
      <c r="D65" s="154"/>
    </row>
    <row r="66" spans="3:4">
      <c r="C66" s="150"/>
      <c r="D66" s="154"/>
    </row>
    <row r="67" spans="3:4">
      <c r="C67" s="150"/>
      <c r="D67" s="154"/>
    </row>
    <row r="68" spans="3:4">
      <c r="C68" s="150"/>
      <c r="D68" s="154"/>
    </row>
    <row r="69" spans="3:4">
      <c r="C69" s="150"/>
      <c r="D69" s="154"/>
    </row>
    <row r="70" spans="3:4">
      <c r="C70" s="150"/>
      <c r="D70" s="154"/>
    </row>
    <row r="71" spans="3:4">
      <c r="C71" s="150"/>
      <c r="D71" s="154"/>
    </row>
    <row r="72" spans="3:4">
      <c r="C72" s="150"/>
      <c r="D72" s="154"/>
    </row>
    <row r="73" spans="3:4">
      <c r="C73" s="150"/>
      <c r="D73" s="154"/>
    </row>
  </sheetData>
  <mergeCells count="24"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topLeftCell="A2" zoomScale="80" zoomScaleNormal="80" zoomScaleSheetLayoutView="80" workbookViewId="0">
      <selection activeCell="L15" sqref="L15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23" customFormat="1" ht="15.75" hidden="1">
      <c r="B1" s="1" t="s">
        <v>35</v>
      </c>
      <c r="C1" s="1"/>
      <c r="D1" s="1"/>
      <c r="E1" s="1"/>
      <c r="F1" s="1"/>
      <c r="G1" s="220"/>
      <c r="H1" s="1"/>
      <c r="I1" s="1"/>
      <c r="J1" s="1"/>
      <c r="K1" s="1"/>
      <c r="L1" s="221"/>
      <c r="M1" s="222"/>
      <c r="N1" s="222"/>
      <c r="O1" s="222"/>
      <c r="P1" s="222"/>
    </row>
    <row r="2" spans="2:16" s="223" customFormat="1" ht="5.25" customHeight="1">
      <c r="B2" s="1"/>
      <c r="C2" s="1"/>
      <c r="D2" s="1"/>
      <c r="E2" s="1"/>
      <c r="F2" s="1"/>
      <c r="G2" s="220"/>
      <c r="H2" s="1"/>
      <c r="I2" s="1"/>
      <c r="J2" s="1"/>
      <c r="K2" s="1"/>
      <c r="L2" s="221"/>
      <c r="M2" s="222"/>
      <c r="N2" s="222"/>
      <c r="O2" s="222"/>
      <c r="P2" s="222"/>
    </row>
    <row r="3" spans="2:16" s="223" customFormat="1" ht="15.75">
      <c r="B3" s="1" t="s">
        <v>94</v>
      </c>
      <c r="C3" s="1"/>
      <c r="D3" s="1"/>
      <c r="E3" s="1"/>
      <c r="F3" s="1"/>
      <c r="G3" s="220"/>
      <c r="H3" s="1"/>
      <c r="I3" s="1"/>
      <c r="J3" s="1"/>
      <c r="K3" s="1"/>
      <c r="L3" s="221"/>
      <c r="M3" s="222"/>
      <c r="N3" s="222"/>
      <c r="O3" s="222"/>
      <c r="P3" s="222"/>
    </row>
    <row r="4" spans="2:16" s="225" customFormat="1" ht="15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24"/>
      <c r="N4" s="224"/>
      <c r="O4" s="224"/>
      <c r="P4" s="224"/>
    </row>
    <row r="5" spans="2:16" s="225" customFormat="1" ht="15">
      <c r="B5" s="4" t="str">
        <f ca="1">'Table 1'!B5</f>
        <v>Utah 2021.Q2 - 100.0 MW and 100.0%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25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24"/>
      <c r="N6" s="224"/>
      <c r="O6" s="224"/>
      <c r="P6" s="224"/>
    </row>
    <row r="7" spans="2:16">
      <c r="D7" s="226"/>
      <c r="E7" s="226"/>
      <c r="F7" s="226"/>
      <c r="G7" s="227"/>
      <c r="H7" s="227"/>
      <c r="I7" s="227"/>
      <c r="J7" s="227"/>
      <c r="K7" s="227"/>
      <c r="L7" s="227"/>
      <c r="M7" s="228"/>
    </row>
    <row r="8" spans="2:16">
      <c r="B8" s="229"/>
      <c r="C8" s="229"/>
      <c r="D8" s="230" t="s">
        <v>96</v>
      </c>
      <c r="E8" s="231"/>
      <c r="F8" s="231"/>
      <c r="G8" s="230"/>
      <c r="H8" s="230"/>
      <c r="I8" s="232" t="s">
        <v>97</v>
      </c>
      <c r="J8" s="233"/>
      <c r="K8" s="233"/>
      <c r="L8" s="234"/>
      <c r="M8" s="235" t="s">
        <v>96</v>
      </c>
      <c r="N8" s="236"/>
      <c r="O8" s="237"/>
    </row>
    <row r="9" spans="2:16">
      <c r="B9" s="238" t="str">
        <f>'[20]Avoided Costs'!B4</f>
        <v>Year</v>
      </c>
      <c r="C9" s="238" t="str">
        <f>'[20]Avoided Costs'!C4</f>
        <v>Annual</v>
      </c>
      <c r="D9" s="239" t="str">
        <f>'[20]Avoided Costs'!D4</f>
        <v>Jan</v>
      </c>
      <c r="E9" s="240" t="str">
        <f>'[20]Avoided Costs'!E4</f>
        <v>Feb</v>
      </c>
      <c r="F9" s="240" t="str">
        <f>'[20]Avoided Costs'!F4</f>
        <v>Mar</v>
      </c>
      <c r="G9" s="240" t="str">
        <f>'[20]Avoided Costs'!G4</f>
        <v>Apr</v>
      </c>
      <c r="H9" s="241" t="str">
        <f>'[20]Avoided Costs'!H4</f>
        <v>May</v>
      </c>
      <c r="I9" s="171" t="str">
        <f>'[20]Avoided Costs'!I4</f>
        <v>Jun</v>
      </c>
      <c r="J9" s="171" t="str">
        <f>'[20]Avoided Costs'!J4</f>
        <v>Jul</v>
      </c>
      <c r="K9" s="171" t="str">
        <f>'[20]Avoided Costs'!K4</f>
        <v>Aug</v>
      </c>
      <c r="L9" s="171" t="str">
        <f>'[20]Avoided Costs'!L4</f>
        <v>Sep</v>
      </c>
      <c r="M9" s="239" t="str">
        <f>'[20]Avoided Costs'!M4</f>
        <v>Oct</v>
      </c>
      <c r="N9" s="240" t="str">
        <f>'[20]Avoided Costs'!N4</f>
        <v>Nov</v>
      </c>
      <c r="O9" s="241" t="str">
        <f>'[20]Avoided Costs'!O4</f>
        <v>Dec</v>
      </c>
    </row>
    <row r="10" spans="2:16" ht="12.75" customHeight="1">
      <c r="B10" s="219"/>
      <c r="C10" s="219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5"/>
    </row>
    <row r="11" spans="2:16" ht="12.75" customHeight="1">
      <c r="B11" s="243" t="s">
        <v>98</v>
      </c>
      <c r="C11" s="243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5"/>
    </row>
    <row r="12" spans="2:16" ht="12.75" hidden="1" customHeight="1">
      <c r="B12" s="244"/>
      <c r="C12" s="245"/>
      <c r="D12" s="8"/>
      <c r="E12" s="8"/>
      <c r="F12" s="8"/>
      <c r="G12" s="8"/>
      <c r="H12" s="13"/>
      <c r="I12" s="246"/>
      <c r="J12" s="247"/>
      <c r="K12" s="247"/>
      <c r="L12" s="248"/>
      <c r="M12" s="246"/>
      <c r="N12" s="247"/>
      <c r="O12" s="248"/>
    </row>
    <row r="13" spans="2:16" ht="12.75" customHeight="1">
      <c r="B13" s="249">
        <f>'[20]Avoided Costs'!B7</f>
        <v>2022</v>
      </c>
      <c r="C13" s="250">
        <f>'[20]Avoided Costs'!C7</f>
        <v>27.91542094783696</v>
      </c>
      <c r="D13" s="251">
        <f>'[20]Avoided Costs'!D7</f>
        <v>36.982500290902308</v>
      </c>
      <c r="E13" s="251">
        <f>'[20]Avoided Costs'!E7</f>
        <v>25.39241307585478</v>
      </c>
      <c r="F13" s="251">
        <f>'[20]Avoided Costs'!F7</f>
        <v>21.658938977263308</v>
      </c>
      <c r="G13" s="251">
        <f>'[20]Avoided Costs'!G7</f>
        <v>16.97045712259867</v>
      </c>
      <c r="H13" s="252">
        <f>'[20]Avoided Costs'!H7</f>
        <v>16.274366509896371</v>
      </c>
      <c r="I13" s="253">
        <f>'[20]Avoided Costs'!I7</f>
        <v>21.066471208397711</v>
      </c>
      <c r="J13" s="251">
        <f>'[20]Avoided Costs'!J7</f>
        <v>59.328750747188685</v>
      </c>
      <c r="K13" s="251">
        <f>'[20]Avoided Costs'!K7</f>
        <v>43.92161063202667</v>
      </c>
      <c r="L13" s="252">
        <f>'[20]Avoided Costs'!L7</f>
        <v>28.603520794314434</v>
      </c>
      <c r="M13" s="253">
        <f>'[20]Avoided Costs'!M7</f>
        <v>19.631792357665919</v>
      </c>
      <c r="N13" s="251">
        <f>'[20]Avoided Costs'!N7</f>
        <v>20.510334554539579</v>
      </c>
      <c r="O13" s="252">
        <f>'[20]Avoided Costs'!O7</f>
        <v>23.609058854121876</v>
      </c>
    </row>
    <row r="14" spans="2:16" ht="12.75" customHeight="1">
      <c r="B14" s="266">
        <f>'[20]Avoided Costs'!B8</f>
        <v>2023</v>
      </c>
      <c r="C14" s="254">
        <f>'[20]Avoided Costs'!C8</f>
        <v>25.612713691464844</v>
      </c>
      <c r="D14" s="255">
        <f>'[20]Avoided Costs'!D8</f>
        <v>21.087868664034552</v>
      </c>
      <c r="E14" s="255">
        <f>'[20]Avoided Costs'!E8</f>
        <v>21.934143031795422</v>
      </c>
      <c r="F14" s="255">
        <f>'[20]Avoided Costs'!F8</f>
        <v>19.901335808416647</v>
      </c>
      <c r="G14" s="255">
        <f>'[20]Avoided Costs'!G8</f>
        <v>16.282839181747494</v>
      </c>
      <c r="H14" s="256">
        <f>'[20]Avoided Costs'!H8</f>
        <v>15.789122323330531</v>
      </c>
      <c r="I14" s="257">
        <f>'[20]Avoided Costs'!I8</f>
        <v>17.989621759697172</v>
      </c>
      <c r="J14" s="255">
        <f>'[20]Avoided Costs'!J8</f>
        <v>59.653587404222741</v>
      </c>
      <c r="K14" s="255">
        <f>'[20]Avoided Costs'!K8</f>
        <v>42.969140623975747</v>
      </c>
      <c r="L14" s="256">
        <f>'[20]Avoided Costs'!L8</f>
        <v>28.100088095329909</v>
      </c>
      <c r="M14" s="257">
        <f>'[20]Avoided Costs'!M8</f>
        <v>18.809494051487455</v>
      </c>
      <c r="N14" s="255">
        <f>'[20]Avoided Costs'!N8</f>
        <v>19.913265633175769</v>
      </c>
      <c r="O14" s="256">
        <f>'[20]Avoided Costs'!O8</f>
        <v>23.915581846978835</v>
      </c>
    </row>
    <row r="15" spans="2:16" ht="12.75" customHeight="1">
      <c r="B15" s="266">
        <f>'[20]Avoided Costs'!B9</f>
        <v>2024</v>
      </c>
      <c r="C15" s="254">
        <f>'[20]Avoided Costs'!C9</f>
        <v>17.913173967358031</v>
      </c>
      <c r="D15" s="255">
        <f>'[20]Avoided Costs'!D9</f>
        <v>19.897781584757752</v>
      </c>
      <c r="E15" s="255">
        <f>'[20]Avoided Costs'!E9</f>
        <v>16.077815434309684</v>
      </c>
      <c r="F15" s="255">
        <f>'[20]Avoided Costs'!F9</f>
        <v>11.184724607566993</v>
      </c>
      <c r="G15" s="255">
        <f>'[20]Avoided Costs'!G9</f>
        <v>9.0629593863607276</v>
      </c>
      <c r="H15" s="256">
        <f>'[20]Avoided Costs'!H9</f>
        <v>9.3235055193787701</v>
      </c>
      <c r="I15" s="257">
        <f>'[20]Avoided Costs'!I9</f>
        <v>13.256823475570728</v>
      </c>
      <c r="J15" s="255">
        <f>'[20]Avoided Costs'!J9</f>
        <v>47.395293069261534</v>
      </c>
      <c r="K15" s="255">
        <f>'[20]Avoided Costs'!K9</f>
        <v>24.76111151227467</v>
      </c>
      <c r="L15" s="256">
        <f>'[20]Avoided Costs'!L9</f>
        <v>18.15671065546303</v>
      </c>
      <c r="M15" s="257">
        <f>'[20]Avoided Costs'!M9</f>
        <v>13.630017014268025</v>
      </c>
      <c r="N15" s="255">
        <f>'[20]Avoided Costs'!N9</f>
        <v>14.796073759123477</v>
      </c>
      <c r="O15" s="256">
        <f>'[20]Avoided Costs'!O9</f>
        <v>16.768470117090452</v>
      </c>
    </row>
    <row r="16" spans="2:16" ht="12.75" customHeight="1">
      <c r="B16" s="266">
        <f>'[20]Avoided Costs'!B10</f>
        <v>2025</v>
      </c>
      <c r="C16" s="254">
        <f>'[20]Avoided Costs'!C10</f>
        <v>19.009189854718233</v>
      </c>
      <c r="D16" s="255">
        <f>'[20]Avoided Costs'!D10</f>
        <v>20.192508559415657</v>
      </c>
      <c r="E16" s="255">
        <f>'[20]Avoided Costs'!E10</f>
        <v>18.156780058364383</v>
      </c>
      <c r="F16" s="255">
        <f>'[20]Avoided Costs'!F10</f>
        <v>13.665039424509692</v>
      </c>
      <c r="G16" s="255">
        <f>'[20]Avoided Costs'!G10</f>
        <v>12.193264625688395</v>
      </c>
      <c r="H16" s="256">
        <f>'[20]Avoided Costs'!H10</f>
        <v>12.342281358594535</v>
      </c>
      <c r="I16" s="257">
        <f>'[20]Avoided Costs'!I10</f>
        <v>15.353286989236043</v>
      </c>
      <c r="J16" s="255">
        <f>'[20]Avoided Costs'!J10</f>
        <v>37.776639089811674</v>
      </c>
      <c r="K16" s="255">
        <f>'[20]Avoided Costs'!K10</f>
        <v>24.27099159559295</v>
      </c>
      <c r="L16" s="256">
        <f>'[20]Avoided Costs'!L10</f>
        <v>19.699891985310657</v>
      </c>
      <c r="M16" s="257">
        <f>'[20]Avoided Costs'!M10</f>
        <v>15.750436844078283</v>
      </c>
      <c r="N16" s="255">
        <f>'[20]Avoided Costs'!N10</f>
        <v>18.786578216235466</v>
      </c>
      <c r="O16" s="256">
        <f>'[20]Avoided Costs'!O10</f>
        <v>19.517387026181066</v>
      </c>
    </row>
    <row r="17" spans="2:15" ht="12.75" customHeight="1">
      <c r="B17" s="266">
        <f>'[20]Avoided Costs'!B11</f>
        <v>2026</v>
      </c>
      <c r="C17" s="254">
        <f>'[20]Avoided Costs'!C11</f>
        <v>19.30453636004609</v>
      </c>
      <c r="D17" s="255">
        <f>'[20]Avoided Costs'!D11</f>
        <v>18.798495353359169</v>
      </c>
      <c r="E17" s="255">
        <f>'[20]Avoided Costs'!E11</f>
        <v>20.097455525680534</v>
      </c>
      <c r="F17" s="255">
        <f>'[20]Avoided Costs'!F11</f>
        <v>16.872921313975926</v>
      </c>
      <c r="G17" s="255">
        <f>'[20]Avoided Costs'!G11</f>
        <v>13.961059471732213</v>
      </c>
      <c r="H17" s="256">
        <f>'[20]Avoided Costs'!H11</f>
        <v>12.146877207630263</v>
      </c>
      <c r="I17" s="257">
        <f>'[20]Avoided Costs'!I11</f>
        <v>17.742300620904608</v>
      </c>
      <c r="J17" s="255">
        <f>'[20]Avoided Costs'!J11</f>
        <v>23.967730068878062</v>
      </c>
      <c r="K17" s="255">
        <f>'[20]Avoided Costs'!K11</f>
        <v>22.962268538922071</v>
      </c>
      <c r="L17" s="256">
        <f>'[20]Avoided Costs'!L11</f>
        <v>25.502533047404967</v>
      </c>
      <c r="M17" s="257">
        <f>'[20]Avoided Costs'!M11</f>
        <v>17.905830384187642</v>
      </c>
      <c r="N17" s="255">
        <f>'[20]Avoided Costs'!N11</f>
        <v>20.267392371541096</v>
      </c>
      <c r="O17" s="256">
        <f>'[20]Avoided Costs'!O11</f>
        <v>21.514536854019688</v>
      </c>
    </row>
    <row r="18" spans="2:15" ht="12.75" customHeight="1">
      <c r="B18" s="266">
        <f>'[20]Avoided Costs'!B12</f>
        <v>2027</v>
      </c>
      <c r="C18" s="254">
        <f>'[20]Avoided Costs'!C12</f>
        <v>20.752836178002838</v>
      </c>
      <c r="D18" s="255">
        <f>'[20]Avoided Costs'!D12</f>
        <v>20.866572664966906</v>
      </c>
      <c r="E18" s="255">
        <f>'[20]Avoided Costs'!E12</f>
        <v>21.394369284271352</v>
      </c>
      <c r="F18" s="255">
        <f>'[20]Avoided Costs'!F12</f>
        <v>18.098790542462702</v>
      </c>
      <c r="G18" s="255">
        <f>'[20]Avoided Costs'!G12</f>
        <v>14.913607520144847</v>
      </c>
      <c r="H18" s="256">
        <f>'[20]Avoided Costs'!H12</f>
        <v>12.739634485641114</v>
      </c>
      <c r="I18" s="257">
        <f>'[20]Avoided Costs'!I12</f>
        <v>18.202080239270916</v>
      </c>
      <c r="J18" s="255">
        <f>'[20]Avoided Costs'!J12</f>
        <v>24.719922386644988</v>
      </c>
      <c r="K18" s="255">
        <f>'[20]Avoided Costs'!K12</f>
        <v>26.619107091718863</v>
      </c>
      <c r="L18" s="256">
        <f>'[20]Avoided Costs'!L12</f>
        <v>26.591489773289819</v>
      </c>
      <c r="M18" s="257">
        <f>'[20]Avoided Costs'!M12</f>
        <v>18.957123555327136</v>
      </c>
      <c r="N18" s="255">
        <f>'[20]Avoided Costs'!N12</f>
        <v>21.754192709348061</v>
      </c>
      <c r="O18" s="256">
        <f>'[20]Avoided Costs'!O12</f>
        <v>24.189228555493816</v>
      </c>
    </row>
    <row r="19" spans="2:15" ht="12.75" customHeight="1">
      <c r="B19" s="266">
        <f>'[20]Avoided Costs'!B13</f>
        <v>2028</v>
      </c>
      <c r="C19" s="254">
        <f>'[20]Avoided Costs'!C13</f>
        <v>24.02984440008175</v>
      </c>
      <c r="D19" s="255">
        <f>'[20]Avoided Costs'!D13</f>
        <v>24.478539542178872</v>
      </c>
      <c r="E19" s="255">
        <f>'[20]Avoided Costs'!E13</f>
        <v>26.049381685431875</v>
      </c>
      <c r="F19" s="255">
        <f>'[20]Avoided Costs'!F13</f>
        <v>21.976725985004258</v>
      </c>
      <c r="G19" s="255">
        <f>'[20]Avoided Costs'!G13</f>
        <v>17.788324396826535</v>
      </c>
      <c r="H19" s="256">
        <f>'[20]Avoided Costs'!H13</f>
        <v>16.005350368529037</v>
      </c>
      <c r="I19" s="257">
        <f>'[20]Avoided Costs'!I13</f>
        <v>21.500207961857527</v>
      </c>
      <c r="J19" s="255">
        <f>'[20]Avoided Costs'!J13</f>
        <v>27.313259970725625</v>
      </c>
      <c r="K19" s="255">
        <f>'[20]Avoided Costs'!K13</f>
        <v>27.192106114921149</v>
      </c>
      <c r="L19" s="256">
        <f>'[20]Avoided Costs'!L13</f>
        <v>30.456826472063032</v>
      </c>
      <c r="M19" s="257">
        <f>'[20]Avoided Costs'!M13</f>
        <v>22.230954056026075</v>
      </c>
      <c r="N19" s="255">
        <f>'[20]Avoided Costs'!N13</f>
        <v>24.891016687330481</v>
      </c>
      <c r="O19" s="256">
        <f>'[20]Avoided Costs'!O13</f>
        <v>28.557893511326682</v>
      </c>
    </row>
    <row r="20" spans="2:15" ht="12.75" customHeight="1">
      <c r="B20" s="266">
        <f>'[20]Avoided Costs'!B14</f>
        <v>2029</v>
      </c>
      <c r="C20" s="254">
        <f>'[20]Avoided Costs'!C14</f>
        <v>26.804290698869043</v>
      </c>
      <c r="D20" s="255">
        <f>'[20]Avoided Costs'!D14</f>
        <v>28.156355154074287</v>
      </c>
      <c r="E20" s="255">
        <f>'[20]Avoided Costs'!E14</f>
        <v>27.341873319232171</v>
      </c>
      <c r="F20" s="255">
        <f>'[20]Avoided Costs'!F14</f>
        <v>24.687500991714938</v>
      </c>
      <c r="G20" s="255">
        <f>'[20]Avoided Costs'!G14</f>
        <v>18.674271177452265</v>
      </c>
      <c r="H20" s="256">
        <f>'[20]Avoided Costs'!H14</f>
        <v>16.57028983790708</v>
      </c>
      <c r="I20" s="257">
        <f>'[20]Avoided Costs'!I14</f>
        <v>21.229953464586288</v>
      </c>
      <c r="J20" s="255">
        <f>'[20]Avoided Costs'!J14</f>
        <v>30.92542156172696</v>
      </c>
      <c r="K20" s="255">
        <f>'[20]Avoided Costs'!K14</f>
        <v>34.37064598405874</v>
      </c>
      <c r="L20" s="256">
        <f>'[20]Avoided Costs'!L14</f>
        <v>33.235521815780963</v>
      </c>
      <c r="M20" s="257">
        <f>'[20]Avoided Costs'!M14</f>
        <v>25.637611402364907</v>
      </c>
      <c r="N20" s="255">
        <f>'[20]Avoided Costs'!N14</f>
        <v>28.710616768660852</v>
      </c>
      <c r="O20" s="256">
        <f>'[20]Avoided Costs'!O14</f>
        <v>31.990328466673532</v>
      </c>
    </row>
    <row r="21" spans="2:15" ht="12.75" customHeight="1">
      <c r="B21" s="266">
        <f>'[20]Avoided Costs'!B15</f>
        <v>2030</v>
      </c>
      <c r="C21" s="254">
        <f>'[20]Avoided Costs'!C15</f>
        <v>24.880413455271285</v>
      </c>
      <c r="D21" s="255">
        <f>'[20]Avoided Costs'!D15</f>
        <v>25.173978627261615</v>
      </c>
      <c r="E21" s="255">
        <f>'[20]Avoided Costs'!E15</f>
        <v>25.759971517802526</v>
      </c>
      <c r="F21" s="255">
        <f>'[20]Avoided Costs'!F15</f>
        <v>21.611351849398705</v>
      </c>
      <c r="G21" s="255">
        <f>'[20]Avoided Costs'!G15</f>
        <v>17.660806650521028</v>
      </c>
      <c r="H21" s="256">
        <f>'[20]Avoided Costs'!H15</f>
        <v>14.14148272497299</v>
      </c>
      <c r="I21" s="257">
        <f>'[20]Avoided Costs'!I15</f>
        <v>19.581867680290507</v>
      </c>
      <c r="J21" s="255">
        <f>'[20]Avoided Costs'!J15</f>
        <v>29.443526381406411</v>
      </c>
      <c r="K21" s="255">
        <f>'[20]Avoided Costs'!K15</f>
        <v>32.208382678674432</v>
      </c>
      <c r="L21" s="256">
        <f>'[20]Avoided Costs'!L15</f>
        <v>32.411148466628461</v>
      </c>
      <c r="M21" s="257">
        <f>'[20]Avoided Costs'!M15</f>
        <v>24.099950220176691</v>
      </c>
      <c r="N21" s="255">
        <f>'[20]Avoided Costs'!N15</f>
        <v>25.831804279545324</v>
      </c>
      <c r="O21" s="256">
        <f>'[20]Avoided Costs'!O15</f>
        <v>30.595614497655582</v>
      </c>
    </row>
    <row r="22" spans="2:15" ht="12.75" customHeight="1">
      <c r="B22" s="266">
        <f>'[20]Avoided Costs'!B16</f>
        <v>2031</v>
      </c>
      <c r="C22" s="254">
        <f>'[20]Avoided Costs'!C16</f>
        <v>26.373680683040455</v>
      </c>
      <c r="D22" s="255">
        <f>'[20]Avoided Costs'!D16</f>
        <v>27.755467253093038</v>
      </c>
      <c r="E22" s="255">
        <f>'[20]Avoided Costs'!E16</f>
        <v>28.045030853416151</v>
      </c>
      <c r="F22" s="255">
        <f>'[20]Avoided Costs'!F16</f>
        <v>23.215052776622077</v>
      </c>
      <c r="G22" s="255">
        <f>'[20]Avoided Costs'!G16</f>
        <v>19.107953068048797</v>
      </c>
      <c r="H22" s="256">
        <f>'[20]Avoided Costs'!H16</f>
        <v>14.188221344661208</v>
      </c>
      <c r="I22" s="257">
        <f>'[20]Avoided Costs'!I16</f>
        <v>21.996997155270851</v>
      </c>
      <c r="J22" s="255">
        <f>'[20]Avoided Costs'!J16</f>
        <v>30.965949313811638</v>
      </c>
      <c r="K22" s="255">
        <f>'[20]Avoided Costs'!K16</f>
        <v>33.858363188456302</v>
      </c>
      <c r="L22" s="256">
        <f>'[20]Avoided Costs'!L16</f>
        <v>33.032983479860135</v>
      </c>
      <c r="M22" s="257">
        <f>'[20]Avoided Costs'!M16</f>
        <v>25.30272099013991</v>
      </c>
      <c r="N22" s="255">
        <f>'[20]Avoided Costs'!N16</f>
        <v>26.519419292687335</v>
      </c>
      <c r="O22" s="256">
        <f>'[20]Avoided Costs'!O16</f>
        <v>32.501708860252933</v>
      </c>
    </row>
    <row r="23" spans="2:15" ht="12.75" customHeight="1">
      <c r="B23" s="266">
        <f>'[20]Avoided Costs'!B17</f>
        <v>2032</v>
      </c>
      <c r="C23" s="254">
        <f>'[20]Avoided Costs'!C17</f>
        <v>27.208631659718485</v>
      </c>
      <c r="D23" s="255">
        <f>'[20]Avoided Costs'!D17</f>
        <v>28.733812467864045</v>
      </c>
      <c r="E23" s="255">
        <f>'[20]Avoided Costs'!E17</f>
        <v>27.138569061578647</v>
      </c>
      <c r="F23" s="255">
        <f>'[20]Avoided Costs'!F17</f>
        <v>22.193444784015458</v>
      </c>
      <c r="G23" s="255">
        <f>'[20]Avoided Costs'!G17</f>
        <v>17.826980930187844</v>
      </c>
      <c r="H23" s="256">
        <f>'[20]Avoided Costs'!H17</f>
        <v>14.430544556228705</v>
      </c>
      <c r="I23" s="257">
        <f>'[20]Avoided Costs'!I17</f>
        <v>23.027509366876551</v>
      </c>
      <c r="J23" s="255">
        <f>'[20]Avoided Costs'!J17</f>
        <v>31.93040902335277</v>
      </c>
      <c r="K23" s="255">
        <f>'[20]Avoided Costs'!K17</f>
        <v>34.513728257725717</v>
      </c>
      <c r="L23" s="256">
        <f>'[20]Avoided Costs'!L17</f>
        <v>34.189168912087673</v>
      </c>
      <c r="M23" s="257">
        <f>'[20]Avoided Costs'!M17</f>
        <v>28.633865563430053</v>
      </c>
      <c r="N23" s="255">
        <f>'[20]Avoided Costs'!N17</f>
        <v>27.956104246327861</v>
      </c>
      <c r="O23" s="256">
        <f>'[20]Avoided Costs'!O17</f>
        <v>35.736704412120922</v>
      </c>
    </row>
    <row r="24" spans="2:15" ht="12.75" customHeight="1">
      <c r="B24" s="266">
        <f>'[20]Avoided Costs'!B18</f>
        <v>2033</v>
      </c>
      <c r="C24" s="254">
        <f>'[20]Avoided Costs'!C18</f>
        <v>28.290669202726182</v>
      </c>
      <c r="D24" s="255">
        <f>'[20]Avoided Costs'!D18</f>
        <v>31.151972864381367</v>
      </c>
      <c r="E24" s="255">
        <f>'[20]Avoided Costs'!E18</f>
        <v>29.982879285817035</v>
      </c>
      <c r="F24" s="255">
        <f>'[20]Avoided Costs'!F18</f>
        <v>24.089567208195167</v>
      </c>
      <c r="G24" s="255">
        <f>'[20]Avoided Costs'!G18</f>
        <v>17.773082414359681</v>
      </c>
      <c r="H24" s="256">
        <f>'[20]Avoided Costs'!H18</f>
        <v>15.282675227321965</v>
      </c>
      <c r="I24" s="257">
        <f>'[20]Avoided Costs'!I18</f>
        <v>23.163042717960352</v>
      </c>
      <c r="J24" s="255">
        <f>'[20]Avoided Costs'!J18</f>
        <v>32.799698119199562</v>
      </c>
      <c r="K24" s="255">
        <f>'[20]Avoided Costs'!K18</f>
        <v>34.839537734592795</v>
      </c>
      <c r="L24" s="256">
        <f>'[20]Avoided Costs'!L18</f>
        <v>34.254188448666078</v>
      </c>
      <c r="M24" s="257">
        <f>'[20]Avoided Costs'!M18</f>
        <v>28.033042762841909</v>
      </c>
      <c r="N24" s="255">
        <f>'[20]Avoided Costs'!N18</f>
        <v>30.724585583029107</v>
      </c>
      <c r="O24" s="256">
        <f>'[20]Avoided Costs'!O18</f>
        <v>37.323721053524402</v>
      </c>
    </row>
    <row r="25" spans="2:15" ht="12.75" customHeight="1">
      <c r="B25" s="266">
        <f>'[20]Avoided Costs'!B19</f>
        <v>2034</v>
      </c>
      <c r="C25" s="254">
        <f>'[20]Avoided Costs'!C19</f>
        <v>29.027128604562588</v>
      </c>
      <c r="D25" s="255">
        <f>'[20]Avoided Costs'!D19</f>
        <v>32.84445960238596</v>
      </c>
      <c r="E25" s="255">
        <f>'[20]Avoided Costs'!E19</f>
        <v>31.304504775595188</v>
      </c>
      <c r="F25" s="255">
        <f>'[20]Avoided Costs'!F19</f>
        <v>25.800488101741678</v>
      </c>
      <c r="G25" s="255">
        <f>'[20]Avoided Costs'!G19</f>
        <v>18.401875209680036</v>
      </c>
      <c r="H25" s="256">
        <f>'[20]Avoided Costs'!H19</f>
        <v>15.786929525966727</v>
      </c>
      <c r="I25" s="257">
        <f>'[20]Avoided Costs'!I19</f>
        <v>24.162782289291215</v>
      </c>
      <c r="J25" s="255">
        <f>'[20]Avoided Costs'!J19</f>
        <v>33.638863179086037</v>
      </c>
      <c r="K25" s="255">
        <f>'[20]Avoided Costs'!K19</f>
        <v>35.755821404845243</v>
      </c>
      <c r="L25" s="256">
        <f>'[20]Avoided Costs'!L19</f>
        <v>34.730580258736801</v>
      </c>
      <c r="M25" s="257">
        <f>'[20]Avoided Costs'!M19</f>
        <v>28.135314445492401</v>
      </c>
      <c r="N25" s="255">
        <f>'[20]Avoided Costs'!N19</f>
        <v>30.460564134305137</v>
      </c>
      <c r="O25" s="256">
        <f>'[20]Avoided Costs'!O19</f>
        <v>37.254309230430195</v>
      </c>
    </row>
    <row r="26" spans="2:15" ht="12.75" customHeight="1">
      <c r="B26" s="266">
        <f>'[20]Avoided Costs'!B20</f>
        <v>2035</v>
      </c>
      <c r="C26" s="254">
        <f>'[20]Avoided Costs'!C20</f>
        <v>30.004419348048838</v>
      </c>
      <c r="D26" s="255">
        <f>'[20]Avoided Costs'!D20</f>
        <v>33.731494194848203</v>
      </c>
      <c r="E26" s="255">
        <f>'[20]Avoided Costs'!E20</f>
        <v>31.733610566010963</v>
      </c>
      <c r="F26" s="255">
        <f>'[20]Avoided Costs'!F20</f>
        <v>25.249514925487098</v>
      </c>
      <c r="G26" s="255">
        <f>'[20]Avoided Costs'!G20</f>
        <v>18.783113507898733</v>
      </c>
      <c r="H26" s="256">
        <f>'[20]Avoided Costs'!H20</f>
        <v>16.480765081064234</v>
      </c>
      <c r="I26" s="257">
        <f>'[20]Avoided Costs'!I20</f>
        <v>23.622765395767988</v>
      </c>
      <c r="J26" s="255">
        <f>'[20]Avoided Costs'!J20</f>
        <v>34.729458486034027</v>
      </c>
      <c r="K26" s="255">
        <f>'[20]Avoided Costs'!K20</f>
        <v>38.968577107120183</v>
      </c>
      <c r="L26" s="256">
        <f>'[20]Avoided Costs'!L20</f>
        <v>37.7117996423855</v>
      </c>
      <c r="M26" s="257">
        <f>'[20]Avoided Costs'!M20</f>
        <v>29.896988188717515</v>
      </c>
      <c r="N26" s="255">
        <f>'[20]Avoided Costs'!N20</f>
        <v>30.725192321002897</v>
      </c>
      <c r="O26" s="256">
        <f>'[20]Avoided Costs'!O20</f>
        <v>38.291132345050372</v>
      </c>
    </row>
    <row r="27" spans="2:15" ht="12.75" customHeight="1">
      <c r="B27" s="266">
        <f>'[20]Avoided Costs'!B21</f>
        <v>2036</v>
      </c>
      <c r="C27" s="254">
        <f>'[20]Avoided Costs'!C21</f>
        <v>31.595310482374089</v>
      </c>
      <c r="D27" s="255">
        <f>'[20]Avoided Costs'!D21</f>
        <v>35.895320778071323</v>
      </c>
      <c r="E27" s="255">
        <f>'[20]Avoided Costs'!E21</f>
        <v>33.70069988492898</v>
      </c>
      <c r="F27" s="255">
        <f>'[20]Avoided Costs'!F21</f>
        <v>26.878869505123667</v>
      </c>
      <c r="G27" s="255">
        <f>'[20]Avoided Costs'!G21</f>
        <v>19.868041343274836</v>
      </c>
      <c r="H27" s="256">
        <f>'[20]Avoided Costs'!H21</f>
        <v>16.151377172628717</v>
      </c>
      <c r="I27" s="257">
        <f>'[20]Avoided Costs'!I21</f>
        <v>23.756369514533837</v>
      </c>
      <c r="J27" s="255">
        <f>'[20]Avoided Costs'!J21</f>
        <v>37.167825175901093</v>
      </c>
      <c r="K27" s="255">
        <f>'[20]Avoided Costs'!K21</f>
        <v>39.191994149780641</v>
      </c>
      <c r="L27" s="256">
        <f>'[20]Avoided Costs'!L21</f>
        <v>39.193689289106473</v>
      </c>
      <c r="M27" s="257">
        <f>'[20]Avoided Costs'!M21</f>
        <v>32.739941923757513</v>
      </c>
      <c r="N27" s="255">
        <f>'[20]Avoided Costs'!N21</f>
        <v>32.939516220188594</v>
      </c>
      <c r="O27" s="256">
        <f>'[20]Avoided Costs'!O21</f>
        <v>41.45321480676612</v>
      </c>
    </row>
    <row r="28" spans="2:15" ht="12.75" customHeight="1">
      <c r="B28" s="266">
        <f>'[20]Avoided Costs'!B22</f>
        <v>2037</v>
      </c>
      <c r="C28" s="254">
        <f>'[20]Avoided Costs'!C22</f>
        <v>33.397473410819494</v>
      </c>
      <c r="D28" s="255">
        <f>'[20]Avoided Costs'!D22</f>
        <v>41.217957031821975</v>
      </c>
      <c r="E28" s="255">
        <f>'[20]Avoided Costs'!E22</f>
        <v>37.249997292097127</v>
      </c>
      <c r="F28" s="255">
        <f>'[20]Avoided Costs'!F22</f>
        <v>31.447262123251754</v>
      </c>
      <c r="G28" s="255">
        <f>'[20]Avoided Costs'!G22</f>
        <v>20.095338114041216</v>
      </c>
      <c r="H28" s="256">
        <f>'[20]Avoided Costs'!H22</f>
        <v>16.739675278308731</v>
      </c>
      <c r="I28" s="257">
        <f>'[20]Avoided Costs'!I22</f>
        <v>25.908461115081277</v>
      </c>
      <c r="J28" s="255">
        <f>'[20]Avoided Costs'!J22</f>
        <v>37.109852972855812</v>
      </c>
      <c r="K28" s="255">
        <f>'[20]Avoided Costs'!K22</f>
        <v>40.209112595342177</v>
      </c>
      <c r="L28" s="256">
        <f>'[20]Avoided Costs'!L22</f>
        <v>39.291861976645059</v>
      </c>
      <c r="M28" s="257">
        <f>'[20]Avoided Costs'!M22</f>
        <v>32.032408376997438</v>
      </c>
      <c r="N28" s="255">
        <f>'[20]Avoided Costs'!N22</f>
        <v>34.571393837826946</v>
      </c>
      <c r="O28" s="256">
        <f>'[20]Avoided Costs'!O22</f>
        <v>44.82651289440291</v>
      </c>
    </row>
    <row r="29" spans="2:15" ht="12.75" customHeight="1">
      <c r="B29" s="266">
        <f>'[20]Avoided Costs'!B23</f>
        <v>2038</v>
      </c>
      <c r="C29" s="254">
        <f>'[20]Avoided Costs'!C23</f>
        <v>33.887919025427948</v>
      </c>
      <c r="D29" s="255">
        <f>'[20]Avoided Costs'!D23</f>
        <v>42.69350700430612</v>
      </c>
      <c r="E29" s="255">
        <f>'[20]Avoided Costs'!E23</f>
        <v>37.222814625861304</v>
      </c>
      <c r="F29" s="255">
        <f>'[20]Avoided Costs'!F23</f>
        <v>31.322177662628313</v>
      </c>
      <c r="G29" s="255">
        <f>'[20]Avoided Costs'!G23</f>
        <v>17.451387873021471</v>
      </c>
      <c r="H29" s="256">
        <f>'[20]Avoided Costs'!H23</f>
        <v>14.806646846232596</v>
      </c>
      <c r="I29" s="257">
        <f>'[20]Avoided Costs'!I23</f>
        <v>26.229193829335895</v>
      </c>
      <c r="J29" s="255">
        <f>'[20]Avoided Costs'!J23</f>
        <v>37.194803237321395</v>
      </c>
      <c r="K29" s="255">
        <f>'[20]Avoided Costs'!K23</f>
        <v>41.278822212924638</v>
      </c>
      <c r="L29" s="256">
        <f>'[20]Avoided Costs'!L23</f>
        <v>38.513786116858739</v>
      </c>
      <c r="M29" s="257">
        <f>'[20]Avoided Costs'!M23</f>
        <v>34.899423933929654</v>
      </c>
      <c r="N29" s="255">
        <f>'[20]Avoided Costs'!N23</f>
        <v>37.436272540951357</v>
      </c>
      <c r="O29" s="256">
        <f>'[20]Avoided Costs'!O23</f>
        <v>47.415342455950153</v>
      </c>
    </row>
    <row r="30" spans="2:15" ht="12.75" customHeight="1">
      <c r="B30" s="267">
        <f>'[20]Avoided Costs'!B24</f>
        <v>2039</v>
      </c>
      <c r="C30" s="259">
        <f>'[20]Avoided Costs'!C24</f>
        <v>0</v>
      </c>
      <c r="D30" s="260">
        <f>'[20]Avoided Costs'!D24</f>
        <v>0</v>
      </c>
      <c r="E30" s="260">
        <f>'[20]Avoided Costs'!E24</f>
        <v>0</v>
      </c>
      <c r="F30" s="260">
        <f>'[20]Avoided Costs'!F24</f>
        <v>0</v>
      </c>
      <c r="G30" s="260">
        <f>'[20]Avoided Costs'!G24</f>
        <v>0</v>
      </c>
      <c r="H30" s="261">
        <f>'[20]Avoided Costs'!H24</f>
        <v>0</v>
      </c>
      <c r="I30" s="262">
        <f>'[20]Avoided Costs'!I24</f>
        <v>0</v>
      </c>
      <c r="J30" s="260">
        <f>'[20]Avoided Costs'!J24</f>
        <v>0</v>
      </c>
      <c r="K30" s="260">
        <f>'[20]Avoided Costs'!K24</f>
        <v>0</v>
      </c>
      <c r="L30" s="261">
        <f>'[20]Avoided Costs'!L24</f>
        <v>0</v>
      </c>
      <c r="M30" s="262">
        <f>'[20]Avoided Costs'!M24</f>
        <v>0</v>
      </c>
      <c r="N30" s="260">
        <f>'[20]Avoided Costs'!N24</f>
        <v>0</v>
      </c>
      <c r="O30" s="261">
        <f>'[20]Avoided Costs'!O24</f>
        <v>0</v>
      </c>
    </row>
    <row r="31" spans="2:15" ht="12.75" hidden="1" customHeight="1">
      <c r="B31" s="15"/>
      <c r="C31" s="254"/>
      <c r="D31" s="255"/>
      <c r="E31" s="255"/>
      <c r="F31" s="255"/>
      <c r="G31" s="255"/>
      <c r="H31" s="256"/>
      <c r="I31" s="257"/>
      <c r="J31" s="255"/>
      <c r="K31" s="255"/>
      <c r="L31" s="256"/>
      <c r="M31" s="257"/>
      <c r="N31" s="255"/>
      <c r="O31" s="256"/>
    </row>
    <row r="32" spans="2:15" ht="12.75" hidden="1" customHeight="1">
      <c r="B32" s="258"/>
      <c r="C32" s="259"/>
      <c r="D32" s="260"/>
      <c r="E32" s="260"/>
      <c r="F32" s="260"/>
      <c r="G32" s="260"/>
      <c r="H32" s="261"/>
      <c r="I32" s="262"/>
      <c r="J32" s="260"/>
      <c r="K32" s="260"/>
      <c r="L32" s="261"/>
      <c r="M32" s="262"/>
      <c r="N32" s="260"/>
      <c r="O32" s="261"/>
    </row>
    <row r="33" spans="2:16" ht="12.75" customHeight="1">
      <c r="D33" s="10"/>
      <c r="E33" s="10"/>
      <c r="F33" s="10"/>
      <c r="M33" s="263"/>
    </row>
    <row r="34" spans="2:16">
      <c r="B34" s="264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</row>
    <row r="38" spans="2:16" hidden="1">
      <c r="C38" s="265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65"/>
    </row>
    <row r="40" spans="2:16">
      <c r="C40" s="265"/>
    </row>
    <row r="41" spans="2:16">
      <c r="C41" s="265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S345"/>
  <sheetViews>
    <sheetView view="pageBreakPreview" topLeftCell="A30" zoomScale="80" zoomScaleNormal="100" zoomScaleSheetLayoutView="80" workbookViewId="0">
      <selection activeCell="L15" sqref="L15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46" hidden="1" customWidth="1"/>
    <col min="9" max="10" width="16.6640625" style="32" hidden="1" customWidth="1"/>
    <col min="11" max="11" width="11.1640625" style="3" hidden="1" customWidth="1"/>
    <col min="12" max="12" width="9.33203125" style="3" hidden="1" customWidth="1"/>
    <col min="13" max="13" width="9.33203125" style="94" hidden="1" customWidth="1"/>
    <col min="14" max="14" width="10.33203125" style="94" hidden="1" customWidth="1"/>
    <col min="15" max="15" width="13.83203125" style="94" hidden="1" customWidth="1"/>
    <col min="16" max="16" width="12.83203125" style="3" hidden="1" customWidth="1"/>
    <col min="17" max="17" width="13.33203125" style="3" hidden="1" customWidth="1"/>
    <col min="18" max="19" width="9.33203125" style="3" hidden="1" customWidth="1"/>
    <col min="20" max="16384" width="9.33203125" style="3"/>
  </cols>
  <sheetData>
    <row r="1" spans="2:18" ht="15.75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75">
      <c r="B3" s="1" t="s">
        <v>55</v>
      </c>
      <c r="C3" s="1"/>
      <c r="D3" s="1"/>
      <c r="H3" s="29"/>
    </row>
    <row r="4" spans="2:18" ht="15.75">
      <c r="B4" s="1" t="s">
        <v>30</v>
      </c>
      <c r="C4" s="1"/>
      <c r="D4" s="1"/>
      <c r="H4" s="95" t="s">
        <v>29</v>
      </c>
    </row>
    <row r="5" spans="2:18" ht="15.75">
      <c r="B5" s="1" t="str">
        <f ca="1">'Table 1'!$B$5</f>
        <v>Utah 2021.Q2 - 100.0 MW and 100.0% CF</v>
      </c>
      <c r="C5" s="1"/>
      <c r="D5" s="1"/>
      <c r="H5" s="96">
        <f>'[21]Forward Price Curve'!$G$2</f>
        <v>44377</v>
      </c>
    </row>
    <row r="6" spans="2:18">
      <c r="B6" s="11"/>
      <c r="C6" s="11"/>
      <c r="D6" s="11"/>
      <c r="H6" s="29"/>
    </row>
    <row r="7" spans="2:18" ht="14.25">
      <c r="B7" s="21"/>
      <c r="C7" s="28" t="s">
        <v>26</v>
      </c>
      <c r="D7" s="224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 ca="1">O16</f>
        <v>IRP - Utah Greenfield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5" thickBot="1">
      <c r="B15" s="26"/>
      <c r="C15" s="27"/>
      <c r="D15" s="27"/>
      <c r="E15" s="27"/>
      <c r="F15" s="27"/>
      <c r="H15" s="30"/>
      <c r="I15" s="34" t="s">
        <v>59</v>
      </c>
      <c r="J15" s="34"/>
      <c r="K15" s="3" t="s">
        <v>60</v>
      </c>
      <c r="L15" s="3" t="s">
        <v>61</v>
      </c>
      <c r="P15" s="3" t="s">
        <v>60</v>
      </c>
      <c r="R15" s="3" t="s">
        <v>141</v>
      </c>
    </row>
    <row r="16" spans="2:18" ht="13.5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140</v>
      </c>
      <c r="K16" s="34" t="s">
        <v>27</v>
      </c>
      <c r="L16" s="34" t="s">
        <v>27</v>
      </c>
      <c r="M16" s="102" t="s">
        <v>0</v>
      </c>
      <c r="O16" s="103" t="str">
        <f ca="1">IF(_30_Geo_West&gt;0,"IRP - Wyo NE",IF(_436_CCCT_WestMain&gt;0,"West Side","IRP - Utah Greenfield"))</f>
        <v>IRP - Utah Greenfield</v>
      </c>
      <c r="P16" s="103" t="s">
        <v>90</v>
      </c>
      <c r="Q16" s="103" t="s">
        <v>61</v>
      </c>
      <c r="R16" s="3" t="s">
        <v>140</v>
      </c>
    </row>
    <row r="17" spans="2:18" ht="13.5" thickBot="1">
      <c r="B17" s="26">
        <v>2019</v>
      </c>
      <c r="C17" s="27">
        <f t="shared" ref="C17:C38" ca="1" si="0">ROUND(SUMIF($M$17:$M$340,$B17,$I$17:$I$340)/COUNTIF($M$17:$M$340,$B17),2)</f>
        <v>2.42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f>'[21]Forward Price Curve'!D105</f>
        <v>42370</v>
      </c>
      <c r="I17" s="35">
        <f ca="1">VLOOKUP(H17,'[21]Forward Price Curve'!$D$75:$AZ$447,$O$17-3)</f>
        <v>2.2763825364431489</v>
      </c>
      <c r="J17" s="35">
        <f>VLOOKUP(H17,'[21]Forward Price Curve'!$D$75:$AZ$447,$R$17-3)</f>
        <v>2.2724718011978848</v>
      </c>
      <c r="K17" s="35">
        <f>VLOOKUP($H17,'[21]Forward Price Curve'!$D$75:$AZ$447,$P$17-3)</f>
        <v>2.3748742653912789</v>
      </c>
      <c r="L17" s="35">
        <f>VLOOKUP($H17,'[21]Forward Price Curve'!$D$75:$AZ$447,$Q$17-3)</f>
        <v>2.2757987901986261</v>
      </c>
      <c r="M17" s="104">
        <f t="shared" ref="M17:M64" si="4">YEAR(H17)</f>
        <v>2016</v>
      </c>
      <c r="O17" s="105">
        <f ca="1">MATCH(O16,'[21]Forward Price Curve'!$A$7:$IV$7,FALSE)</f>
        <v>47</v>
      </c>
      <c r="P17" s="105">
        <f>MATCH(P16,'[21]Forward Price Curve'!$A$7:$IV$7,FALSE)</f>
        <v>43</v>
      </c>
      <c r="Q17" s="105">
        <f>MATCH(Q16,'[21]Forward Price Curve'!$A$7:$IV$7,FALSE)</f>
        <v>46</v>
      </c>
      <c r="R17" s="105">
        <f>MATCH(R16,'[21]Forward Price Curve'!$A$7:$IV$7,FALSE)</f>
        <v>42</v>
      </c>
    </row>
    <row r="18" spans="2:18">
      <c r="B18" s="26">
        <f t="shared" ref="B18:B38" si="5">B17+1</f>
        <v>2020</v>
      </c>
      <c r="C18" s="27">
        <f t="shared" ca="1" si="0"/>
        <v>1.98</v>
      </c>
      <c r="D18" s="27">
        <f t="shared" si="1"/>
        <v>1.99</v>
      </c>
      <c r="E18" s="27">
        <f t="shared" si="2"/>
        <v>2.17</v>
      </c>
      <c r="F18" s="27">
        <f t="shared" si="3"/>
        <v>1.79</v>
      </c>
      <c r="H18" s="31">
        <f>'[21]Forward Price Curve'!D106</f>
        <v>42401</v>
      </c>
      <c r="I18" s="35">
        <f ca="1">VLOOKUP(H18,'[21]Forward Price Curve'!$D$75:$AZ$447,$O$17-3)</f>
        <v>1.8452064945978397</v>
      </c>
      <c r="J18" s="35">
        <f>VLOOKUP(H18,'[21]Forward Price Curve'!$D$75:$AZ$447,$R$17-3)</f>
        <v>1.8414277116248936</v>
      </c>
      <c r="K18" s="35">
        <f>VLOOKUP(H18,'[21]Forward Price Curve'!$D$75:$AZ$447,$P$17-3)</f>
        <v>1.7746276302006363</v>
      </c>
      <c r="L18" s="35">
        <f>VLOOKUP($H18,'[21]Forward Price Curve'!$D$75:$AZ$447,$Q$17-3)</f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ca="1" si="0"/>
        <v>3.75</v>
      </c>
      <c r="D19" s="27">
        <f t="shared" si="1"/>
        <v>3.76</v>
      </c>
      <c r="E19" s="27">
        <f t="shared" si="2"/>
        <v>3.6</v>
      </c>
      <c r="F19" s="27">
        <f t="shared" si="3"/>
        <v>6</v>
      </c>
      <c r="H19" s="31">
        <f>'[21]Forward Price Curve'!D107</f>
        <v>42430</v>
      </c>
      <c r="I19" s="35">
        <f ca="1">VLOOKUP(H19,'[21]Forward Price Curve'!$D$75:$AZ$447,$O$17-3)</f>
        <v>1.5253593249607535</v>
      </c>
      <c r="J19" s="35">
        <f>VLOOKUP(H19,'[21]Forward Price Curve'!$D$75:$AZ$447,$R$17-3)</f>
        <v>1.5216784244226651</v>
      </c>
      <c r="K19" s="35">
        <f>VLOOKUP(H19,'[21]Forward Price Curve'!$D$75:$AZ$447,$P$17-3)</f>
        <v>1.4851256469456469</v>
      </c>
      <c r="L19" s="35">
        <f>VLOOKUP($H19,'[21]Forward Price Curve'!$D$75:$AZ$447,$Q$17-3)</f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ca="1" si="0"/>
        <v>3.22</v>
      </c>
      <c r="D20" s="27">
        <f t="shared" si="1"/>
        <v>3.23</v>
      </c>
      <c r="E20" s="27">
        <f t="shared" si="2"/>
        <v>3.29</v>
      </c>
      <c r="F20" s="27">
        <f t="shared" si="3"/>
        <v>2.96</v>
      </c>
      <c r="H20" s="31">
        <f>'[21]Forward Price Curve'!D108</f>
        <v>42461</v>
      </c>
      <c r="I20" s="35">
        <f ca="1">VLOOKUP(H20,'[21]Forward Price Curve'!$D$75:$AZ$447,$O$17-3)</f>
        <v>1.6910448299319725</v>
      </c>
      <c r="J20" s="35">
        <f>VLOOKUP(H20,'[21]Forward Price Curve'!$D$75:$AZ$447,$R$17-3)</f>
        <v>1.6873132248631368</v>
      </c>
      <c r="K20" s="35">
        <f>VLOOKUP(H20,'[21]Forward Price Curve'!$D$75:$AZ$447,$P$17-3)</f>
        <v>1.4973848492599942</v>
      </c>
      <c r="L20" s="35">
        <f>VLOOKUP($H20,'[21]Forward Price Curve'!$D$75:$AZ$447,$Q$17-3)</f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ca="1" si="0"/>
        <v>2.8</v>
      </c>
      <c r="D21" s="27">
        <f t="shared" si="1"/>
        <v>2.81</v>
      </c>
      <c r="E21" s="27">
        <f t="shared" si="2"/>
        <v>2.86</v>
      </c>
      <c r="F21" s="27">
        <f t="shared" si="3"/>
        <v>2.56</v>
      </c>
      <c r="H21" s="31">
        <f>'[21]Forward Price Curve'!D109</f>
        <v>42491</v>
      </c>
      <c r="I21" s="35">
        <f ca="1">VLOOKUP(H21,'[21]Forward Price Curve'!$D$75:$AZ$447,$O$17-3)</f>
        <v>1.7310108163265305</v>
      </c>
      <c r="J21" s="35">
        <f>VLOOKUP(H21,'[21]Forward Price Curve'!$D$75:$AZ$447,$R$17-3)</f>
        <v>1.7272669805161687</v>
      </c>
      <c r="K21" s="35">
        <f>VLOOKUP(H21,'[21]Forward Price Curve'!$D$75:$AZ$447,$P$17-3)</f>
        <v>1.5718715629148743</v>
      </c>
      <c r="L21" s="35">
        <f>VLOOKUP($H21,'[21]Forward Price Curve'!$D$75:$AZ$447,$Q$17-3)</f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ca="1" si="0"/>
        <v>2.87</v>
      </c>
      <c r="D22" s="27">
        <f t="shared" si="1"/>
        <v>2.88</v>
      </c>
      <c r="E22" s="27">
        <f t="shared" si="2"/>
        <v>2.88</v>
      </c>
      <c r="F22" s="27">
        <f t="shared" si="3"/>
        <v>2.62</v>
      </c>
      <c r="H22" s="31">
        <f>'[21]Forward Price Curve'!D110</f>
        <v>42522</v>
      </c>
      <c r="I22" s="35">
        <f ca="1">VLOOKUP(H22,'[21]Forward Price Curve'!$D$75:$AZ$447,$O$17-3)</f>
        <v>2.3388150491307629</v>
      </c>
      <c r="J22" s="35">
        <f>VLOOKUP(H22,'[21]Forward Price Curve'!$D$75:$AZ$447,$R$17-3)</f>
        <v>2.3348852077406383</v>
      </c>
      <c r="K22" s="35">
        <f>VLOOKUP(H22,'[21]Forward Price Curve'!$D$75:$AZ$447,$P$17-3)</f>
        <v>2.1751230113991165</v>
      </c>
      <c r="L22" s="35">
        <f>VLOOKUP($H22,'[21]Forward Price Curve'!$D$75:$AZ$447,$Q$17-3)</f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ca="1" si="0"/>
        <v>3.21</v>
      </c>
      <c r="D23" s="27">
        <f t="shared" si="1"/>
        <v>3.22</v>
      </c>
      <c r="E23" s="27">
        <f t="shared" si="2"/>
        <v>3.16</v>
      </c>
      <c r="F23" s="27">
        <f t="shared" si="3"/>
        <v>2.96</v>
      </c>
      <c r="H23" s="31">
        <f>'[21]Forward Price Curve'!D111</f>
        <v>42552</v>
      </c>
      <c r="I23" s="35">
        <f ca="1">VLOOKUP(H23,'[21]Forward Price Curve'!$D$75:$AZ$447,$O$17-3)</f>
        <v>2.58101081632653</v>
      </c>
      <c r="J23" s="35">
        <f>VLOOKUP(H23,'[21]Forward Price Curve'!$D$75:$AZ$447,$R$17-3)</f>
        <v>2.5770068560644699</v>
      </c>
      <c r="K23" s="35">
        <f>VLOOKUP(H23,'[21]Forward Price Curve'!$D$75:$AZ$447,$P$17-3)</f>
        <v>2.5037871798230165</v>
      </c>
      <c r="L23" s="35">
        <f>VLOOKUP($H23,'[21]Forward Price Curve'!$D$75:$AZ$447,$Q$17-3)</f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ca="1" si="0"/>
        <v>3.42</v>
      </c>
      <c r="D24" s="27">
        <f t="shared" si="1"/>
        <v>3.43</v>
      </c>
      <c r="E24" s="27">
        <f t="shared" si="2"/>
        <v>3.33</v>
      </c>
      <c r="F24" s="27">
        <f t="shared" si="3"/>
        <v>3.17</v>
      </c>
      <c r="H24" s="31">
        <f>'[21]Forward Price Curve'!D112</f>
        <v>42583</v>
      </c>
      <c r="I24" s="35">
        <f ca="1">VLOOKUP(H24,'[21]Forward Price Curve'!$D$75:$AZ$447,$O$17-3)</f>
        <v>2.6353985714285706</v>
      </c>
      <c r="J24" s="35">
        <f>VLOOKUP(H24,'[21]Forward Price Curve'!$D$75:$AZ$447,$R$17-3)</f>
        <v>2.631377966948893</v>
      </c>
      <c r="K24" s="35">
        <f>VLOOKUP(H24,'[21]Forward Price Curve'!$D$75:$AZ$447,$P$17-3)</f>
        <v>2.6477537958754924</v>
      </c>
      <c r="L24" s="35">
        <f>VLOOKUP($H24,'[21]Forward Price Curve'!$D$75:$AZ$447,$Q$17-3)</f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ca="1" si="0"/>
        <v>3.52</v>
      </c>
      <c r="D25" s="27">
        <f t="shared" si="1"/>
        <v>3.53</v>
      </c>
      <c r="E25" s="27">
        <f t="shared" si="2"/>
        <v>3.49</v>
      </c>
      <c r="F25" s="27">
        <f t="shared" si="3"/>
        <v>3.27</v>
      </c>
      <c r="H25" s="31">
        <f>'[21]Forward Price Curve'!D113</f>
        <v>42614</v>
      </c>
      <c r="I25" s="35">
        <f ca="1">VLOOKUP(H25,'[21]Forward Price Curve'!$D$75:$AZ$447,$O$17-3)</f>
        <v>2.7123373469387757</v>
      </c>
      <c r="J25" s="35">
        <f>VLOOKUP(H25,'[21]Forward Price Curve'!$D$75:$AZ$447,$R$17-3)</f>
        <v>2.7082931969805171</v>
      </c>
      <c r="K25" s="35">
        <f>VLOOKUP(H25,'[21]Forward Price Curve'!$D$75:$AZ$447,$P$17-3)</f>
        <v>2.7714741535603351</v>
      </c>
      <c r="L25" s="35">
        <f>VLOOKUP($H25,'[21]Forward Price Curve'!$D$75:$AZ$447,$Q$17-3)</f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ca="1" si="0"/>
        <v>3.76</v>
      </c>
      <c r="D26" s="27">
        <f t="shared" si="1"/>
        <v>3.77</v>
      </c>
      <c r="E26" s="27">
        <f t="shared" si="2"/>
        <v>3.71</v>
      </c>
      <c r="F26" s="27">
        <f t="shared" si="3"/>
        <v>3.51</v>
      </c>
      <c r="H26" s="31">
        <f>'[21]Forward Price Curve'!D114</f>
        <v>42644</v>
      </c>
      <c r="I26" s="35">
        <f ca="1">VLOOKUP(H26,'[21]Forward Price Curve'!$D$75:$AZ$447,$O$17-3)</f>
        <v>2.6862698430141281</v>
      </c>
      <c r="J26" s="35">
        <f>VLOOKUP(H26,'[21]Forward Price Curve'!$D$75:$AZ$447,$R$17-3)</f>
        <v>2.6822336704619465</v>
      </c>
      <c r="K26" s="35">
        <f>VLOOKUP(H26,'[21]Forward Price Curve'!$D$75:$AZ$447,$P$17-3)</f>
        <v>2.6942040298820258</v>
      </c>
      <c r="L26" s="35">
        <f>VLOOKUP($H26,'[21]Forward Price Curve'!$D$75:$AZ$447,$Q$17-3)</f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ca="1" si="0"/>
        <v>4.12</v>
      </c>
      <c r="D27" s="27">
        <f t="shared" si="1"/>
        <v>4.13</v>
      </c>
      <c r="E27" s="27">
        <f t="shared" si="2"/>
        <v>4.04</v>
      </c>
      <c r="F27" s="27">
        <f t="shared" si="3"/>
        <v>3.86</v>
      </c>
      <c r="H27" s="31">
        <f>'[21]Forward Price Curve'!D115</f>
        <v>42675</v>
      </c>
      <c r="I27" s="35">
        <f ca="1">VLOOKUP(H27,'[21]Forward Price Curve'!$D$75:$AZ$447,$O$17-3)</f>
        <v>2.269616258503401</v>
      </c>
      <c r="J27" s="35">
        <f>VLOOKUP(H27,'[21]Forward Price Curve'!$D$75:$AZ$447,$R$17-3)</f>
        <v>2.26570759393383</v>
      </c>
      <c r="K27" s="35">
        <f>VLOOKUP(H27,'[21]Forward Price Curve'!$D$75:$AZ$447,$P$17-3)</f>
        <v>2.2676824839611038</v>
      </c>
      <c r="L27" s="35">
        <f>VLOOKUP($H27,'[21]Forward Price Curve'!$D$75:$AZ$447,$Q$17-3)</f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ca="1" si="0"/>
        <v>4.28</v>
      </c>
      <c r="D28" s="27">
        <f t="shared" si="1"/>
        <v>4.29</v>
      </c>
      <c r="E28" s="27">
        <f t="shared" si="2"/>
        <v>4.1900000000000004</v>
      </c>
      <c r="F28" s="27">
        <f t="shared" si="3"/>
        <v>4.0199999999999996</v>
      </c>
      <c r="H28" s="31">
        <f>'[21]Forward Price Curve'!D116</f>
        <v>42705</v>
      </c>
      <c r="I28" s="35">
        <f ca="1">VLOOKUP(H28,'[21]Forward Price Curve'!$D$75:$AZ$447,$O$17-3)</f>
        <v>3.5123636800526663</v>
      </c>
      <c r="J28" s="35">
        <f>VLOOKUP(H28,'[21]Forward Price Curve'!$D$75:$AZ$447,$R$17-3)</f>
        <v>3.5080746990223539</v>
      </c>
      <c r="K28" s="35">
        <f>VLOOKUP(H28,'[21]Forward Price Curve'!$D$75:$AZ$447,$P$17-3)</f>
        <v>3.8167860057158185</v>
      </c>
      <c r="L28" s="35">
        <f>VLOOKUP($H28,'[21]Forward Price Curve'!$D$75:$AZ$447,$Q$17-3)</f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ca="1" si="0"/>
        <v>4.4000000000000004</v>
      </c>
      <c r="D29" s="27">
        <f t="shared" si="1"/>
        <v>4.41</v>
      </c>
      <c r="E29" s="27">
        <f t="shared" si="2"/>
        <v>4.33</v>
      </c>
      <c r="F29" s="27">
        <f t="shared" si="3"/>
        <v>4.1399999999999997</v>
      </c>
      <c r="H29" s="31">
        <f>'[21]Forward Price Curve'!D117</f>
        <v>42736</v>
      </c>
      <c r="I29" s="35">
        <f ca="1">VLOOKUP(H29,'[21]Forward Price Curve'!$D$75:$AZ$447,$O$17-3)</f>
        <v>3.2524393877551017</v>
      </c>
      <c r="J29" s="35">
        <f>VLOOKUP(H29,'[21]Forward Price Curve'!$D$75:$AZ$447,$R$17-3)</f>
        <v>3.2626434693877546</v>
      </c>
      <c r="K29" s="35">
        <f>VLOOKUP(H29,'[21]Forward Price Curve'!$D$75:$AZ$447,$P$17-3)</f>
        <v>3.5318468800105713</v>
      </c>
      <c r="L29" s="35">
        <f>VLOOKUP($H29,'[21]Forward Price Curve'!$D$75:$AZ$447,$Q$17-3)</f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ca="1" si="0"/>
        <v>4.4800000000000004</v>
      </c>
      <c r="D30" s="27">
        <f t="shared" si="1"/>
        <v>4.49</v>
      </c>
      <c r="E30" s="27">
        <f t="shared" si="2"/>
        <v>4.38</v>
      </c>
      <c r="F30" s="27">
        <f t="shared" si="3"/>
        <v>4.22</v>
      </c>
      <c r="H30" s="31">
        <f>'[21]Forward Price Curve'!D118</f>
        <v>42767</v>
      </c>
      <c r="I30" s="35">
        <f ca="1">VLOOKUP(H30,'[21]Forward Price Curve'!$D$75:$AZ$447,$O$17-3)</f>
        <v>2.6306099416909614</v>
      </c>
      <c r="J30" s="35">
        <f>VLOOKUP(H30,'[21]Forward Price Curve'!$D$75:$AZ$447,$R$17-3)</f>
        <v>2.6408140233236148</v>
      </c>
      <c r="K30" s="35">
        <f>VLOOKUP(H30,'[21]Forward Price Curve'!$D$75:$AZ$447,$P$17-3)</f>
        <v>2.6903633755419278</v>
      </c>
      <c r="L30" s="35">
        <f>VLOOKUP($H30,'[21]Forward Price Curve'!$D$75:$AZ$447,$Q$17-3)</f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ca="1" si="0"/>
        <v>4.7300000000000004</v>
      </c>
      <c r="D31" s="27">
        <f t="shared" si="1"/>
        <v>4.74</v>
      </c>
      <c r="E31" s="27">
        <f t="shared" si="2"/>
        <v>4.58</v>
      </c>
      <c r="F31" s="27">
        <f t="shared" si="3"/>
        <v>4.47</v>
      </c>
      <c r="H31" s="31">
        <f>'[21]Forward Price Curve'!D119</f>
        <v>42795</v>
      </c>
      <c r="I31" s="35">
        <f ca="1">VLOOKUP(H31,'[21]Forward Price Curve'!$D$75:$AZ$447,$O$17-3)</f>
        <v>2.5701319486504275</v>
      </c>
      <c r="J31" s="35">
        <f>VLOOKUP(H31,'[21]Forward Price Curve'!$D$75:$AZ$447,$R$17-3)</f>
        <v>2.5803360302830809</v>
      </c>
      <c r="K31" s="35">
        <f>VLOOKUP(H31,'[21]Forward Price Curve'!$D$75:$AZ$447,$P$17-3)</f>
        <v>2.5432095807524639</v>
      </c>
      <c r="L31" s="35">
        <f>VLOOKUP($H31,'[21]Forward Price Curve'!$D$75:$AZ$447,$Q$17-3)</f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ca="1" si="0"/>
        <v>4.79</v>
      </c>
      <c r="D32" s="27">
        <f t="shared" si="1"/>
        <v>4.8</v>
      </c>
      <c r="E32" s="27">
        <f t="shared" si="2"/>
        <v>4.6100000000000003</v>
      </c>
      <c r="F32" s="27">
        <f t="shared" si="3"/>
        <v>4.53</v>
      </c>
      <c r="H32" s="31">
        <f>'[21]Forward Price Curve'!D120</f>
        <v>42826</v>
      </c>
      <c r="I32" s="35">
        <f ca="1">VLOOKUP(H32,'[21]Forward Price Curve'!$D$75:$AZ$447,$O$17-3)</f>
        <v>2.7337319047619042</v>
      </c>
      <c r="J32" s="35">
        <f>VLOOKUP(H32,'[21]Forward Price Curve'!$D$75:$AZ$447,$R$17-3)</f>
        <v>2.7439359863945576</v>
      </c>
      <c r="K32" s="35">
        <f>VLOOKUP(H32,'[21]Forward Price Curve'!$D$75:$AZ$447,$P$17-3)</f>
        <v>2.7294485434555877</v>
      </c>
      <c r="L32" s="35">
        <f>VLOOKUP($H32,'[21]Forward Price Curve'!$D$75:$AZ$447,$Q$17-3)</f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ca="1" si="0"/>
        <v>4.8600000000000003</v>
      </c>
      <c r="D33" s="27">
        <f t="shared" si="1"/>
        <v>4.87</v>
      </c>
      <c r="E33" s="27">
        <f t="shared" si="2"/>
        <v>4.63</v>
      </c>
      <c r="F33" s="27">
        <f t="shared" si="3"/>
        <v>4.5999999999999996</v>
      </c>
      <c r="H33" s="31">
        <f>'[21]Forward Price Curve'!D121</f>
        <v>42856</v>
      </c>
      <c r="I33" s="35">
        <f ca="1">VLOOKUP(H33,'[21]Forward Price Curve'!$D$75:$AZ$447,$O$17-3)</f>
        <v>2.793469670836076</v>
      </c>
      <c r="J33" s="35">
        <f>VLOOKUP(H33,'[21]Forward Price Curve'!$D$75:$AZ$447,$R$17-3)</f>
        <v>2.8036737524687294</v>
      </c>
      <c r="K33" s="35">
        <f>VLOOKUP(H33,'[21]Forward Price Curve'!$D$75:$AZ$447,$P$17-3)</f>
        <v>2.7211925722904748</v>
      </c>
      <c r="L33" s="35">
        <f>VLOOKUP($H33,'[21]Forward Price Curve'!$D$75:$AZ$447,$Q$17-3)</f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ca="1" si="0"/>
        <v>4.97</v>
      </c>
      <c r="D34" s="27">
        <f t="shared" si="1"/>
        <v>4.9800000000000004</v>
      </c>
      <c r="E34" s="27">
        <f t="shared" si="2"/>
        <v>4.7</v>
      </c>
      <c r="F34" s="27">
        <f t="shared" si="3"/>
        <v>4.71</v>
      </c>
      <c r="H34" s="31">
        <f>'[21]Forward Price Curve'!D122</f>
        <v>42887</v>
      </c>
      <c r="I34" s="35">
        <f ca="1">VLOOKUP(H34,'[21]Forward Price Curve'!$D$75:$AZ$447,$O$17-3)</f>
        <v>2.8754985714285715</v>
      </c>
      <c r="J34" s="35">
        <f>VLOOKUP(H34,'[21]Forward Price Curve'!$D$75:$AZ$447,$R$17-3)</f>
        <v>2.8713045200448848</v>
      </c>
      <c r="K34" s="35">
        <f>VLOOKUP(H34,'[21]Forward Price Curve'!$D$75:$AZ$447,$P$17-3)</f>
        <v>2.8528564316455696</v>
      </c>
      <c r="L34" s="35">
        <f>VLOOKUP($H34,'[21]Forward Price Curve'!$D$75:$AZ$447,$Q$17-3)</f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ca="1" si="0"/>
        <v>5.07</v>
      </c>
      <c r="D35" s="27">
        <f t="shared" si="1"/>
        <v>5.08</v>
      </c>
      <c r="E35" s="27">
        <f t="shared" si="2"/>
        <v>4.83</v>
      </c>
      <c r="F35" s="27">
        <f t="shared" si="3"/>
        <v>4.8099999999999996</v>
      </c>
      <c r="H35" s="31">
        <f>'[21]Forward Price Curve'!D123</f>
        <v>42917</v>
      </c>
      <c r="I35" s="35">
        <f ca="1">VLOOKUP(H35,'[21]Forward Price Curve'!$D$75:$AZ$447,$O$17-3)</f>
        <v>2.6189359863945567</v>
      </c>
      <c r="J35" s="35">
        <f>VLOOKUP(H35,'[21]Forward Price Curve'!$D$75:$AZ$447,$R$17-3)</f>
        <v>2.6291400680272097</v>
      </c>
      <c r="K35" s="35">
        <f>VLOOKUP(H35,'[21]Forward Price Curve'!$D$75:$AZ$447,$P$17-3)</f>
        <v>2.4945553517572598</v>
      </c>
      <c r="L35" s="35">
        <f>VLOOKUP($H35,'[21]Forward Price Curve'!$D$75:$AZ$447,$Q$17-3)</f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ca="1" si="0"/>
        <v>5.26</v>
      </c>
      <c r="D36" s="27">
        <f t="shared" si="1"/>
        <v>5.27</v>
      </c>
      <c r="E36" s="27">
        <f t="shared" si="2"/>
        <v>4.93</v>
      </c>
      <c r="F36" s="27">
        <f t="shared" si="3"/>
        <v>4.99</v>
      </c>
      <c r="H36" s="31">
        <f>'[21]Forward Price Curve'!D124</f>
        <v>42948</v>
      </c>
      <c r="I36" s="35">
        <f ca="1">VLOOKUP(H36,'[21]Forward Price Curve'!$D$75:$AZ$447,$O$17-3)</f>
        <v>2.6204058600583098</v>
      </c>
      <c r="J36" s="35">
        <f>VLOOKUP(H36,'[21]Forward Price Curve'!$D$75:$AZ$447,$R$17-3)</f>
        <v>2.6306099416909632</v>
      </c>
      <c r="K36" s="35">
        <f>VLOOKUP(H36,'[21]Forward Price Curve'!$D$75:$AZ$447,$P$17-3)</f>
        <v>2.6662174520070065</v>
      </c>
      <c r="L36" s="35">
        <f>VLOOKUP($H36,'[21]Forward Price Curve'!$D$75:$AZ$447,$Q$17-3)</f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ca="1" si="0"/>
        <v>5.56</v>
      </c>
      <c r="D37" s="27">
        <f t="shared" si="1"/>
        <v>5.57</v>
      </c>
      <c r="E37" s="27">
        <f t="shared" si="2"/>
        <v>5.19</v>
      </c>
      <c r="F37" s="27">
        <f t="shared" si="3"/>
        <v>5.29</v>
      </c>
      <c r="H37" s="31">
        <f>'[21]Forward Price Curve'!D125</f>
        <v>42979</v>
      </c>
      <c r="I37" s="35">
        <f ca="1">VLOOKUP(H37,'[21]Forward Price Curve'!$D$75:$AZ$447,$O$17-3)</f>
        <v>2.6225484658691061</v>
      </c>
      <c r="J37" s="35">
        <f>VLOOKUP(H37,'[21]Forward Price Curve'!$D$75:$AZ$447,$R$17-3)</f>
        <v>2.6327525475017595</v>
      </c>
      <c r="K37" s="35">
        <f>VLOOKUP(H37,'[21]Forward Price Curve'!$D$75:$AZ$447,$P$17-3)</f>
        <v>2.6887120624951599</v>
      </c>
      <c r="L37" s="35">
        <f>VLOOKUP($H37,'[21]Forward Price Curve'!$D$75:$AZ$447,$Q$17-3)</f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ca="1" si="0"/>
        <v>5.9</v>
      </c>
      <c r="D38" s="27">
        <f t="shared" si="1"/>
        <v>5.91</v>
      </c>
      <c r="E38" s="27">
        <f t="shared" si="2"/>
        <v>5.43</v>
      </c>
      <c r="F38" s="27">
        <f t="shared" si="3"/>
        <v>5.63</v>
      </c>
      <c r="H38" s="31">
        <f>'[21]Forward Price Curve'!D126</f>
        <v>43009</v>
      </c>
      <c r="I38" s="35">
        <f ca="1">VLOOKUP(H38,'[21]Forward Price Curve'!$D$75:$AZ$447,$O$17-3)</f>
        <v>2.5740380272108854</v>
      </c>
      <c r="J38" s="35">
        <f>VLOOKUP(H38,'[21]Forward Price Curve'!$D$75:$AZ$447,$R$17-3)</f>
        <v>2.5842421088435388</v>
      </c>
      <c r="K38" s="35">
        <f>VLOOKUP(H38,'[21]Forward Price Curve'!$D$75:$AZ$447,$P$17-3)</f>
        <v>2.6534093301860455</v>
      </c>
      <c r="L38" s="35">
        <f>VLOOKUP($H38,'[21]Forward Price Curve'!$D$75:$AZ$447,$Q$17-3)</f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f>'[21]Forward Price Curve'!D127</f>
        <v>43040</v>
      </c>
      <c r="I39" s="35">
        <f ca="1">VLOOKUP(H39,'[21]Forward Price Curve'!$D$75:$AZ$447,$O$17-3)</f>
        <v>2.7398543537414972</v>
      </c>
      <c r="J39" s="35">
        <f>VLOOKUP(H39,'[21]Forward Price Curve'!$D$75:$AZ$447,$R$17-3)</f>
        <v>2.7500584353741506</v>
      </c>
      <c r="K39" s="35">
        <f>VLOOKUP(H39,'[21]Forward Price Curve'!$D$75:$AZ$447,$P$17-3)</f>
        <v>2.7910689165539582</v>
      </c>
      <c r="L39" s="35">
        <f>VLOOKUP($H39,'[21]Forward Price Curve'!$D$75:$AZ$447,$Q$17-3)</f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f>'[21]Forward Price Curve'!D128</f>
        <v>43070</v>
      </c>
      <c r="I40" s="35">
        <f ca="1">VLOOKUP(H40,'[21]Forward Price Curve'!$D$75:$AZ$447,$O$17-3)</f>
        <v>2.5383676300197497</v>
      </c>
      <c r="J40" s="35">
        <f>VLOOKUP(H40,'[21]Forward Price Curve'!$D$75:$AZ$447,$R$17-3)</f>
        <v>2.5485717116524031</v>
      </c>
      <c r="K40" s="35">
        <f>VLOOKUP(H40,'[21]Forward Price Curve'!$D$75:$AZ$447,$P$17-3)</f>
        <v>2.822493172147158</v>
      </c>
      <c r="L40" s="35">
        <f>VLOOKUP($H40,'[21]Forward Price Curve'!$D$75:$AZ$447,$Q$17-3)</f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f>'[21]Forward Price Curve'!D129</f>
        <v>43101</v>
      </c>
      <c r="I41" s="35">
        <f ca="1">VLOOKUP(H41,'[21]Forward Price Curve'!$D$75:$AZ$447,$O$17-3)</f>
        <v>2.9365659189280224</v>
      </c>
      <c r="J41" s="35">
        <f>VLOOKUP(H41,'[21]Forward Price Curve'!$D$75:$AZ$447,$R$17-3)</f>
        <v>2.9467048218987211</v>
      </c>
      <c r="K41" s="35">
        <f>VLOOKUP(H41,'[21]Forward Price Curve'!$D$75:$AZ$447,$P$17-3)</f>
        <v>2.8135887402859616</v>
      </c>
      <c r="L41" s="35">
        <f>VLOOKUP($H41,'[21]Forward Price Curve'!$D$75:$AZ$447,$Q$17-3)</f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f>'[21]Forward Price Curve'!D130</f>
        <v>43132</v>
      </c>
      <c r="I42" s="35">
        <f ca="1">VLOOKUP(H42,'[21]Forward Price Curve'!$D$75:$AZ$447,$O$17-3)</f>
        <v>2.2424949344592338</v>
      </c>
      <c r="J42" s="35">
        <f>VLOOKUP(H42,'[21]Forward Price Curve'!$D$75:$AZ$447,$R$17-3)</f>
        <v>2.2526338374299324</v>
      </c>
      <c r="K42" s="35">
        <f>VLOOKUP(H42,'[21]Forward Price Curve'!$D$75:$AZ$447,$P$17-3)</f>
        <v>2.2559061081726517</v>
      </c>
      <c r="L42" s="35">
        <f>VLOOKUP($H42,'[21]Forward Price Curve'!$D$75:$AZ$447,$Q$17-3)</f>
        <v>2.2490598127356938</v>
      </c>
      <c r="M42" s="104">
        <f t="shared" si="4"/>
        <v>2018</v>
      </c>
    </row>
    <row r="43" spans="2:13">
      <c r="H43" s="31">
        <f>'[21]Forward Price Curve'!D131</f>
        <v>43160</v>
      </c>
      <c r="I43" s="35">
        <f ca="1">VLOOKUP(H43,'[21]Forward Price Curve'!$D$75:$AZ$447,$O$17-3)</f>
        <v>2.1136794713706815</v>
      </c>
      <c r="J43" s="35">
        <f>VLOOKUP(H43,'[21]Forward Price Curve'!$D$75:$AZ$447,$R$17-3)</f>
        <v>2.1238183743413801</v>
      </c>
      <c r="K43" s="35">
        <f>VLOOKUP(H43,'[21]Forward Price Curve'!$D$75:$AZ$447,$P$17-3)</f>
        <v>2.1843639754367272</v>
      </c>
      <c r="L43" s="35">
        <f>VLOOKUP($H43,'[21]Forward Price Curve'!$D$75:$AZ$447,$Q$17-3)</f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Jun 30, 2021</v>
      </c>
      <c r="H44" s="31">
        <f>'[21]Forward Price Curve'!D132</f>
        <v>43191</v>
      </c>
      <c r="I44" s="35">
        <f ca="1">VLOOKUP(H44,'[21]Forward Price Curve'!$D$75:$AZ$447,$O$17-3)</f>
        <v>1.9776764449626556</v>
      </c>
      <c r="J44" s="35">
        <f>VLOOKUP(H44,'[21]Forward Price Curve'!$D$75:$AZ$447,$R$17-3)</f>
        <v>1.987815347933354</v>
      </c>
      <c r="K44" s="35">
        <f>VLOOKUP(H44,'[21]Forward Price Curve'!$D$75:$AZ$447,$P$17-3)</f>
        <v>2.02262576128114</v>
      </c>
      <c r="L44" s="35">
        <f>VLOOKUP($H44,'[21]Forward Price Curve'!$D$75:$AZ$447,$Q$17-3)</f>
        <v>2.0694667469637662</v>
      </c>
      <c r="M44" s="104">
        <f t="shared" si="4"/>
        <v>2018</v>
      </c>
    </row>
    <row r="45" spans="2:13">
      <c r="H45" s="31">
        <f>'[21]Forward Price Curve'!D133</f>
        <v>43221</v>
      </c>
      <c r="I45" s="35">
        <f ca="1">VLOOKUP(H45,'[21]Forward Price Curve'!$D$75:$AZ$447,$O$17-3)</f>
        <v>1.7831839406645238</v>
      </c>
      <c r="J45" s="35">
        <f>VLOOKUP(H45,'[21]Forward Price Curve'!$D$75:$AZ$447,$R$17-3)</f>
        <v>1.7933228436352224</v>
      </c>
      <c r="K45" s="35">
        <f>VLOOKUP(H45,'[21]Forward Price Curve'!$D$75:$AZ$447,$P$17-3)</f>
        <v>1.5708405984016238</v>
      </c>
      <c r="L45" s="35">
        <f>VLOOKUP($H45,'[21]Forward Price Curve'!$D$75:$AZ$447,$Q$17-3)</f>
        <v>1.8794896381126289</v>
      </c>
      <c r="M45" s="104">
        <f t="shared" si="4"/>
        <v>2018</v>
      </c>
    </row>
    <row r="46" spans="2:13">
      <c r="H46" s="31">
        <f>'[21]Forward Price Curve'!D134</f>
        <v>43252</v>
      </c>
      <c r="I46" s="35">
        <f ca="1">VLOOKUP(H46,'[21]Forward Price Curve'!$D$75:$AZ$447,$O$17-3)</f>
        <v>2.1436406304949229</v>
      </c>
      <c r="J46" s="35">
        <f>VLOOKUP(H46,'[21]Forward Price Curve'!$D$75:$AZ$447,$R$17-3)</f>
        <v>2.153779533465622</v>
      </c>
      <c r="K46" s="35">
        <f>VLOOKUP(H46,'[21]Forward Price Curve'!$D$75:$AZ$447,$P$17-3)</f>
        <v>1.8484832971560308</v>
      </c>
      <c r="L46" s="35">
        <f>VLOOKUP($H46,'[21]Forward Price Curve'!$D$75:$AZ$447,$Q$17-3)</f>
        <v>2.2503948014550383</v>
      </c>
      <c r="M46" s="104">
        <f t="shared" si="4"/>
        <v>2018</v>
      </c>
    </row>
    <row r="47" spans="2:13">
      <c r="H47" s="31">
        <f>'[21]Forward Price Curve'!D135</f>
        <v>43282</v>
      </c>
      <c r="I47" s="35">
        <f ca="1">VLOOKUP(H47,'[21]Forward Price Curve'!$D$75:$AZ$447,$O$17-3)</f>
        <v>2.421637499285668</v>
      </c>
      <c r="J47" s="35">
        <f>VLOOKUP(H47,'[21]Forward Price Curve'!$D$75:$AZ$447,$R$17-3)</f>
        <v>2.4317764022563666</v>
      </c>
      <c r="K47" s="35">
        <f>VLOOKUP(H47,'[21]Forward Price Curve'!$D$75:$AZ$447,$P$17-3)</f>
        <v>2.353571484540065</v>
      </c>
      <c r="L47" s="35">
        <f>VLOOKUP($H47,'[21]Forward Price Curve'!$D$75:$AZ$447,$Q$17-3)</f>
        <v>2.4674716230698741</v>
      </c>
      <c r="M47" s="104">
        <f t="shared" si="4"/>
        <v>2018</v>
      </c>
    </row>
    <row r="48" spans="2:13">
      <c r="H48" s="31">
        <f>'[21]Forward Price Curve'!D136</f>
        <v>43313</v>
      </c>
      <c r="I48" s="35">
        <f ca="1">VLOOKUP(H48,'[21]Forward Price Curve'!$D$75:$AZ$447,$O$17-3)</f>
        <v>2.4788435090089065</v>
      </c>
      <c r="J48" s="35">
        <f>VLOOKUP(H48,'[21]Forward Price Curve'!$D$75:$AZ$447,$R$17-3)</f>
        <v>2.4889824119796051</v>
      </c>
      <c r="K48" s="35">
        <f>VLOOKUP(H48,'[21]Forward Price Curve'!$D$75:$AZ$447,$P$17-3)</f>
        <v>2.5401507418632927</v>
      </c>
      <c r="L48" s="35">
        <f>VLOOKUP($H48,'[21]Forward Price Curve'!$D$75:$AZ$447,$Q$17-3)</f>
        <v>2.4624530543656684</v>
      </c>
      <c r="M48" s="104">
        <f t="shared" si="4"/>
        <v>2018</v>
      </c>
    </row>
    <row r="49" spans="8:15">
      <c r="H49" s="31">
        <f>'[21]Forward Price Curve'!D137</f>
        <v>43344</v>
      </c>
      <c r="I49" s="35">
        <f ca="1">VLOOKUP(H49,'[21]Forward Price Curve'!$D$75:$AZ$447,$O$17-3)</f>
        <v>2.2194892808138165</v>
      </c>
      <c r="J49" s="35">
        <f>VLOOKUP(H49,'[21]Forward Price Curve'!$D$75:$AZ$447,$R$17-3)</f>
        <v>2.2296281837845155</v>
      </c>
      <c r="K49" s="35">
        <f>VLOOKUP(H49,'[21]Forward Price Curve'!$D$75:$AZ$447,$P$17-3)</f>
        <v>2.3919118237202426</v>
      </c>
      <c r="L49" s="35">
        <f>VLOOKUP($H49,'[21]Forward Price Curve'!$D$75:$AZ$447,$Q$17-3)</f>
        <v>2.224504673004402</v>
      </c>
      <c r="M49" s="104">
        <f t="shared" si="4"/>
        <v>2018</v>
      </c>
      <c r="N49" s="3"/>
      <c r="O49" s="3"/>
    </row>
    <row r="50" spans="8:15">
      <c r="H50" s="31">
        <f>'[21]Forward Price Curve'!D138</f>
        <v>43374</v>
      </c>
      <c r="I50" s="35">
        <f ca="1">VLOOKUP(H50,'[21]Forward Price Curve'!$D$75:$AZ$447,$O$17-3)</f>
        <v>2.9128539684320356</v>
      </c>
      <c r="J50" s="35">
        <f>VLOOKUP(H50,'[21]Forward Price Curve'!$D$75:$AZ$447,$R$17-3)</f>
        <v>2.9229928714027342</v>
      </c>
      <c r="K50" s="35">
        <f>VLOOKUP(H50,'[21]Forward Price Curve'!$D$75:$AZ$447,$P$17-3)</f>
        <v>4.6218921162427922</v>
      </c>
      <c r="L50" s="35">
        <f>VLOOKUP($H50,'[21]Forward Price Curve'!$D$75:$AZ$447,$Q$17-3)</f>
        <v>2.9275610507263972</v>
      </c>
      <c r="M50" s="104">
        <f t="shared" si="4"/>
        <v>2018</v>
      </c>
      <c r="N50" s="3"/>
      <c r="O50" s="3"/>
    </row>
    <row r="51" spans="8:15">
      <c r="H51" s="31">
        <f>'[21]Forward Price Curve'!D139</f>
        <v>43405</v>
      </c>
      <c r="I51" s="35">
        <f ca="1">VLOOKUP(H51,'[21]Forward Price Curve'!$D$75:$AZ$447,$O$17-3)</f>
        <v>3.9745333850417399</v>
      </c>
      <c r="J51" s="35">
        <f>VLOOKUP(H51,'[21]Forward Price Curve'!$D$75:$AZ$447,$R$17-3)</f>
        <v>3.984672288012439</v>
      </c>
      <c r="K51" s="35">
        <f>VLOOKUP(H51,'[21]Forward Price Curve'!$D$75:$AZ$447,$P$17-3)</f>
        <v>8.6680488460990404</v>
      </c>
      <c r="L51" s="35">
        <f>VLOOKUP($H51,'[21]Forward Price Curve'!$D$75:$AZ$447,$Q$17-3)</f>
        <v>3.8702964836561957</v>
      </c>
      <c r="M51" s="104">
        <f t="shared" si="4"/>
        <v>2018</v>
      </c>
      <c r="N51" s="3"/>
      <c r="O51" s="3"/>
    </row>
    <row r="52" spans="8:15">
      <c r="H52" s="31">
        <f>'[21]Forward Price Curve'!D140</f>
        <v>43435</v>
      </c>
      <c r="I52" s="35">
        <f ca="1">VLOOKUP(H52,'[21]Forward Price Curve'!$D$75:$AZ$447,$O$17-3)</f>
        <v>3.9079382357981771</v>
      </c>
      <c r="J52" s="35">
        <f>VLOOKUP(H52,'[21]Forward Price Curve'!$D$75:$AZ$447,$R$17-3)</f>
        <v>3.9180771387688758</v>
      </c>
      <c r="K52" s="35">
        <f>VLOOKUP(H52,'[21]Forward Price Curve'!$D$75:$AZ$447,$P$17-3)</f>
        <v>5.443905271233902</v>
      </c>
      <c r="L52" s="35">
        <f>VLOOKUP($H52,'[21]Forward Price Curve'!$D$75:$AZ$447,$Q$17-3)</f>
        <v>3.5768990853253793</v>
      </c>
      <c r="M52" s="104">
        <f t="shared" si="4"/>
        <v>2018</v>
      </c>
      <c r="N52" s="3"/>
      <c r="O52" s="3"/>
    </row>
    <row r="53" spans="8:15">
      <c r="H53" s="31">
        <f>'[21]Forward Price Curve'!D141</f>
        <v>43466</v>
      </c>
      <c r="I53" s="35">
        <f ca="1">VLOOKUP(H53,'[21]Forward Price Curve'!$D$75:$AZ$447,$O$17-3)</f>
        <v>3.1877490634924275</v>
      </c>
      <c r="J53" s="35">
        <f>VLOOKUP(H53,'[21]Forward Price Curve'!$D$75:$AZ$447,$R$17-3)</f>
        <v>3.1978879664631261</v>
      </c>
      <c r="K53" s="35">
        <f>VLOOKUP(H53,'[21]Forward Price Curve'!$D$75:$AZ$447,$P$17-3)</f>
        <v>3.6245487172817223</v>
      </c>
      <c r="L53" s="35">
        <f>VLOOKUP($H53,'[21]Forward Price Curve'!$D$75:$AZ$447,$Q$17-3)</f>
        <v>2.9303131690480573</v>
      </c>
      <c r="M53" s="104">
        <f t="shared" si="4"/>
        <v>2019</v>
      </c>
      <c r="N53" s="3"/>
      <c r="O53" s="3"/>
    </row>
    <row r="54" spans="8:15">
      <c r="H54" s="31">
        <f>'[21]Forward Price Curve'!D142</f>
        <v>43497</v>
      </c>
      <c r="I54" s="35">
        <f ca="1">VLOOKUP(H54,'[21]Forward Price Curve'!$D$75:$AZ$447,$O$17-3)</f>
        <v>4.6376436365125295</v>
      </c>
      <c r="J54" s="35">
        <f>VLOOKUP(H54,'[21]Forward Price Curve'!$D$75:$AZ$447,$R$17-3)</f>
        <v>4.6477825394832282</v>
      </c>
      <c r="K54" s="35">
        <f>VLOOKUP(H54,'[21]Forward Price Curve'!$D$75:$AZ$447,$P$17-3)</f>
        <v>13.248679181072774</v>
      </c>
      <c r="L54" s="35">
        <f>VLOOKUP($H54,'[21]Forward Price Curve'!$D$75:$AZ$447,$Q$17-3)</f>
        <v>2.6293956266758434</v>
      </c>
      <c r="M54" s="104">
        <f t="shared" si="4"/>
        <v>2019</v>
      </c>
      <c r="N54" s="3"/>
      <c r="O54" s="3"/>
    </row>
    <row r="55" spans="8:15">
      <c r="H55" s="31">
        <f>'[21]Forward Price Curve'!D143</f>
        <v>43525</v>
      </c>
      <c r="I55" s="35">
        <f ca="1">VLOOKUP(H55,'[21]Forward Price Curve'!$D$75:$AZ$447,$O$17-3)</f>
        <v>2.8840796764808312</v>
      </c>
      <c r="J55" s="35">
        <f>VLOOKUP(H55,'[21]Forward Price Curve'!$D$75:$AZ$447,$R$17-3)</f>
        <v>2.8942185794515303</v>
      </c>
      <c r="K55" s="35">
        <f>VLOOKUP(H55,'[21]Forward Price Curve'!$D$75:$AZ$447,$P$17-3)</f>
        <v>13.147581543206581</v>
      </c>
      <c r="L55" s="35">
        <f>VLOOKUP($H55,'[21]Forward Price Curve'!$D$75:$AZ$447,$Q$17-3)</f>
        <v>3.1561599255175179</v>
      </c>
      <c r="M55" s="104">
        <f t="shared" si="4"/>
        <v>2019</v>
      </c>
      <c r="N55" s="3"/>
      <c r="O55" s="3"/>
    </row>
    <row r="56" spans="8:15">
      <c r="H56" s="31">
        <f>'[21]Forward Price Curve'!D144</f>
        <v>43556</v>
      </c>
      <c r="I56" s="35">
        <f ca="1">VLOOKUP(H56,'[21]Forward Price Curve'!$D$75:$AZ$447,$O$17-3)</f>
        <v>1.8441808891817904</v>
      </c>
      <c r="J56" s="35">
        <f>VLOOKUP(H56,'[21]Forward Price Curve'!$D$75:$AZ$447,$R$17-3)</f>
        <v>1.854319792152489</v>
      </c>
      <c r="K56" s="35">
        <f>VLOOKUP(H56,'[21]Forward Price Curve'!$D$75:$AZ$447,$P$17-3)</f>
        <v>2.0841590546952737</v>
      </c>
      <c r="L56" s="35">
        <f>VLOOKUP($H56,'[21]Forward Price Curve'!$D$75:$AZ$447,$Q$17-3)</f>
        <v>1.8712332831476464</v>
      </c>
      <c r="M56" s="104">
        <f t="shared" si="4"/>
        <v>2019</v>
      </c>
      <c r="N56" s="3"/>
      <c r="O56" s="3"/>
    </row>
    <row r="57" spans="8:15">
      <c r="H57" s="31">
        <f>'[21]Forward Price Curve'!D145</f>
        <v>43586</v>
      </c>
      <c r="I57" s="35">
        <f ca="1">VLOOKUP(H57,'[21]Forward Price Curve'!$D$75:$AZ$447,$O$17-3)</f>
        <v>1.8428726436371847</v>
      </c>
      <c r="J57" s="35">
        <f>VLOOKUP(H57,'[21]Forward Price Curve'!$D$75:$AZ$447,$R$17-3)</f>
        <v>1.8530115466078831</v>
      </c>
      <c r="K57" s="35">
        <f>VLOOKUP(H57,'[21]Forward Price Curve'!$D$75:$AZ$447,$P$17-3)</f>
        <v>1.8681647506266397</v>
      </c>
      <c r="L57" s="35">
        <f>VLOOKUP($H57,'[21]Forward Price Curve'!$D$75:$AZ$447,$Q$17-3)</f>
        <v>1.9058775961379686</v>
      </c>
      <c r="M57" s="104">
        <f t="shared" si="4"/>
        <v>2019</v>
      </c>
      <c r="N57" s="3"/>
      <c r="O57" s="3"/>
    </row>
    <row r="58" spans="8:15">
      <c r="H58" s="31">
        <f>'[21]Forward Price Curve'!D146</f>
        <v>43617</v>
      </c>
      <c r="I58" s="35">
        <f ca="1">VLOOKUP(H58,'[21]Forward Price Curve'!$D$75:$AZ$447,$O$17-3)</f>
        <v>1.5244433419272609</v>
      </c>
      <c r="J58" s="35">
        <f>VLOOKUP(H58,'[21]Forward Price Curve'!$D$75:$AZ$447,$R$17-3)</f>
        <v>1.5345822448979596</v>
      </c>
      <c r="K58" s="35">
        <f>VLOOKUP(H58,'[21]Forward Price Curve'!$D$75:$AZ$447,$P$17-3)</f>
        <v>1.6387854906922903</v>
      </c>
      <c r="L58" s="35">
        <f>VLOOKUP($H58,'[21]Forward Price Curve'!$D$75:$AZ$447,$Q$17-3)</f>
        <v>1.5109717440243182</v>
      </c>
      <c r="M58" s="104">
        <f t="shared" si="4"/>
        <v>2019</v>
      </c>
      <c r="N58" s="3"/>
      <c r="O58" s="3"/>
    </row>
    <row r="59" spans="8:15">
      <c r="H59" s="31">
        <f>'[21]Forward Price Curve'!D147</f>
        <v>43647</v>
      </c>
      <c r="I59" s="35">
        <f ca="1">VLOOKUP(H59,'[21]Forward Price Curve'!$D$75:$AZ$447,$O$17-3)</f>
        <v>1.9034544757797212</v>
      </c>
      <c r="J59" s="35">
        <f>VLOOKUP(H59,'[21]Forward Price Curve'!$D$75:$AZ$447,$R$17-3)</f>
        <v>1.9135933787504196</v>
      </c>
      <c r="K59" s="35">
        <f>VLOOKUP(H59,'[21]Forward Price Curve'!$D$75:$AZ$447,$P$17-3)</f>
        <v>2.0858127114969753</v>
      </c>
      <c r="L59" s="35">
        <f>VLOOKUP($H59,'[21]Forward Price Curve'!$D$75:$AZ$447,$Q$17-3)</f>
        <v>1.8424169854267236</v>
      </c>
      <c r="M59" s="104">
        <f t="shared" si="4"/>
        <v>2019</v>
      </c>
      <c r="N59" s="3"/>
      <c r="O59" s="3"/>
    </row>
    <row r="60" spans="8:15">
      <c r="H60" s="31">
        <f>'[21]Forward Price Curve'!D148</f>
        <v>43678</v>
      </c>
      <c r="I60" s="35">
        <f ca="1">VLOOKUP(H60,'[21]Forward Price Curve'!$D$75:$AZ$447,$O$17-3)</f>
        <v>1.7590141042279228</v>
      </c>
      <c r="J60" s="35">
        <f>VLOOKUP(H60,'[21]Forward Price Curve'!$D$75:$AZ$447,$R$17-3)</f>
        <v>1.7691530071986215</v>
      </c>
      <c r="K60" s="35">
        <f>VLOOKUP(H60,'[21]Forward Price Curve'!$D$75:$AZ$447,$P$17-3)</f>
        <v>1.9418276445205909</v>
      </c>
      <c r="L60" s="35">
        <f>VLOOKUP($H60,'[21]Forward Price Curve'!$D$75:$AZ$447,$Q$17-3)</f>
        <v>1.6795563365096018</v>
      </c>
      <c r="M60" s="104">
        <f t="shared" si="4"/>
        <v>2019</v>
      </c>
      <c r="N60" s="3"/>
      <c r="O60" s="3"/>
    </row>
    <row r="61" spans="8:15">
      <c r="H61" s="31">
        <f>'[21]Forward Price Curve'!D149</f>
        <v>43709</v>
      </c>
      <c r="I61" s="35">
        <f ca="1">VLOOKUP(H61,'[21]Forward Price Curve'!$D$75:$AZ$447,$O$17-3)</f>
        <v>1.9970154635919499</v>
      </c>
      <c r="J61" s="35">
        <f>VLOOKUP(H61,'[21]Forward Price Curve'!$D$75:$AZ$447,$R$17-3)</f>
        <v>2.0071543665626486</v>
      </c>
      <c r="K61" s="35">
        <f>VLOOKUP(H61,'[21]Forward Price Curve'!$D$75:$AZ$447,$P$17-3)</f>
        <v>2.3396128394159437</v>
      </c>
      <c r="L61" s="35">
        <f>VLOOKUP($H61,'[21]Forward Price Curve'!$D$75:$AZ$447,$Q$17-3)</f>
        <v>1.7999696075479277</v>
      </c>
      <c r="M61" s="104">
        <f t="shared" si="4"/>
        <v>2019</v>
      </c>
      <c r="N61" s="3"/>
      <c r="O61" s="3"/>
    </row>
    <row r="62" spans="8:15">
      <c r="H62" s="31">
        <f>'[21]Forward Price Curve'!D150</f>
        <v>43739</v>
      </c>
      <c r="I62" s="35">
        <f ca="1">VLOOKUP(H62,'[21]Forward Price Curve'!$D$75:$AZ$447,$O$17-3)</f>
        <v>2.0297228135455749</v>
      </c>
      <c r="J62" s="35">
        <f>VLOOKUP(H62,'[21]Forward Price Curve'!$D$75:$AZ$447,$R$17-3)</f>
        <v>2.0398617165162736</v>
      </c>
      <c r="K62" s="35">
        <f>VLOOKUP(H62,'[21]Forward Price Curve'!$D$75:$AZ$447,$P$17-3)</f>
        <v>2.9082981752924701</v>
      </c>
      <c r="L62" s="35">
        <f>VLOOKUP($H62,'[21]Forward Price Curve'!$D$75:$AZ$447,$Q$17-3)</f>
        <v>1.6259709738937289</v>
      </c>
      <c r="M62" s="104">
        <f t="shared" si="4"/>
        <v>2019</v>
      </c>
      <c r="N62" s="3"/>
      <c r="O62" s="3"/>
    </row>
    <row r="63" spans="8:15">
      <c r="H63" s="31">
        <f>'[21]Forward Price Curve'!D151</f>
        <v>43770</v>
      </c>
      <c r="I63" s="35">
        <f ca="1">VLOOKUP(H63,'[21]Forward Price Curve'!$D$75:$AZ$447,$O$17-3)</f>
        <v>2.6988904096116801</v>
      </c>
      <c r="J63" s="35">
        <f>VLOOKUP(H63,'[21]Forward Price Curve'!$D$75:$AZ$447,$R$17-3)</f>
        <v>2.7090293125823788</v>
      </c>
      <c r="K63" s="35">
        <f>VLOOKUP(H63,'[21]Forward Price Curve'!$D$75:$AZ$447,$P$17-3)</f>
        <v>3.6123940613958183</v>
      </c>
      <c r="L63" s="35">
        <f>VLOOKUP($H63,'[21]Forward Price Curve'!$D$75:$AZ$447,$Q$17-3)</f>
        <v>2.2203583793368793</v>
      </c>
      <c r="M63" s="104">
        <f t="shared" si="4"/>
        <v>2019</v>
      </c>
      <c r="N63" s="3"/>
      <c r="O63" s="3"/>
    </row>
    <row r="64" spans="8:15">
      <c r="H64" s="31">
        <f>'[21]Forward Price Curve'!D152</f>
        <v>43800</v>
      </c>
      <c r="I64" s="35">
        <f ca="1">VLOOKUP(H64,'[21]Forward Price Curve'!$D$75:$AZ$447,$O$17-3)</f>
        <v>2.6968626290175401</v>
      </c>
      <c r="J64" s="35">
        <f>VLOOKUP(H64,'[21]Forward Price Curve'!$D$75:$AZ$447,$R$17-3)</f>
        <v>2.7070015319882388</v>
      </c>
      <c r="K64" s="35">
        <f>VLOOKUP(H64,'[21]Forward Price Curve'!$D$75:$AZ$447,$P$17-3)</f>
        <v>3.1833230161006094</v>
      </c>
      <c r="L64" s="35">
        <f>VLOOKUP($H64,'[21]Forward Price Curve'!$D$75:$AZ$447,$Q$17-3)</f>
        <v>1.9343701152328134</v>
      </c>
      <c r="M64" s="104">
        <f t="shared" si="4"/>
        <v>2019</v>
      </c>
      <c r="N64" s="3"/>
      <c r="O64" s="3"/>
    </row>
    <row r="65" spans="8:15">
      <c r="H65" s="31">
        <f>'[21]Forward Price Curve'!D153</f>
        <v>43831</v>
      </c>
      <c r="I65" s="35">
        <f ca="1">VLOOKUP(H65,'[21]Forward Price Curve'!$D$75:$AZ$447,$O$17-3)</f>
        <v>2.0780297802801604</v>
      </c>
      <c r="J65" s="35">
        <f>VLOOKUP(H65,'[21]Forward Price Curve'!$D$75:$AZ$447,$R$17-3)</f>
        <v>2.0881686832508595</v>
      </c>
      <c r="K65" s="35">
        <f>VLOOKUP(H65,'[21]Forward Price Curve'!$D$75:$AZ$447,$P$17-3)</f>
        <v>2.3089728617063132</v>
      </c>
      <c r="L65" s="35">
        <f>VLOOKUP($H65,'[21]Forward Price Curve'!$D$75:$AZ$447,$Q$17-3)</f>
        <v>1.7744234739503901</v>
      </c>
      <c r="M65" s="104">
        <f t="shared" ref="M65:M112" si="6">YEAR(H65)</f>
        <v>2020</v>
      </c>
      <c r="N65" s="3"/>
      <c r="O65" s="3"/>
    </row>
    <row r="66" spans="8:15">
      <c r="H66" s="31">
        <f>'[21]Forward Price Curve'!D154</f>
        <v>43862</v>
      </c>
      <c r="I66" s="35">
        <f ca="1">VLOOKUP(H66,'[21]Forward Price Curve'!$D$75:$AZ$447,$O$17-3)</f>
        <v>1.687752100491013</v>
      </c>
      <c r="J66" s="35">
        <f>VLOOKUP(H66,'[21]Forward Price Curve'!$D$75:$AZ$447,$R$17-3)</f>
        <v>1.6978910034617116</v>
      </c>
      <c r="K66" s="35">
        <f>VLOOKUP(H66,'[21]Forward Price Curve'!$D$75:$AZ$447,$P$17-3)</f>
        <v>1.7678653681243093</v>
      </c>
      <c r="L66" s="35">
        <f>VLOOKUP($H66,'[21]Forward Price Curve'!$D$75:$AZ$447,$Q$17-3)</f>
        <v>1.6511084765355959</v>
      </c>
      <c r="M66" s="104">
        <f t="shared" si="6"/>
        <v>2020</v>
      </c>
      <c r="N66" s="3"/>
      <c r="O66" s="3"/>
    </row>
    <row r="67" spans="8:15">
      <c r="H67" s="31">
        <f>'[21]Forward Price Curve'!D155</f>
        <v>43891</v>
      </c>
      <c r="I67" s="35">
        <f ca="1">VLOOKUP(H67,'[21]Forward Price Curve'!$D$75:$AZ$447,$O$17-3)</f>
        <v>1.4749285842166715</v>
      </c>
      <c r="J67" s="35">
        <f>VLOOKUP(H67,'[21]Forward Price Curve'!$D$75:$AZ$447,$R$17-3)</f>
        <v>1.4850674871873699</v>
      </c>
      <c r="K67" s="35">
        <f>VLOOKUP(H67,'[21]Forward Price Curve'!$D$75:$AZ$447,$P$17-3)</f>
        <v>1.6827547455874448</v>
      </c>
      <c r="L67" s="35">
        <f>VLOOKUP($H67,'[21]Forward Price Curve'!$D$75:$AZ$447,$Q$17-3)</f>
        <v>1.3926884738046899</v>
      </c>
      <c r="M67" s="104">
        <f t="shared" si="6"/>
        <v>2020</v>
      </c>
      <c r="N67" s="3"/>
      <c r="O67" s="3"/>
    </row>
    <row r="68" spans="8:15">
      <c r="H68" s="31">
        <f>'[21]Forward Price Curve'!D156</f>
        <v>43922</v>
      </c>
      <c r="I68" s="35">
        <f ca="1">VLOOKUP(H68,'[21]Forward Price Curve'!$D$75:$AZ$447,$O$17-3)</f>
        <v>1.4060112991314342</v>
      </c>
      <c r="J68" s="35">
        <f>VLOOKUP(H68,'[21]Forward Price Curve'!$D$75:$AZ$447,$R$17-3)</f>
        <v>1.4161502021021328</v>
      </c>
      <c r="K68" s="35">
        <f>VLOOKUP(H68,'[21]Forward Price Curve'!$D$75:$AZ$447,$P$17-3)</f>
        <v>1.586541986215753</v>
      </c>
      <c r="L68" s="35">
        <f>VLOOKUP($H68,'[21]Forward Price Curve'!$D$75:$AZ$447,$Q$17-3)</f>
        <v>1.4157145304292549</v>
      </c>
      <c r="M68" s="104">
        <f t="shared" si="6"/>
        <v>2020</v>
      </c>
      <c r="N68" s="3"/>
      <c r="O68" s="3"/>
    </row>
    <row r="69" spans="8:15">
      <c r="H69" s="31">
        <f>'[21]Forward Price Curve'!D157</f>
        <v>43952</v>
      </c>
      <c r="I69" s="35">
        <f ca="1">VLOOKUP(H69,'[21]Forward Price Curve'!$D$75:$AZ$447,$O$17-3)</f>
        <v>1.5687952020421714</v>
      </c>
      <c r="J69" s="35">
        <f>VLOOKUP(H69,'[21]Forward Price Curve'!$D$75:$AZ$447,$R$17-3)</f>
        <v>1.5789341050128698</v>
      </c>
      <c r="K69" s="35">
        <f>VLOOKUP(H69,'[21]Forward Price Curve'!$D$75:$AZ$447,$P$17-3)</f>
        <v>1.6252108296090633</v>
      </c>
      <c r="L69" s="35">
        <f>VLOOKUP($H69,'[21]Forward Price Curve'!$D$75:$AZ$447,$Q$17-3)</f>
        <v>1.582422748686269</v>
      </c>
      <c r="M69" s="104">
        <f t="shared" si="6"/>
        <v>2020</v>
      </c>
      <c r="N69" s="3"/>
      <c r="O69" s="3"/>
    </row>
    <row r="70" spans="8:15">
      <c r="H70" s="31">
        <f>'[21]Forward Price Curve'!D158</f>
        <v>43983</v>
      </c>
      <c r="I70" s="35">
        <f ca="1">VLOOKUP(H70,'[21]Forward Price Curve'!$D$75:$AZ$447,$O$17-3)</f>
        <v>1.4676896255365173</v>
      </c>
      <c r="J70" s="35">
        <f>VLOOKUP(H70,'[21]Forward Price Curve'!$D$75:$AZ$447,$R$17-3)</f>
        <v>1.4778285285072159</v>
      </c>
      <c r="K70" s="35">
        <f>VLOOKUP(H70,'[21]Forward Price Curve'!$D$75:$AZ$447,$P$17-3)</f>
        <v>1.5098195488452553</v>
      </c>
      <c r="L70" s="35">
        <f>VLOOKUP($H70,'[21]Forward Price Curve'!$D$75:$AZ$447,$Q$17-3)</f>
        <v>1.4821269229482414</v>
      </c>
      <c r="M70" s="104">
        <f t="shared" si="6"/>
        <v>2020</v>
      </c>
      <c r="N70" s="3"/>
      <c r="O70" s="3"/>
    </row>
    <row r="71" spans="8:15">
      <c r="H71" s="31">
        <f>'[21]Forward Price Curve'!D159</f>
        <v>44013</v>
      </c>
      <c r="I71" s="35">
        <f ca="1">VLOOKUP(H71,'[21]Forward Price Curve'!$D$75:$AZ$447,$O$17-3)</f>
        <v>1.5545680317445785</v>
      </c>
      <c r="J71" s="35">
        <f>VLOOKUP(H71,'[21]Forward Price Curve'!$D$75:$AZ$447,$R$17-3)</f>
        <v>1.5647069347152771</v>
      </c>
      <c r="K71" s="35">
        <f>VLOOKUP(H71,'[21]Forward Price Curve'!$D$75:$AZ$447,$P$17-3)</f>
        <v>1.5980674730154878</v>
      </c>
      <c r="L71" s="35">
        <f>VLOOKUP($H71,'[21]Forward Price Curve'!$D$75:$AZ$447,$Q$17-3)</f>
        <v>1.5579774624173968</v>
      </c>
      <c r="M71" s="104">
        <f t="shared" si="6"/>
        <v>2020</v>
      </c>
      <c r="N71" s="3"/>
      <c r="O71" s="3"/>
    </row>
    <row r="72" spans="8:15">
      <c r="H72" s="31">
        <f>'[21]Forward Price Curve'!D160</f>
        <v>44044</v>
      </c>
      <c r="I72" s="35">
        <f ca="1">VLOOKUP(H72,'[21]Forward Price Curve'!$D$75:$AZ$447,$O$17-3)</f>
        <v>2.0888228060231624</v>
      </c>
      <c r="J72" s="35">
        <f>VLOOKUP(H72,'[21]Forward Price Curve'!$D$75:$AZ$447,$R$17-3)</f>
        <v>2.098961708993861</v>
      </c>
      <c r="K72" s="35">
        <f>VLOOKUP(H72,'[21]Forward Price Curve'!$D$75:$AZ$447,$P$17-3)</f>
        <v>2.1538798980316347</v>
      </c>
      <c r="L72" s="35">
        <f>VLOOKUP($H72,'[21]Forward Price Curve'!$D$75:$AZ$447,$Q$17-3)</f>
        <v>2.0000971763266029</v>
      </c>
      <c r="M72" s="104">
        <f t="shared" si="6"/>
        <v>2020</v>
      </c>
      <c r="N72" s="3"/>
      <c r="O72" s="3"/>
    </row>
    <row r="73" spans="8:15">
      <c r="H73" s="31">
        <f>'[21]Forward Price Curve'!D161</f>
        <v>44075</v>
      </c>
      <c r="I73" s="35">
        <f ca="1">VLOOKUP(H73,'[21]Forward Price Curve'!$D$75:$AZ$447,$O$17-3)</f>
        <v>2.0796287470569017</v>
      </c>
      <c r="J73" s="35">
        <f>VLOOKUP(H73,'[21]Forward Price Curve'!$D$75:$AZ$447,$R$17-3)</f>
        <v>2.0897676500276003</v>
      </c>
      <c r="K73" s="35">
        <f>VLOOKUP(H73,'[21]Forward Price Curve'!$D$75:$AZ$447,$P$17-3)</f>
        <v>2.2982742033074297</v>
      </c>
      <c r="L73" s="35">
        <f>VLOOKUP($H73,'[21]Forward Price Curve'!$D$75:$AZ$447,$Q$17-3)</f>
        <v>1.7221817926327416</v>
      </c>
      <c r="M73" s="104">
        <f t="shared" si="6"/>
        <v>2020</v>
      </c>
      <c r="N73" s="3"/>
      <c r="O73" s="3"/>
    </row>
    <row r="74" spans="8:15">
      <c r="H74" s="31">
        <f>'[21]Forward Price Curve'!D162</f>
        <v>44105</v>
      </c>
      <c r="I74" s="35">
        <f ca="1">VLOOKUP(H74,'[21]Forward Price Curve'!$D$75:$AZ$447,$O$17-3)</f>
        <v>2.3028723698746911</v>
      </c>
      <c r="J74" s="35">
        <f>VLOOKUP(H74,'[21]Forward Price Curve'!$D$75:$AZ$447,$R$17-3)</f>
        <v>2.3130112728453898</v>
      </c>
      <c r="K74" s="35">
        <f>VLOOKUP(H74,'[21]Forward Price Curve'!$D$75:$AZ$447,$P$17-3)</f>
        <v>2.9093517872407175</v>
      </c>
      <c r="L74" s="35">
        <f>VLOOKUP($H74,'[21]Forward Price Curve'!$D$75:$AZ$447,$Q$17-3)</f>
        <v>2.1238345745926597</v>
      </c>
      <c r="M74" s="104">
        <f t="shared" si="6"/>
        <v>2020</v>
      </c>
      <c r="N74" s="3"/>
      <c r="O74" s="3"/>
    </row>
    <row r="75" spans="8:15">
      <c r="H75" s="31">
        <f>'[21]Forward Price Curve'!D163</f>
        <v>44136</v>
      </c>
      <c r="I75" s="35">
        <f ca="1">VLOOKUP(H75,'[21]Forward Price Curve'!$D$75:$AZ$447,$O$17-3)</f>
        <v>2.9797380219000309</v>
      </c>
      <c r="J75" s="35">
        <f>VLOOKUP(H75,'[21]Forward Price Curve'!$D$75:$AZ$447,$R$17-3)</f>
        <v>2.9898769248707295</v>
      </c>
      <c r="K75" s="35">
        <f>VLOOKUP(H75,'[21]Forward Price Curve'!$D$75:$AZ$447,$P$17-3)</f>
        <v>3.2988025187732051</v>
      </c>
      <c r="L75" s="35">
        <f>VLOOKUP($H75,'[21]Forward Price Curve'!$D$75:$AZ$447,$Q$17-3)</f>
        <v>2.3295958914650874</v>
      </c>
      <c r="M75" s="104">
        <f t="shared" si="6"/>
        <v>2020</v>
      </c>
      <c r="N75" s="3"/>
      <c r="O75" s="3"/>
    </row>
    <row r="76" spans="8:15">
      <c r="H76" s="31">
        <f>'[21]Forward Price Curve'!D164</f>
        <v>44166</v>
      </c>
      <c r="I76" s="35">
        <f ca="1">VLOOKUP(H76,'[21]Forward Price Curve'!$D$75:$AZ$447,$O$17-3)</f>
        <v>3.1277332991336135</v>
      </c>
      <c r="J76" s="35">
        <f>VLOOKUP(H76,'[21]Forward Price Curve'!$D$75:$AZ$447,$R$17-3)</f>
        <v>3.1378722021043126</v>
      </c>
      <c r="K76" s="35">
        <f>VLOOKUP(H76,'[21]Forward Price Curve'!$D$75:$AZ$447,$P$17-3)</f>
        <v>3.3100198528773932</v>
      </c>
      <c r="L76" s="35">
        <f>VLOOKUP($H76,'[21]Forward Price Curve'!$D$75:$AZ$447,$Q$17-3)</f>
        <v>2.4221426154189856</v>
      </c>
      <c r="M76" s="104">
        <f t="shared" si="6"/>
        <v>2020</v>
      </c>
      <c r="N76" s="3"/>
      <c r="O76" s="3"/>
    </row>
    <row r="77" spans="8:15">
      <c r="H77" s="31">
        <f>'[21]Forward Price Curve'!D165</f>
        <v>44197</v>
      </c>
      <c r="I77" s="35">
        <f ca="1">VLOOKUP(H77,'[21]Forward Price Curve'!$D$75:$AZ$447,$O$17-3)</f>
        <v>2.6716713547134199</v>
      </c>
      <c r="J77" s="35">
        <f>VLOOKUP(H77,'[21]Forward Price Curve'!$D$75:$AZ$447,$R$17-3)</f>
        <v>2.6818102576841185</v>
      </c>
      <c r="K77" s="35">
        <f>VLOOKUP(H77,'[21]Forward Price Curve'!$D$75:$AZ$447,$P$17-3)</f>
        <v>2.760978811967667</v>
      </c>
      <c r="L77" s="35">
        <f>VLOOKUP($H77,'[21]Forward Price Curve'!$D$75:$AZ$447,$Q$17-3)</f>
        <v>2.4919916274832259</v>
      </c>
      <c r="M77" s="104">
        <f t="shared" si="6"/>
        <v>2021</v>
      </c>
      <c r="N77" s="3"/>
      <c r="O77" s="3"/>
    </row>
    <row r="78" spans="8:15">
      <c r="H78" s="31">
        <f>'[21]Forward Price Curve'!D166</f>
        <v>44228</v>
      </c>
      <c r="I78" s="35">
        <f ca="1">VLOOKUP(H78,'[21]Forward Price Curve'!$D$75:$AZ$447,$O$17-3)</f>
        <v>7.6332530829989906</v>
      </c>
      <c r="J78" s="35">
        <f>VLOOKUP(H78,'[21]Forward Price Curve'!$D$75:$AZ$447,$R$17-3)</f>
        <v>7.6433919859696893</v>
      </c>
      <c r="K78" s="35">
        <f>VLOOKUP(H78,'[21]Forward Price Curve'!$D$75:$AZ$447,$P$17-3)</f>
        <v>4.5404225128537163</v>
      </c>
      <c r="L78" s="35">
        <f>VLOOKUP($H78,'[21]Forward Price Curve'!$D$75:$AZ$447,$Q$17-3)</f>
        <v>37.777687162501259</v>
      </c>
      <c r="M78" s="104">
        <f t="shared" si="6"/>
        <v>2021</v>
      </c>
      <c r="N78" s="3"/>
      <c r="O78" s="3"/>
    </row>
    <row r="79" spans="8:15">
      <c r="H79" s="31">
        <f>'[21]Forward Price Curve'!D167</f>
        <v>44256</v>
      </c>
      <c r="I79" s="35">
        <f ca="1">VLOOKUP(H79,'[21]Forward Price Curve'!$D$75:$AZ$447,$O$17-3)</f>
        <v>2.3894091368647019</v>
      </c>
      <c r="J79" s="35">
        <f>VLOOKUP(H79,'[21]Forward Price Curve'!$D$75:$AZ$447,$R$17-3)</f>
        <v>2.3995480398354005</v>
      </c>
      <c r="K79" s="35">
        <f>VLOOKUP(H79,'[21]Forward Price Curve'!$D$75:$AZ$447,$P$17-3)</f>
        <v>2.5608632108946967</v>
      </c>
      <c r="L79" s="35">
        <f>VLOOKUP($H79,'[21]Forward Price Curve'!$D$75:$AZ$447,$Q$17-3)</f>
        <v>2.3777849436463296</v>
      </c>
      <c r="M79" s="104">
        <f t="shared" si="6"/>
        <v>2021</v>
      </c>
      <c r="N79" s="3"/>
      <c r="O79" s="3"/>
    </row>
    <row r="80" spans="8:15">
      <c r="H80" s="31">
        <f>'[21]Forward Price Curve'!D168</f>
        <v>44287</v>
      </c>
      <c r="I80" s="35">
        <f ca="1">VLOOKUP(H80,'[21]Forward Price Curve'!$D$75:$AZ$447,$O$17-3)</f>
        <v>2.5733369944911959</v>
      </c>
      <c r="J80" s="35">
        <f>VLOOKUP(H80,'[21]Forward Price Curve'!$D$75:$AZ$447,$R$17-3)</f>
        <v>2.583475897461895</v>
      </c>
      <c r="K80" s="35">
        <f>VLOOKUP(H80,'[21]Forward Price Curve'!$D$75:$AZ$447,$P$17-3)</f>
        <v>2.6926741344471128</v>
      </c>
      <c r="L80" s="35">
        <f>VLOOKUP($H80,'[21]Forward Price Curve'!$D$75:$AZ$447,$Q$17-3)</f>
        <v>2.453387252835491</v>
      </c>
      <c r="M80" s="104">
        <f t="shared" si="6"/>
        <v>2021</v>
      </c>
      <c r="N80" s="3"/>
      <c r="O80" s="3"/>
    </row>
    <row r="81" spans="8:15">
      <c r="H81" s="31">
        <f>'[21]Forward Price Curve'!D169</f>
        <v>44317</v>
      </c>
      <c r="I81" s="35">
        <f ca="1">VLOOKUP(H81,'[21]Forward Price Curve'!$D$75:$AZ$447,$O$17-3)</f>
        <v>2.7294761002399541</v>
      </c>
      <c r="J81" s="35">
        <f>VLOOKUP(H81,'[21]Forward Price Curve'!$D$75:$AZ$447,$R$17-3)</f>
        <v>2.7396150032106528</v>
      </c>
      <c r="K81" s="35">
        <f>VLOOKUP(H81,'[21]Forward Price Curve'!$D$75:$AZ$447,$P$17-3)</f>
        <v>2.8248636730248315</v>
      </c>
      <c r="L81" s="35">
        <f>VLOOKUP($H81,'[21]Forward Price Curve'!$D$75:$AZ$447,$Q$17-3)</f>
        <v>2.6886124246809984</v>
      </c>
      <c r="M81" s="104">
        <f t="shared" si="6"/>
        <v>2021</v>
      </c>
      <c r="N81" s="3"/>
      <c r="O81" s="3"/>
    </row>
    <row r="82" spans="8:15">
      <c r="H82" s="31">
        <f>'[21]Forward Price Curve'!D170</f>
        <v>44348</v>
      </c>
      <c r="I82" s="35">
        <f ca="1">VLOOKUP(H82,'[21]Forward Price Curve'!$D$75:$AZ$447,$O$17-3)</f>
        <v>3.1978934174862284</v>
      </c>
      <c r="J82" s="35">
        <f>VLOOKUP(H82,'[21]Forward Price Curve'!$D$75:$AZ$447,$R$17-3)</f>
        <v>3.208032320456927</v>
      </c>
      <c r="K82" s="35">
        <f>VLOOKUP(H82,'[21]Forward Price Curve'!$D$75:$AZ$447,$P$17-3)</f>
        <v>3.2222229260167161</v>
      </c>
      <c r="L82" s="35">
        <f>VLOOKUP($H82,'[21]Forward Price Curve'!$D$75:$AZ$447,$Q$17-3)</f>
        <v>3.0246676569975564</v>
      </c>
      <c r="M82" s="104">
        <f t="shared" si="6"/>
        <v>2021</v>
      </c>
      <c r="N82" s="3"/>
      <c r="O82" s="3"/>
    </row>
    <row r="83" spans="8:15">
      <c r="H83" s="31">
        <f>'[21]Forward Price Curve'!D171</f>
        <v>44378</v>
      </c>
      <c r="I83" s="35">
        <f ca="1">VLOOKUP(H83,'[21]Forward Price Curve'!$D$75:$AZ$447,$O$17-3)</f>
        <v>3.9196143272837882</v>
      </c>
      <c r="J83" s="35">
        <f>VLOOKUP(H83,'[21]Forward Price Curve'!$D$75:$AZ$447,$R$17-3)</f>
        <v>3.9297532302544869</v>
      </c>
      <c r="K83" s="35">
        <f>VLOOKUP(H83,'[21]Forward Price Curve'!$D$75:$AZ$447,$P$17-3)</f>
        <v>3.860771085864092</v>
      </c>
      <c r="L83" s="35">
        <f>VLOOKUP($H83,'[21]Forward Price Curve'!$D$75:$AZ$447,$Q$17-3)</f>
        <v>3.4320081501555757</v>
      </c>
      <c r="M83" s="104">
        <f t="shared" si="6"/>
        <v>2021</v>
      </c>
      <c r="N83" s="3"/>
      <c r="O83" s="3"/>
    </row>
    <row r="84" spans="8:15">
      <c r="H84" s="31">
        <f>'[21]Forward Price Curve'!D172</f>
        <v>44409</v>
      </c>
      <c r="I84" s="35">
        <f ca="1">VLOOKUP(H84,'[21]Forward Price Curve'!$D$75:$AZ$447,$O$17-3)</f>
        <v>3.9986977704552369</v>
      </c>
      <c r="J84" s="35">
        <f>VLOOKUP(H84,'[21]Forward Price Curve'!$D$75:$AZ$447,$R$17-3)</f>
        <v>4.008836673425936</v>
      </c>
      <c r="K84" s="35">
        <f>VLOOKUP(H84,'[21]Forward Price Curve'!$D$75:$AZ$447,$P$17-3)</f>
        <v>4.0047227456323613</v>
      </c>
      <c r="L84" s="35">
        <f>VLOOKUP($H84,'[21]Forward Price Curve'!$D$75:$AZ$447,$Q$17-3)</f>
        <v>3.5148145337749672</v>
      </c>
      <c r="M84" s="104">
        <f t="shared" si="6"/>
        <v>2021</v>
      </c>
      <c r="N84" s="3"/>
      <c r="O84" s="3"/>
    </row>
    <row r="85" spans="8:15">
      <c r="H85" s="31">
        <f>'[21]Forward Price Curve'!D173</f>
        <v>44440</v>
      </c>
      <c r="I85" s="35">
        <f ca="1">VLOOKUP(H85,'[21]Forward Price Curve'!$D$75:$AZ$447,$O$17-3)</f>
        <v>3.8151836266855925</v>
      </c>
      <c r="J85" s="35">
        <f>VLOOKUP(H85,'[21]Forward Price Curve'!$D$75:$AZ$447,$R$17-3)</f>
        <v>3.8253225296562916</v>
      </c>
      <c r="K85" s="35">
        <f>VLOOKUP(H85,'[21]Forward Price Curve'!$D$75:$AZ$447,$P$17-3)</f>
        <v>3.9195427167407058</v>
      </c>
      <c r="L85" s="35">
        <f>VLOOKUP($H85,'[21]Forward Price Curve'!$D$75:$AZ$447,$Q$17-3)</f>
        <v>3.5037736826257149</v>
      </c>
      <c r="M85" s="104">
        <f t="shared" si="6"/>
        <v>2021</v>
      </c>
      <c r="N85" s="3"/>
      <c r="O85" s="3"/>
    </row>
    <row r="86" spans="8:15">
      <c r="H86" s="31">
        <f>'[21]Forward Price Curve'!D174</f>
        <v>44470</v>
      </c>
      <c r="I86" s="35">
        <f ca="1">VLOOKUP(H86,'[21]Forward Price Curve'!$D$75:$AZ$447,$O$17-3)</f>
        <v>3.6124055672716215</v>
      </c>
      <c r="J86" s="35">
        <f>VLOOKUP(H86,'[21]Forward Price Curve'!$D$75:$AZ$447,$R$17-3)</f>
        <v>3.6225444702423202</v>
      </c>
      <c r="K86" s="35">
        <f>VLOOKUP(H86,'[21]Forward Price Curve'!$D$75:$AZ$447,$P$17-3)</f>
        <v>3.8845904252502086</v>
      </c>
      <c r="L86" s="35">
        <f>VLOOKUP($H86,'[21]Forward Price Curve'!$D$75:$AZ$447,$Q$17-3)</f>
        <v>3.3983837398373984</v>
      </c>
      <c r="M86" s="104">
        <f t="shared" si="6"/>
        <v>2021</v>
      </c>
      <c r="N86" s="3"/>
      <c r="O86" s="3"/>
    </row>
    <row r="87" spans="8:15">
      <c r="H87" s="31">
        <f>'[21]Forward Price Curve'!D175</f>
        <v>44501</v>
      </c>
      <c r="I87" s="35">
        <f ca="1">VLOOKUP(H87,'[21]Forward Price Curve'!$D$75:$AZ$447,$O$17-3)</f>
        <v>3.9434407492649295</v>
      </c>
      <c r="J87" s="35">
        <f>VLOOKUP(H87,'[21]Forward Price Curve'!$D$75:$AZ$447,$R$17-3)</f>
        <v>3.9535796522356286</v>
      </c>
      <c r="K87" s="35">
        <f>VLOOKUP(H87,'[21]Forward Price Curve'!$D$75:$AZ$447,$P$17-3)</f>
        <v>4.2182165201735744</v>
      </c>
      <c r="L87" s="35">
        <f>VLOOKUP($H87,'[21]Forward Price Curve'!$D$75:$AZ$447,$Q$17-3)</f>
        <v>3.4952421158285656</v>
      </c>
      <c r="M87" s="104">
        <f t="shared" si="6"/>
        <v>2021</v>
      </c>
      <c r="N87" s="3"/>
      <c r="O87" s="3"/>
    </row>
    <row r="88" spans="8:15">
      <c r="H88" s="31">
        <f>'[21]Forward Price Curve'!D176</f>
        <v>44531</v>
      </c>
      <c r="I88" s="35">
        <f ca="1">VLOOKUP(H88,'[21]Forward Price Curve'!$D$75:$AZ$447,$O$17-3)</f>
        <v>4.4579900750278822</v>
      </c>
      <c r="J88" s="35">
        <f>VLOOKUP(H88,'[21]Forward Price Curve'!$D$75:$AZ$447,$R$17-3)</f>
        <v>4.46812897799858</v>
      </c>
      <c r="K88" s="35">
        <f>VLOOKUP(H88,'[21]Forward Price Curve'!$D$75:$AZ$447,$P$17-3)</f>
        <v>4.6829007628931603</v>
      </c>
      <c r="L88" s="35">
        <f>VLOOKUP($H88,'[21]Forward Price Curve'!$D$75:$AZ$447,$Q$17-3)</f>
        <v>3.8565790625313658</v>
      </c>
      <c r="M88" s="104">
        <f t="shared" si="6"/>
        <v>2021</v>
      </c>
      <c r="N88" s="3"/>
      <c r="O88" s="3"/>
    </row>
    <row r="89" spans="8:15">
      <c r="H89" s="31">
        <f>'[21]Forward Price Curve'!D177</f>
        <v>44562</v>
      </c>
      <c r="I89" s="35">
        <f ca="1">VLOOKUP(H89,'[21]Forward Price Curve'!$D$75:$AZ$447,$O$17-3)</f>
        <v>4.4569761847308129</v>
      </c>
      <c r="J89" s="35">
        <f>VLOOKUP(H89,'[21]Forward Price Curve'!$D$75:$AZ$447,$R$17-3)</f>
        <v>4.4671150877015107</v>
      </c>
      <c r="K89" s="35">
        <f>VLOOKUP(H89,'[21]Forward Price Curve'!$D$75:$AZ$447,$P$17-3)</f>
        <v>4.5634415977545277</v>
      </c>
      <c r="L89" s="35">
        <f>VLOOKUP($H89,'[21]Forward Price Curve'!$D$75:$AZ$447,$Q$17-3)</f>
        <v>3.9710024289872528</v>
      </c>
      <c r="M89" s="104">
        <f t="shared" si="6"/>
        <v>2022</v>
      </c>
      <c r="N89" s="3"/>
      <c r="O89" s="3"/>
    </row>
    <row r="90" spans="8:15">
      <c r="H90" s="31">
        <f>'[21]Forward Price Curve'!D178</f>
        <v>44593</v>
      </c>
      <c r="I90" s="35">
        <f ca="1">VLOOKUP(H90,'[21]Forward Price Curve'!$D$75:$AZ$447,$O$17-3)</f>
        <v>4.2521703447227015</v>
      </c>
      <c r="J90" s="35">
        <f>VLOOKUP(H90,'[21]Forward Price Curve'!$D$75:$AZ$447,$R$17-3)</f>
        <v>4.2623092476934001</v>
      </c>
      <c r="K90" s="35">
        <f>VLOOKUP(H90,'[21]Forward Price Curve'!$D$75:$AZ$447,$P$17-3)</f>
        <v>4.3322386621914628</v>
      </c>
      <c r="L90" s="35">
        <f>VLOOKUP($H90,'[21]Forward Price Curve'!$D$75:$AZ$447,$Q$17-3)</f>
        <v>3.8636050587172539</v>
      </c>
      <c r="M90" s="104">
        <f t="shared" si="6"/>
        <v>2022</v>
      </c>
      <c r="N90" s="3"/>
      <c r="O90" s="3"/>
    </row>
    <row r="91" spans="8:15">
      <c r="H91" s="31">
        <f>'[21]Forward Price Curve'!D179</f>
        <v>44621</v>
      </c>
      <c r="I91" s="35">
        <f ca="1">VLOOKUP(H91,'[21]Forward Price Curve'!$D$75:$AZ$447,$O$17-3)</f>
        <v>3.5176068244955898</v>
      </c>
      <c r="J91" s="35">
        <f>VLOOKUP(H91,'[21]Forward Price Curve'!$D$75:$AZ$447,$R$17-3)</f>
        <v>3.5277457274662885</v>
      </c>
      <c r="K91" s="35">
        <f>VLOOKUP(H91,'[21]Forward Price Curve'!$D$75:$AZ$447,$P$17-3)</f>
        <v>3.5890234921720499</v>
      </c>
      <c r="L91" s="35">
        <f>VLOOKUP($H91,'[21]Forward Price Curve'!$D$75:$AZ$447,$Q$17-3)</f>
        <v>3.3195922111813707</v>
      </c>
      <c r="M91" s="104">
        <f t="shared" si="6"/>
        <v>2022</v>
      </c>
      <c r="N91" s="3"/>
      <c r="O91" s="3"/>
    </row>
    <row r="92" spans="8:15">
      <c r="H92" s="31">
        <f>'[21]Forward Price Curve'!D180</f>
        <v>44652</v>
      </c>
      <c r="I92" s="35">
        <f ca="1">VLOOKUP(H92,'[21]Forward Price Curve'!$D$75:$AZ$447,$O$17-3)</f>
        <v>2.703959861097029</v>
      </c>
      <c r="J92" s="35">
        <f>VLOOKUP(H92,'[21]Forward Price Curve'!$D$75:$AZ$447,$R$17-3)</f>
        <v>2.7140987640677281</v>
      </c>
      <c r="K92" s="35">
        <f>VLOOKUP(H92,'[21]Forward Price Curve'!$D$75:$AZ$447,$P$17-3)</f>
        <v>2.7890561570065859</v>
      </c>
      <c r="L92" s="35">
        <f>VLOOKUP($H92,'[21]Forward Price Curve'!$D$75:$AZ$447,$Q$17-3)</f>
        <v>2.6420854361136206</v>
      </c>
      <c r="M92" s="104">
        <f t="shared" si="6"/>
        <v>2022</v>
      </c>
      <c r="N92" s="3"/>
      <c r="O92" s="3"/>
    </row>
    <row r="93" spans="8:15">
      <c r="H93" s="31">
        <f>'[21]Forward Price Curve'!D181</f>
        <v>44682</v>
      </c>
      <c r="I93" s="35">
        <f ca="1">VLOOKUP(H93,'[21]Forward Price Curve'!$D$75:$AZ$447,$O$17-3)</f>
        <v>2.5787444094089018</v>
      </c>
      <c r="J93" s="35">
        <f>VLOOKUP(H93,'[21]Forward Price Curve'!$D$75:$AZ$447,$R$17-3)</f>
        <v>2.5888833123796005</v>
      </c>
      <c r="K93" s="35">
        <f>VLOOKUP(H93,'[21]Forward Price Curve'!$D$75:$AZ$447,$P$17-3)</f>
        <v>2.5678987689237527</v>
      </c>
      <c r="L93" s="35">
        <f>VLOOKUP($H93,'[21]Forward Price Curve'!$D$75:$AZ$447,$Q$17-3)</f>
        <v>2.5156175047676403</v>
      </c>
      <c r="M93" s="104">
        <f t="shared" si="6"/>
        <v>2022</v>
      </c>
      <c r="N93" s="3"/>
      <c r="O93" s="3"/>
    </row>
    <row r="94" spans="8:15">
      <c r="H94" s="31">
        <f>'[21]Forward Price Curve'!D182</f>
        <v>44713</v>
      </c>
      <c r="I94" s="35">
        <f ca="1">VLOOKUP(H94,'[21]Forward Price Curve'!$D$75:$AZ$447,$O$17-3)</f>
        <v>2.6988904096116801</v>
      </c>
      <c r="J94" s="35">
        <f>VLOOKUP(H94,'[21]Forward Price Curve'!$D$75:$AZ$447,$R$17-3)</f>
        <v>2.7090293125823788</v>
      </c>
      <c r="K94" s="35">
        <f>VLOOKUP(H94,'[21]Forward Price Curve'!$D$75:$AZ$447,$P$17-3)</f>
        <v>2.614294699554101</v>
      </c>
      <c r="L94" s="35">
        <f>VLOOKUP($H94,'[21]Forward Price Curve'!$D$75:$AZ$447,$Q$17-3)</f>
        <v>2.5366954933253036</v>
      </c>
      <c r="M94" s="104">
        <f t="shared" si="6"/>
        <v>2022</v>
      </c>
      <c r="N94" s="3"/>
      <c r="O94" s="3"/>
    </row>
    <row r="95" spans="8:15">
      <c r="H95" s="31">
        <f>'[21]Forward Price Curve'!D183</f>
        <v>44743</v>
      </c>
      <c r="I95" s="35">
        <f ca="1">VLOOKUP(H95,'[21]Forward Price Curve'!$D$75:$AZ$447,$O$17-3)</f>
        <v>2.9285365618980026</v>
      </c>
      <c r="J95" s="35">
        <f>VLOOKUP(H95,'[21]Forward Price Curve'!$D$75:$AZ$447,$R$17-3)</f>
        <v>2.9386754648687017</v>
      </c>
      <c r="K95" s="35">
        <f>VLOOKUP(H95,'[21]Forward Price Curve'!$D$75:$AZ$447,$P$17-3)</f>
        <v>2.9187162131431856</v>
      </c>
      <c r="L95" s="35">
        <f>VLOOKUP($H95,'[21]Forward Price Curve'!$D$75:$AZ$447,$Q$17-3)</f>
        <v>2.6812302720064234</v>
      </c>
      <c r="M95" s="104">
        <f t="shared" si="6"/>
        <v>2022</v>
      </c>
      <c r="N95" s="3"/>
      <c r="O95" s="3"/>
    </row>
    <row r="96" spans="8:15">
      <c r="H96" s="31">
        <f>'[21]Forward Price Curve'!D184</f>
        <v>44774</v>
      </c>
      <c r="I96" s="35">
        <f ca="1">VLOOKUP(H96,'[21]Forward Price Curve'!$D$75:$AZ$447,$O$17-3)</f>
        <v>2.9716268995234718</v>
      </c>
      <c r="J96" s="35">
        <f>VLOOKUP(H96,'[21]Forward Price Curve'!$D$75:$AZ$447,$R$17-3)</f>
        <v>2.9817658024941704</v>
      </c>
      <c r="K96" s="35">
        <f>VLOOKUP(H96,'[21]Forward Price Curve'!$D$75:$AZ$447,$P$17-3)</f>
        <v>2.9666655789508893</v>
      </c>
      <c r="L96" s="35">
        <f>VLOOKUP($H96,'[21]Forward Price Curve'!$D$75:$AZ$447,$Q$17-3)</f>
        <v>2.7013045468232457</v>
      </c>
      <c r="M96" s="104">
        <f t="shared" si="6"/>
        <v>2022</v>
      </c>
      <c r="N96" s="3"/>
      <c r="O96" s="3"/>
    </row>
    <row r="97" spans="8:15">
      <c r="H97" s="31">
        <f>'[21]Forward Price Curve'!D185</f>
        <v>44805</v>
      </c>
      <c r="I97" s="35">
        <f ca="1">VLOOKUP(H97,'[21]Forward Price Curve'!$D$75:$AZ$447,$O$17-3)</f>
        <v>2.9310712876406773</v>
      </c>
      <c r="J97" s="35">
        <f>VLOOKUP(H97,'[21]Forward Price Curve'!$D$75:$AZ$447,$R$17-3)</f>
        <v>2.9412101906113759</v>
      </c>
      <c r="K97" s="35">
        <f>VLOOKUP(H97,'[21]Forward Price Curve'!$D$75:$AZ$447,$P$17-3)</f>
        <v>2.9310401322168715</v>
      </c>
      <c r="L97" s="35">
        <f>VLOOKUP($H97,'[21]Forward Price Curve'!$D$75:$AZ$447,$Q$17-3)</f>
        <v>2.6812302720064234</v>
      </c>
      <c r="M97" s="104">
        <f t="shared" si="6"/>
        <v>2022</v>
      </c>
      <c r="N97" s="3"/>
      <c r="O97" s="3"/>
    </row>
    <row r="98" spans="8:15">
      <c r="H98" s="31">
        <f>'[21]Forward Price Curve'!D186</f>
        <v>44835</v>
      </c>
      <c r="I98" s="35">
        <f ca="1">VLOOKUP(H98,'[21]Forward Price Curve'!$D$75:$AZ$447,$O$17-3)</f>
        <v>2.84184894149853</v>
      </c>
      <c r="J98" s="35">
        <f>VLOOKUP(H98,'[21]Forward Price Curve'!$D$75:$AZ$447,$R$17-3)</f>
        <v>2.8519878444692286</v>
      </c>
      <c r="K98" s="35">
        <f>VLOOKUP(H98,'[21]Forward Price Curve'!$D$75:$AZ$447,$P$17-3)</f>
        <v>2.9570860620238641</v>
      </c>
      <c r="L98" s="35">
        <f>VLOOKUP($H98,'[21]Forward Price Curve'!$D$75:$AZ$447,$Q$17-3)</f>
        <v>2.6681819933754891</v>
      </c>
      <c r="M98" s="104">
        <f t="shared" si="6"/>
        <v>2022</v>
      </c>
      <c r="N98" s="3"/>
      <c r="O98" s="3"/>
    </row>
    <row r="99" spans="8:15">
      <c r="H99" s="31">
        <f>'[21]Forward Price Curve'!D187</f>
        <v>44866</v>
      </c>
      <c r="I99" s="35">
        <f ca="1">VLOOKUP(H99,'[21]Forward Price Curve'!$D$75:$AZ$447,$O$17-3)</f>
        <v>3.2134397353746329</v>
      </c>
      <c r="J99" s="35">
        <f>VLOOKUP(H99,'[21]Forward Price Curve'!$D$75:$AZ$447,$R$17-3)</f>
        <v>3.2235786383453315</v>
      </c>
      <c r="K99" s="35">
        <f>VLOOKUP(H99,'[21]Forward Price Curve'!$D$75:$AZ$447,$P$17-3)</f>
        <v>3.4421203055668057</v>
      </c>
      <c r="L99" s="35">
        <f>VLOOKUP($H99,'[21]Forward Price Curve'!$D$75:$AZ$447,$Q$17-3)</f>
        <v>2.8378096155776369</v>
      </c>
      <c r="M99" s="104">
        <f t="shared" si="6"/>
        <v>2022</v>
      </c>
      <c r="N99" s="3"/>
      <c r="O99" s="3"/>
    </row>
    <row r="100" spans="8:15">
      <c r="H100" s="31">
        <f>'[21]Forward Price Curve'!D188</f>
        <v>44896</v>
      </c>
      <c r="I100" s="35">
        <f ca="1">VLOOKUP(H100,'[21]Forward Price Curve'!$D$75:$AZ$447,$O$17-3)</f>
        <v>3.600745828855318</v>
      </c>
      <c r="J100" s="35">
        <f>VLOOKUP(H100,'[21]Forward Price Curve'!$D$75:$AZ$447,$R$17-3)</f>
        <v>3.6108847318260167</v>
      </c>
      <c r="K100" s="35">
        <f>VLOOKUP(H100,'[21]Forward Price Curve'!$D$75:$AZ$447,$P$17-3)</f>
        <v>3.7768855862868991</v>
      </c>
      <c r="L100" s="35">
        <f>VLOOKUP($H100,'[21]Forward Price Curve'!$D$75:$AZ$447,$Q$17-3)</f>
        <v>3.1384218809595503</v>
      </c>
      <c r="M100" s="104">
        <f t="shared" si="6"/>
        <v>2022</v>
      </c>
      <c r="N100" s="3"/>
      <c r="O100" s="3"/>
    </row>
    <row r="101" spans="8:15">
      <c r="H101" s="31">
        <f>'[21]Forward Price Curve'!D189</f>
        <v>44927</v>
      </c>
      <c r="I101" s="35">
        <f ca="1">VLOOKUP(H101,'[21]Forward Price Curve'!$D$75:$AZ$447,$O$17-3)</f>
        <v>3.6362319892527628</v>
      </c>
      <c r="J101" s="35">
        <f>VLOOKUP(H101,'[21]Forward Price Curve'!$D$75:$AZ$447,$R$17-3)</f>
        <v>3.6463708922234619</v>
      </c>
      <c r="K101" s="35">
        <f>VLOOKUP(H101,'[21]Forward Price Curve'!$D$75:$AZ$447,$P$17-3)</f>
        <v>3.8150483104772639</v>
      </c>
      <c r="L101" s="35">
        <f>VLOOKUP($H101,'[21]Forward Price Curve'!$D$75:$AZ$447,$Q$17-3)</f>
        <v>3.2663953829167922</v>
      </c>
      <c r="M101" s="104">
        <f t="shared" si="6"/>
        <v>2023</v>
      </c>
      <c r="N101" s="3"/>
      <c r="O101" s="3"/>
    </row>
    <row r="102" spans="8:15">
      <c r="H102" s="31">
        <f>'[21]Forward Price Curve'!D190</f>
        <v>44958</v>
      </c>
      <c r="I102" s="35">
        <f ca="1">VLOOKUP(H102,'[21]Forward Price Curve'!$D$75:$AZ$447,$O$17-3)</f>
        <v>3.5226762759809387</v>
      </c>
      <c r="J102" s="35">
        <f>VLOOKUP(H102,'[21]Forward Price Curve'!$D$75:$AZ$447,$R$17-3)</f>
        <v>3.5328151789516378</v>
      </c>
      <c r="K102" s="35">
        <f>VLOOKUP(H102,'[21]Forward Price Curve'!$D$75:$AZ$447,$P$17-3)</f>
        <v>3.6382673872942171</v>
      </c>
      <c r="L102" s="35">
        <f>VLOOKUP($H102,'[21]Forward Price Curve'!$D$75:$AZ$447,$Q$17-3)</f>
        <v>3.1866001405199236</v>
      </c>
      <c r="M102" s="104">
        <f t="shared" si="6"/>
        <v>2023</v>
      </c>
      <c r="N102" s="3"/>
      <c r="O102" s="3"/>
    </row>
    <row r="103" spans="8:15">
      <c r="H103" s="31">
        <f>'[21]Forward Price Curve'!D191</f>
        <v>44986</v>
      </c>
      <c r="I103" s="35">
        <f ca="1">VLOOKUP(H103,'[21]Forward Price Curve'!$D$75:$AZ$447,$O$17-3)</f>
        <v>3.0522311781405254</v>
      </c>
      <c r="J103" s="35">
        <f>VLOOKUP(H103,'[21]Forward Price Curve'!$D$75:$AZ$447,$R$17-3)</f>
        <v>3.062370081111224</v>
      </c>
      <c r="K103" s="35">
        <f>VLOOKUP(H103,'[21]Forward Price Curve'!$D$75:$AZ$447,$P$17-3)</f>
        <v>3.1544758918931599</v>
      </c>
      <c r="L103" s="35">
        <f>VLOOKUP($H103,'[21]Forward Price Curve'!$D$75:$AZ$447,$Q$17-3)</f>
        <v>2.7409512395864701</v>
      </c>
      <c r="M103" s="104">
        <f t="shared" si="6"/>
        <v>2023</v>
      </c>
      <c r="N103" s="3"/>
      <c r="O103" s="3"/>
    </row>
    <row r="104" spans="8:15">
      <c r="H104" s="31">
        <f>'[21]Forward Price Curve'!D192</f>
        <v>45017</v>
      </c>
      <c r="I104" s="35">
        <f ca="1">VLOOKUP(H104,'[21]Forward Price Curve'!$D$75:$AZ$447,$O$17-3)</f>
        <v>2.3313551769238567</v>
      </c>
      <c r="J104" s="35">
        <f>VLOOKUP(H104,'[21]Forward Price Curve'!$D$75:$AZ$447,$R$17-3)</f>
        <v>2.3414940798945558</v>
      </c>
      <c r="K104" s="35">
        <f>VLOOKUP(H104,'[21]Forward Price Curve'!$D$75:$AZ$447,$P$17-3)</f>
        <v>2.3281519398852324</v>
      </c>
      <c r="L104" s="35">
        <f>VLOOKUP($H104,'[21]Forward Price Curve'!$D$75:$AZ$447,$Q$17-3)</f>
        <v>2.2581649302418949</v>
      </c>
      <c r="M104" s="104">
        <f t="shared" si="6"/>
        <v>2023</v>
      </c>
      <c r="N104" s="3"/>
      <c r="O104" s="3"/>
    </row>
    <row r="105" spans="8:15">
      <c r="H105" s="31">
        <f>'[21]Forward Price Curve'!D193</f>
        <v>45047</v>
      </c>
      <c r="I105" s="35">
        <f ca="1">VLOOKUP(H105,'[21]Forward Price Curve'!$D$75:$AZ$447,$O$17-3)</f>
        <v>2.2918134553381324</v>
      </c>
      <c r="J105" s="35">
        <f>VLOOKUP(H105,'[21]Forward Price Curve'!$D$75:$AZ$447,$R$17-3)</f>
        <v>2.301952358308831</v>
      </c>
      <c r="K105" s="35">
        <f>VLOOKUP(H105,'[21]Forward Price Curve'!$D$75:$AZ$447,$P$17-3)</f>
        <v>2.221120256165444</v>
      </c>
      <c r="L105" s="35">
        <f>VLOOKUP($H105,'[21]Forward Price Curve'!$D$75:$AZ$447,$Q$17-3)</f>
        <v>2.0960651610960555</v>
      </c>
      <c r="M105" s="104">
        <f t="shared" si="6"/>
        <v>2023</v>
      </c>
      <c r="N105" s="3"/>
      <c r="O105" s="3"/>
    </row>
    <row r="106" spans="8:15">
      <c r="H106" s="31">
        <f>'[21]Forward Price Curve'!D194</f>
        <v>45078</v>
      </c>
      <c r="I106" s="35">
        <f ca="1">VLOOKUP(H106,'[21]Forward Price Curve'!$D$75:$AZ$447,$O$17-3)</f>
        <v>2.3318621220723914</v>
      </c>
      <c r="J106" s="35">
        <f>VLOOKUP(H106,'[21]Forward Price Curve'!$D$75:$AZ$447,$R$17-3)</f>
        <v>2.3420010250430905</v>
      </c>
      <c r="K106" s="35">
        <f>VLOOKUP(H106,'[21]Forward Price Curve'!$D$75:$AZ$447,$P$17-3)</f>
        <v>2.2581437945590812</v>
      </c>
      <c r="L106" s="35">
        <f>VLOOKUP($H106,'[21]Forward Price Curve'!$D$75:$AZ$447,$Q$17-3)</f>
        <v>2.2009532470139512</v>
      </c>
      <c r="M106" s="104">
        <f t="shared" si="6"/>
        <v>2023</v>
      </c>
      <c r="N106" s="3"/>
      <c r="O106" s="3"/>
    </row>
    <row r="107" spans="8:15">
      <c r="H107" s="31">
        <f>'[21]Forward Price Curve'!D195</f>
        <v>45108</v>
      </c>
      <c r="I107" s="35">
        <f ca="1">VLOOKUP(H107,'[21]Forward Price Curve'!$D$75:$AZ$447,$O$17-3)</f>
        <v>2.5802652448545067</v>
      </c>
      <c r="J107" s="35">
        <f>VLOOKUP(H107,'[21]Forward Price Curve'!$D$75:$AZ$447,$R$17-3)</f>
        <v>2.5904041478252053</v>
      </c>
      <c r="K107" s="35">
        <f>VLOOKUP(H107,'[21]Forward Price Curve'!$D$75:$AZ$447,$P$17-3)</f>
        <v>2.5979318490192904</v>
      </c>
      <c r="L107" s="35">
        <f>VLOOKUP($H107,'[21]Forward Price Curve'!$D$75:$AZ$447,$Q$17-3)</f>
        <v>2.3690752986048378</v>
      </c>
      <c r="M107" s="104">
        <f t="shared" si="6"/>
        <v>2023</v>
      </c>
      <c r="N107" s="3"/>
      <c r="O107" s="3"/>
    </row>
    <row r="108" spans="8:15">
      <c r="H108" s="31">
        <f>'[21]Forward Price Curve'!D196</f>
        <v>45139</v>
      </c>
      <c r="I108" s="35">
        <f ca="1">VLOOKUP(H108,'[21]Forward Price Curve'!$D$75:$AZ$447,$O$17-3)</f>
        <v>2.5919249832708102</v>
      </c>
      <c r="J108" s="35">
        <f>VLOOKUP(H108,'[21]Forward Price Curve'!$D$75:$AZ$447,$R$17-3)</f>
        <v>2.6020638862415093</v>
      </c>
      <c r="K108" s="35">
        <f>VLOOKUP(H108,'[21]Forward Price Curve'!$D$75:$AZ$447,$P$17-3)</f>
        <v>2.6228385930295559</v>
      </c>
      <c r="L108" s="35">
        <f>VLOOKUP($H108,'[21]Forward Price Curve'!$D$75:$AZ$447,$Q$17-3)</f>
        <v>2.3781087222724082</v>
      </c>
      <c r="M108" s="104">
        <f t="shared" si="6"/>
        <v>2023</v>
      </c>
      <c r="N108" s="3"/>
      <c r="O108" s="3"/>
    </row>
    <row r="109" spans="8:15">
      <c r="H109" s="31">
        <f>'[21]Forward Price Curve'!D197</f>
        <v>45170</v>
      </c>
      <c r="I109" s="35">
        <f ca="1">VLOOKUP(H109,'[21]Forward Price Curve'!$D$75:$AZ$447,$O$17-3)</f>
        <v>2.5670846709925987</v>
      </c>
      <c r="J109" s="35">
        <f>VLOOKUP(H109,'[21]Forward Price Curve'!$D$75:$AZ$447,$R$17-3)</f>
        <v>2.5772235739632974</v>
      </c>
      <c r="K109" s="35">
        <f>VLOOKUP(H109,'[21]Forward Price Curve'!$D$75:$AZ$447,$P$17-3)</f>
        <v>2.616210602939506</v>
      </c>
      <c r="L109" s="35">
        <f>VLOOKUP($H109,'[21]Forward Price Curve'!$D$75:$AZ$447,$Q$17-3)</f>
        <v>2.3685734417344175</v>
      </c>
      <c r="M109" s="104">
        <f t="shared" si="6"/>
        <v>2023</v>
      </c>
      <c r="N109" s="3"/>
      <c r="O109" s="3"/>
    </row>
    <row r="110" spans="8:15">
      <c r="H110" s="31">
        <f>'[21]Forward Price Curve'!D198</f>
        <v>45200</v>
      </c>
      <c r="I110" s="35">
        <f ca="1">VLOOKUP(H110,'[21]Forward Price Curve'!$D$75:$AZ$447,$O$17-3)</f>
        <v>2.4717789830680323</v>
      </c>
      <c r="J110" s="35">
        <f>VLOOKUP(H110,'[21]Forward Price Curve'!$D$75:$AZ$447,$R$17-3)</f>
        <v>2.481917886038731</v>
      </c>
      <c r="K110" s="35">
        <f>VLOOKUP(H110,'[21]Forward Price Curve'!$D$75:$AZ$447,$P$17-3)</f>
        <v>2.540868996837768</v>
      </c>
      <c r="L110" s="35">
        <f>VLOOKUP($H110,'[21]Forward Price Curve'!$D$75:$AZ$447,$Q$17-3)</f>
        <v>2.3545214493626414</v>
      </c>
      <c r="M110" s="104">
        <f t="shared" si="6"/>
        <v>2023</v>
      </c>
      <c r="N110" s="3"/>
      <c r="O110" s="3"/>
    </row>
    <row r="111" spans="8:15">
      <c r="H111" s="31">
        <f>'[21]Forward Price Curve'!D199</f>
        <v>45231</v>
      </c>
      <c r="I111" s="35">
        <f ca="1">VLOOKUP(H111,'[21]Forward Price Curve'!$D$75:$AZ$447,$O$17-3)</f>
        <v>2.989369979722194</v>
      </c>
      <c r="J111" s="35">
        <f>VLOOKUP(H111,'[21]Forward Price Curve'!$D$75:$AZ$447,$R$17-3)</f>
        <v>2.9995088826928931</v>
      </c>
      <c r="K111" s="35">
        <f>VLOOKUP(H111,'[21]Forward Price Curve'!$D$75:$AZ$447,$P$17-3)</f>
        <v>3.1032125310404313</v>
      </c>
      <c r="L111" s="35">
        <f>VLOOKUP($H111,'[21]Forward Price Curve'!$D$75:$AZ$447,$Q$17-3)</f>
        <v>2.6461002910769849</v>
      </c>
      <c r="M111" s="104">
        <f t="shared" si="6"/>
        <v>2023</v>
      </c>
      <c r="N111" s="3"/>
      <c r="O111" s="3"/>
    </row>
    <row r="112" spans="8:15">
      <c r="H112" s="31">
        <f>'[21]Forward Price Curve'!D200</f>
        <v>45261</v>
      </c>
      <c r="I112" s="35">
        <f ca="1">VLOOKUP(H112,'[21]Forward Price Curve'!$D$75:$AZ$447,$O$17-3)</f>
        <v>3.2859328916151274</v>
      </c>
      <c r="J112" s="35">
        <f>VLOOKUP(H112,'[21]Forward Price Curve'!$D$75:$AZ$447,$R$17-3)</f>
        <v>3.296071794585826</v>
      </c>
      <c r="K112" s="35">
        <f>VLOOKUP(H112,'[21]Forward Price Curve'!$D$75:$AZ$447,$P$17-3)</f>
        <v>3.3847985475223905</v>
      </c>
      <c r="L112" s="35">
        <f>VLOOKUP($H112,'[21]Forward Price Curve'!$D$75:$AZ$447,$Q$17-3)</f>
        <v>2.8920101575830572</v>
      </c>
      <c r="M112" s="104">
        <f t="shared" si="6"/>
        <v>2023</v>
      </c>
      <c r="N112" s="3"/>
      <c r="O112" s="3"/>
    </row>
    <row r="113" spans="8:15">
      <c r="H113" s="31">
        <f>'[21]Forward Price Curve'!D201</f>
        <v>45292</v>
      </c>
      <c r="I113" s="35">
        <f ca="1">VLOOKUP(H113,'[21]Forward Price Curve'!$D$75:$AZ$447,$O$17-3)</f>
        <v>3.3266912815573355</v>
      </c>
      <c r="J113" s="35">
        <f>VLOOKUP(H113,'[21]Forward Price Curve'!$D$75:$AZ$447,$R$17-3)</f>
        <v>3.3368301845280346</v>
      </c>
      <c r="K113" s="35">
        <f>VLOOKUP(H113,'[21]Forward Price Curve'!$D$75:$AZ$447,$P$17-3)</f>
        <v>3.5696055524551076</v>
      </c>
      <c r="L113" s="35">
        <f>VLOOKUP($H113,'[21]Forward Price Curve'!$D$75:$AZ$447,$Q$17-3)</f>
        <v>3.0184780889290375</v>
      </c>
      <c r="M113" s="104">
        <f t="shared" ref="M113:M159" si="7">YEAR(H113)</f>
        <v>2024</v>
      </c>
      <c r="N113" s="3"/>
      <c r="O113" s="3"/>
    </row>
    <row r="114" spans="8:15">
      <c r="H114" s="31">
        <f>'[21]Forward Price Curve'!D202</f>
        <v>45323</v>
      </c>
      <c r="I114" s="35">
        <f ca="1">VLOOKUP(H114,'[21]Forward Price Curve'!$D$75:$AZ$447,$O$17-3)</f>
        <v>3.2355425438507552</v>
      </c>
      <c r="J114" s="35">
        <f>VLOOKUP(H114,'[21]Forward Price Curve'!$D$75:$AZ$447,$R$17-3)</f>
        <v>3.2456814468214543</v>
      </c>
      <c r="K114" s="35">
        <f>VLOOKUP(H114,'[21]Forward Price Curve'!$D$75:$AZ$447,$P$17-3)</f>
        <v>3.4166439686581764</v>
      </c>
      <c r="L114" s="35">
        <f>VLOOKUP($H114,'[21]Forward Price Curve'!$D$75:$AZ$447,$Q$17-3)</f>
        <v>2.9617682625715145</v>
      </c>
      <c r="M114" s="104">
        <f t="shared" si="7"/>
        <v>2024</v>
      </c>
      <c r="N114" s="3"/>
      <c r="O114" s="3"/>
    </row>
    <row r="115" spans="8:15">
      <c r="H115" s="31">
        <f>'[21]Forward Price Curve'!D203</f>
        <v>45352</v>
      </c>
      <c r="I115" s="35">
        <f ca="1">VLOOKUP(H115,'[21]Forward Price Curve'!$D$75:$AZ$447,$O$17-3)</f>
        <v>2.7955141549224374</v>
      </c>
      <c r="J115" s="35">
        <f>VLOOKUP(H115,'[21]Forward Price Curve'!$D$75:$AZ$447,$R$17-3)</f>
        <v>2.805653057893136</v>
      </c>
      <c r="K115" s="35">
        <f>VLOOKUP(H115,'[21]Forward Price Curve'!$D$75:$AZ$447,$P$17-3)</f>
        <v>2.9804911520293524</v>
      </c>
      <c r="L115" s="35">
        <f>VLOOKUP($H115,'[21]Forward Price Curve'!$D$75:$AZ$447,$Q$17-3)</f>
        <v>2.5622901937167519</v>
      </c>
      <c r="M115" s="104">
        <f t="shared" si="7"/>
        <v>2024</v>
      </c>
      <c r="N115" s="3"/>
      <c r="O115" s="3"/>
    </row>
    <row r="116" spans="8:15">
      <c r="H116" s="31">
        <f>'[21]Forward Price Curve'!D204</f>
        <v>45383</v>
      </c>
      <c r="I116" s="35">
        <f ca="1">VLOOKUP(H116,'[21]Forward Price Curve'!$D$75:$AZ$447,$O$17-3)</f>
        <v>2.2534884021088919</v>
      </c>
      <c r="J116" s="35">
        <f>VLOOKUP(H116,'[21]Forward Price Curve'!$D$75:$AZ$447,$R$17-3)</f>
        <v>2.2636273050795905</v>
      </c>
      <c r="K116" s="35">
        <f>VLOOKUP(H116,'[21]Forward Price Curve'!$D$75:$AZ$447,$P$17-3)</f>
        <v>2.2328745823407661</v>
      </c>
      <c r="L116" s="35">
        <f>VLOOKUP($H116,'[21]Forward Price Curve'!$D$75:$AZ$447,$Q$17-3)</f>
        <v>2.1557861286761013</v>
      </c>
      <c r="M116" s="104">
        <f t="shared" si="7"/>
        <v>2024</v>
      </c>
      <c r="N116" s="3"/>
      <c r="O116" s="3"/>
    </row>
    <row r="117" spans="8:15">
      <c r="H117" s="31">
        <f>'[21]Forward Price Curve'!D205</f>
        <v>45413</v>
      </c>
      <c r="I117" s="35">
        <f ca="1">VLOOKUP(H117,'[21]Forward Price Curve'!$D$75:$AZ$447,$O$17-3)</f>
        <v>2.2122230670181486</v>
      </c>
      <c r="J117" s="35">
        <f>VLOOKUP(H117,'[21]Forward Price Curve'!$D$75:$AZ$447,$R$17-3)</f>
        <v>2.2223619699888473</v>
      </c>
      <c r="K117" s="35">
        <f>VLOOKUP(H117,'[21]Forward Price Curve'!$D$75:$AZ$447,$P$17-3)</f>
        <v>2.1434484972976731</v>
      </c>
      <c r="L117" s="35">
        <f>VLOOKUP($H117,'[21]Forward Price Curve'!$D$75:$AZ$447,$Q$17-3)</f>
        <v>2.0107494931245609</v>
      </c>
      <c r="M117" s="104">
        <f t="shared" si="7"/>
        <v>2024</v>
      </c>
      <c r="N117" s="3"/>
      <c r="O117" s="3"/>
    </row>
    <row r="118" spans="8:15">
      <c r="H118" s="31">
        <f>'[21]Forward Price Curve'!D206</f>
        <v>45444</v>
      </c>
      <c r="I118" s="35">
        <f ca="1">VLOOKUP(H118,'[21]Forward Price Curve'!$D$75:$AZ$447,$O$17-3)</f>
        <v>2.2978967971205515</v>
      </c>
      <c r="J118" s="35">
        <f>VLOOKUP(H118,'[21]Forward Price Curve'!$D$75:$AZ$447,$R$17-3)</f>
        <v>2.3080357000912506</v>
      </c>
      <c r="K118" s="35">
        <f>VLOOKUP(H118,'[21]Forward Price Curve'!$D$75:$AZ$447,$P$17-3)</f>
        <v>2.1804720356913099</v>
      </c>
      <c r="L118" s="35">
        <f>VLOOKUP($H118,'[21]Forward Price Curve'!$D$75:$AZ$447,$Q$17-3)</f>
        <v>2.1156375790424571</v>
      </c>
      <c r="M118" s="104">
        <f t="shared" si="7"/>
        <v>2024</v>
      </c>
      <c r="N118" s="3"/>
      <c r="O118" s="3"/>
    </row>
    <row r="119" spans="8:15">
      <c r="H119" s="31">
        <f>'[21]Forward Price Curve'!D207</f>
        <v>45474</v>
      </c>
      <c r="I119" s="35">
        <f ca="1">VLOOKUP(H119,'[21]Forward Price Curve'!$D$75:$AZ$447,$O$17-3)</f>
        <v>2.5970958237858661</v>
      </c>
      <c r="J119" s="35">
        <f>VLOOKUP(H119,'[21]Forward Price Curve'!$D$75:$AZ$447,$R$17-3)</f>
        <v>2.6072347267565652</v>
      </c>
      <c r="K119" s="35">
        <f>VLOOKUP(H119,'[21]Forward Price Curve'!$D$75:$AZ$447,$P$17-3)</f>
        <v>2.5171532197968083</v>
      </c>
      <c r="L119" s="35">
        <f>VLOOKUP($H119,'[21]Forward Price Curve'!$D$75:$AZ$447,$Q$17-3)</f>
        <v>2.2807484894108203</v>
      </c>
      <c r="M119" s="104">
        <f t="shared" si="7"/>
        <v>2024</v>
      </c>
      <c r="N119" s="3"/>
      <c r="O119" s="3"/>
    </row>
    <row r="120" spans="8:15">
      <c r="H120" s="31">
        <f>'[21]Forward Price Curve'!D208</f>
        <v>45505</v>
      </c>
      <c r="I120" s="35">
        <f ca="1">VLOOKUP(H120,'[21]Forward Price Curve'!$D$75:$AZ$447,$O$17-3)</f>
        <v>2.934112958531887</v>
      </c>
      <c r="J120" s="35">
        <f>VLOOKUP(H120,'[21]Forward Price Curve'!$D$75:$AZ$447,$R$17-3)</f>
        <v>2.9442518615025857</v>
      </c>
      <c r="K120" s="35">
        <f>VLOOKUP(H120,'[21]Forward Price Curve'!$D$75:$AZ$447,$P$17-3)</f>
        <v>2.9049424212373007</v>
      </c>
      <c r="L120" s="35">
        <f>VLOOKUP($H120,'[21]Forward Price Curve'!$D$75:$AZ$447,$Q$17-3)</f>
        <v>2.7168621098062831</v>
      </c>
      <c r="M120" s="104">
        <f t="shared" si="7"/>
        <v>2024</v>
      </c>
      <c r="N120" s="3"/>
      <c r="O120" s="3"/>
    </row>
    <row r="121" spans="8:15">
      <c r="H121" s="31">
        <f>'[21]Forward Price Curve'!D209</f>
        <v>45536</v>
      </c>
      <c r="I121" s="35">
        <f ca="1">VLOOKUP(H121,'[21]Forward Price Curve'!$D$75:$AZ$447,$O$17-3)</f>
        <v>2.9102865365507449</v>
      </c>
      <c r="J121" s="35">
        <f>VLOOKUP(H121,'[21]Forward Price Curve'!$D$75:$AZ$447,$R$17-3)</f>
        <v>2.920425439521444</v>
      </c>
      <c r="K121" s="35">
        <f>VLOOKUP(H121,'[21]Forward Price Curve'!$D$75:$AZ$447,$P$17-3)</f>
        <v>2.8287205352017279</v>
      </c>
      <c r="L121" s="35">
        <f>VLOOKUP($H121,'[21]Forward Price Curve'!$D$75:$AZ$447,$Q$17-3)</f>
        <v>2.7083305430091338</v>
      </c>
      <c r="M121" s="104">
        <f t="shared" si="7"/>
        <v>2024</v>
      </c>
      <c r="N121" s="3"/>
      <c r="O121" s="3"/>
    </row>
    <row r="122" spans="8:15">
      <c r="H122" s="31">
        <f>'[21]Forward Price Curve'!D210</f>
        <v>45566</v>
      </c>
      <c r="I122" s="35">
        <f ca="1">VLOOKUP(H122,'[21]Forward Price Curve'!$D$75:$AZ$447,$O$17-3)</f>
        <v>2.8511767322315724</v>
      </c>
      <c r="J122" s="35">
        <f>VLOOKUP(H122,'[21]Forward Price Curve'!$D$75:$AZ$447,$R$17-3)</f>
        <v>2.8613156352022711</v>
      </c>
      <c r="K122" s="35">
        <f>VLOOKUP(H122,'[21]Forward Price Curve'!$D$75:$AZ$447,$P$17-3)</f>
        <v>2.8056779134042893</v>
      </c>
      <c r="L122" s="35">
        <f>VLOOKUP($H122,'[21]Forward Price Curve'!$D$75:$AZ$447,$Q$17-3)</f>
        <v>2.7301111311853856</v>
      </c>
      <c r="M122" s="104">
        <f t="shared" si="7"/>
        <v>2024</v>
      </c>
      <c r="N122" s="3"/>
      <c r="O122" s="3"/>
    </row>
    <row r="123" spans="8:15">
      <c r="H123" s="31">
        <f>'[21]Forward Price Curve'!D211</f>
        <v>45597</v>
      </c>
      <c r="I123" s="35">
        <f ca="1">VLOOKUP(H123,'[21]Forward Price Curve'!$D$75:$AZ$447,$O$17-3)</f>
        <v>3.3268940596167496</v>
      </c>
      <c r="J123" s="35">
        <f>VLOOKUP(H123,'[21]Forward Price Curve'!$D$75:$AZ$447,$R$17-3)</f>
        <v>3.3370329625874486</v>
      </c>
      <c r="K123" s="35">
        <f>VLOOKUP(H123,'[21]Forward Price Curve'!$D$75:$AZ$447,$P$17-3)</f>
        <v>3.3841771734514481</v>
      </c>
      <c r="L123" s="35">
        <f>VLOOKUP($H123,'[21]Forward Price Curve'!$D$75:$AZ$447,$Q$17-3)</f>
        <v>2.980236595402991</v>
      </c>
      <c r="M123" s="104">
        <f t="shared" si="7"/>
        <v>2024</v>
      </c>
      <c r="N123" s="3"/>
      <c r="O123" s="3"/>
    </row>
    <row r="124" spans="8:15">
      <c r="H124" s="31">
        <f>'[21]Forward Price Curve'!D212</f>
        <v>45627</v>
      </c>
      <c r="I124" s="35">
        <f ca="1">VLOOKUP(H124,'[21]Forward Price Curve'!$D$75:$AZ$447,$O$17-3)</f>
        <v>3.6406931065598704</v>
      </c>
      <c r="J124" s="35">
        <f>VLOOKUP(H124,'[21]Forward Price Curve'!$D$75:$AZ$447,$R$17-3)</f>
        <v>3.6508320095305691</v>
      </c>
      <c r="K124" s="35">
        <f>VLOOKUP(H124,'[21]Forward Price Curve'!$D$75:$AZ$447,$P$17-3)</f>
        <v>3.6356783286652909</v>
      </c>
      <c r="L124" s="35">
        <f>VLOOKUP($H124,'[21]Forward Price Curve'!$D$75:$AZ$447,$Q$17-3)</f>
        <v>3.2432095955033624</v>
      </c>
      <c r="M124" s="104">
        <f t="shared" si="7"/>
        <v>2024</v>
      </c>
      <c r="N124" s="3"/>
      <c r="O124" s="3"/>
    </row>
    <row r="125" spans="8:15">
      <c r="H125" s="31">
        <f>'[21]Forward Price Curve'!D213</f>
        <v>45658</v>
      </c>
      <c r="I125" s="35">
        <f ca="1">VLOOKUP(H125,'[21]Forward Price Curve'!$D$75:$AZ$447,$O$17-3)</f>
        <v>3.5845235841022003</v>
      </c>
      <c r="J125" s="35">
        <f>VLOOKUP(H125,'[21]Forward Price Curve'!$D$75:$AZ$447,$R$17-3)</f>
        <v>3.5946624870728989</v>
      </c>
      <c r="K125" s="35">
        <f>VLOOKUP(H125,'[21]Forward Price Curve'!$D$75:$AZ$447,$P$17-3)</f>
        <v>3.73991382906584</v>
      </c>
      <c r="L125" s="35">
        <f>VLOOKUP($H125,'[21]Forward Price Curve'!$D$75:$AZ$447,$Q$17-3)</f>
        <v>3.2737224932249318</v>
      </c>
      <c r="M125" s="104">
        <f t="shared" si="7"/>
        <v>2025</v>
      </c>
      <c r="N125" s="3"/>
      <c r="O125" s="3"/>
    </row>
    <row r="126" spans="8:15">
      <c r="H126" s="31">
        <f>'[21]Forward Price Curve'!D214</f>
        <v>45689</v>
      </c>
      <c r="I126" s="35">
        <f ca="1">VLOOKUP(H126,'[21]Forward Price Curve'!$D$75:$AZ$447,$O$17-3)</f>
        <v>3.4571789627902261</v>
      </c>
      <c r="J126" s="35">
        <f>VLOOKUP(H126,'[21]Forward Price Curve'!$D$75:$AZ$447,$R$17-3)</f>
        <v>3.4673178657609247</v>
      </c>
      <c r="K126" s="35">
        <f>VLOOKUP(H126,'[21]Forward Price Curve'!$D$75:$AZ$447,$P$17-3)</f>
        <v>3.5501358315655858</v>
      </c>
      <c r="L126" s="35">
        <f>VLOOKUP($H126,'[21]Forward Price Curve'!$D$75:$AZ$447,$Q$17-3)</f>
        <v>3.1811800863193813</v>
      </c>
      <c r="M126" s="104">
        <f t="shared" si="7"/>
        <v>2025</v>
      </c>
      <c r="N126" s="3"/>
      <c r="O126" s="3"/>
    </row>
    <row r="127" spans="8:15">
      <c r="H127" s="31">
        <f>'[21]Forward Price Curve'!D215</f>
        <v>45717</v>
      </c>
      <c r="I127" s="35">
        <f ca="1">VLOOKUP(H127,'[21]Forward Price Curve'!$D$75:$AZ$447,$O$17-3)</f>
        <v>2.9373574074825108</v>
      </c>
      <c r="J127" s="35">
        <f>VLOOKUP(H127,'[21]Forward Price Curve'!$D$75:$AZ$447,$R$17-3)</f>
        <v>2.9474963104532095</v>
      </c>
      <c r="K127" s="35">
        <f>VLOOKUP(H127,'[21]Forward Price Curve'!$D$75:$AZ$447,$P$17-3)</f>
        <v>3.1382166037035066</v>
      </c>
      <c r="L127" s="35">
        <f>VLOOKUP($H127,'[21]Forward Price Curve'!$D$75:$AZ$447,$Q$17-3)</f>
        <v>2.7027097460604237</v>
      </c>
      <c r="M127" s="104">
        <f t="shared" si="7"/>
        <v>2025</v>
      </c>
      <c r="N127" s="3"/>
      <c r="O127" s="3"/>
    </row>
    <row r="128" spans="8:15">
      <c r="H128" s="31">
        <f>'[21]Forward Price Curve'!D216</f>
        <v>45748</v>
      </c>
      <c r="I128" s="35">
        <f ca="1">VLOOKUP(H128,'[21]Forward Price Curve'!$D$75:$AZ$447,$O$17-3)</f>
        <v>2.6625931369765792</v>
      </c>
      <c r="J128" s="35">
        <f>VLOOKUP(H128,'[21]Forward Price Curve'!$D$75:$AZ$447,$R$17-3)</f>
        <v>2.6727320399472778</v>
      </c>
      <c r="K128" s="35">
        <f>VLOOKUP(H128,'[21]Forward Price Curve'!$D$75:$AZ$447,$P$17-3)</f>
        <v>2.6063203989770098</v>
      </c>
      <c r="L128" s="35">
        <f>VLOOKUP($H128,'[21]Forward Price Curve'!$D$75:$AZ$447,$Q$17-3)</f>
        <v>2.5607846231054903</v>
      </c>
      <c r="M128" s="104">
        <f t="shared" si="7"/>
        <v>2025</v>
      </c>
      <c r="N128" s="3"/>
      <c r="O128" s="3"/>
    </row>
    <row r="129" spans="8:15">
      <c r="H129" s="31">
        <f>'[21]Forward Price Curve'!D217</f>
        <v>45778</v>
      </c>
      <c r="I129" s="35">
        <f ca="1">VLOOKUP(H129,'[21]Forward Price Curve'!$D$75:$AZ$447,$O$17-3)</f>
        <v>2.6535695133326578</v>
      </c>
      <c r="J129" s="35">
        <f>VLOOKUP(H129,'[21]Forward Price Curve'!$D$75:$AZ$447,$R$17-3)</f>
        <v>2.6637084163033564</v>
      </c>
      <c r="K129" s="35">
        <f>VLOOKUP(H129,'[21]Forward Price Curve'!$D$75:$AZ$447,$P$17-3)</f>
        <v>2.5735946979073892</v>
      </c>
      <c r="L129" s="35">
        <f>VLOOKUP($H129,'[21]Forward Price Curve'!$D$75:$AZ$447,$Q$17-3)</f>
        <v>2.4476660845126967</v>
      </c>
      <c r="M129" s="104">
        <f t="shared" si="7"/>
        <v>2025</v>
      </c>
      <c r="N129" s="3"/>
      <c r="O129" s="3"/>
    </row>
    <row r="130" spans="8:15">
      <c r="H130" s="31">
        <f>'[21]Forward Price Curve'!D218</f>
        <v>45809</v>
      </c>
      <c r="I130" s="35">
        <f ca="1">VLOOKUP(H130,'[21]Forward Price Curve'!$D$75:$AZ$447,$O$17-3)</f>
        <v>2.7314362881476226</v>
      </c>
      <c r="J130" s="35">
        <f>VLOOKUP(H130,'[21]Forward Price Curve'!$D$75:$AZ$447,$R$17-3)</f>
        <v>2.7415751911183213</v>
      </c>
      <c r="K130" s="35">
        <f>VLOOKUP(H130,'[21]Forward Price Curve'!$D$75:$AZ$447,$P$17-3)</f>
        <v>2.6129483890670597</v>
      </c>
      <c r="L130" s="35">
        <f>VLOOKUP($H130,'[21]Forward Price Curve'!$D$75:$AZ$447,$Q$17-3)</f>
        <v>2.5449259460002009</v>
      </c>
      <c r="M130" s="104">
        <f t="shared" si="7"/>
        <v>2025</v>
      </c>
      <c r="N130" s="3"/>
      <c r="O130" s="3"/>
    </row>
    <row r="131" spans="8:15">
      <c r="H131" s="31">
        <f>'[21]Forward Price Curve'!D219</f>
        <v>45839</v>
      </c>
      <c r="I131" s="35">
        <f ca="1">VLOOKUP(H131,'[21]Forward Price Curve'!$D$75:$AZ$447,$O$17-3)</f>
        <v>3.06216730305181</v>
      </c>
      <c r="J131" s="35">
        <f>VLOOKUP(H131,'[21]Forward Price Curve'!$D$75:$AZ$447,$R$17-3)</f>
        <v>3.072306206022509</v>
      </c>
      <c r="K131" s="35">
        <f>VLOOKUP(H131,'[21]Forward Price Curve'!$D$75:$AZ$447,$P$17-3)</f>
        <v>2.7992052668319749</v>
      </c>
      <c r="L131" s="35">
        <f>VLOOKUP($H131,'[21]Forward Price Curve'!$D$75:$AZ$447,$Q$17-3)</f>
        <v>2.741151982334638</v>
      </c>
      <c r="M131" s="104">
        <f t="shared" si="7"/>
        <v>2025</v>
      </c>
      <c r="N131" s="3"/>
      <c r="O131" s="3"/>
    </row>
    <row r="132" spans="8:15">
      <c r="H132" s="31">
        <f>'[21]Forward Price Curve'!D220</f>
        <v>45870</v>
      </c>
      <c r="I132" s="35">
        <f ca="1">VLOOKUP(H132,'[21]Forward Price Curve'!$D$75:$AZ$447,$O$17-3)</f>
        <v>3.2763009337929638</v>
      </c>
      <c r="J132" s="35">
        <f>VLOOKUP(H132,'[21]Forward Price Curve'!$D$75:$AZ$447,$R$17-3)</f>
        <v>3.2864398367636625</v>
      </c>
      <c r="K132" s="35">
        <f>VLOOKUP(H132,'[21]Forward Price Curve'!$D$75:$AZ$447,$P$17-3)</f>
        <v>3.1870980306176238</v>
      </c>
      <c r="L132" s="35">
        <f>VLOOKUP($H132,'[21]Forward Price Curve'!$D$75:$AZ$447,$Q$17-3)</f>
        <v>3.0556154973401584</v>
      </c>
      <c r="M132" s="104">
        <f t="shared" si="7"/>
        <v>2025</v>
      </c>
      <c r="N132" s="3"/>
      <c r="O132" s="3"/>
    </row>
    <row r="133" spans="8:15">
      <c r="H133" s="31">
        <f>'[21]Forward Price Curve'!D221</f>
        <v>45901</v>
      </c>
      <c r="I133" s="35">
        <f ca="1">VLOOKUP(H133,'[21]Forward Price Curve'!$D$75:$AZ$447,$O$17-3)</f>
        <v>3.2533870130791849</v>
      </c>
      <c r="J133" s="35">
        <f>VLOOKUP(H133,'[21]Forward Price Curve'!$D$75:$AZ$447,$R$17-3)</f>
        <v>3.2635259160498835</v>
      </c>
      <c r="K133" s="35">
        <f>VLOOKUP(H133,'[21]Forward Price Curve'!$D$75:$AZ$447,$P$17-3)</f>
        <v>3.0413340298091063</v>
      </c>
      <c r="L133" s="35">
        <f>VLOOKUP($H133,'[21]Forward Price Curve'!$D$75:$AZ$447,$Q$17-3)</f>
        <v>3.0479872729097659</v>
      </c>
      <c r="M133" s="104">
        <f t="shared" si="7"/>
        <v>2025</v>
      </c>
      <c r="N133" s="3"/>
      <c r="O133" s="3"/>
    </row>
    <row r="134" spans="8:15">
      <c r="H134" s="31">
        <f>'[21]Forward Price Curve'!D222</f>
        <v>45931</v>
      </c>
      <c r="I134" s="35">
        <f ca="1">VLOOKUP(H134,'[21]Forward Price Curve'!$D$75:$AZ$447,$O$17-3)</f>
        <v>3.2305744813951129</v>
      </c>
      <c r="J134" s="35">
        <f>VLOOKUP(H134,'[21]Forward Price Curve'!$D$75:$AZ$447,$R$17-3)</f>
        <v>3.2407133843658116</v>
      </c>
      <c r="K134" s="35">
        <f>VLOOKUP(H134,'[21]Forward Price Curve'!$D$75:$AZ$447,$P$17-3)</f>
        <v>3.070435048798231</v>
      </c>
      <c r="L134" s="35">
        <f>VLOOKUP($H134,'[21]Forward Price Curve'!$D$75:$AZ$447,$Q$17-3)</f>
        <v>3.1057008130081298</v>
      </c>
      <c r="M134" s="104">
        <f t="shared" si="7"/>
        <v>2025</v>
      </c>
      <c r="N134" s="3"/>
      <c r="O134" s="3"/>
    </row>
    <row r="135" spans="8:15">
      <c r="H135" s="31">
        <f>'[21]Forward Price Curve'!D223</f>
        <v>45962</v>
      </c>
      <c r="I135" s="35">
        <f ca="1">VLOOKUP(H135,'[21]Forward Price Curve'!$D$75:$AZ$447,$O$17-3)</f>
        <v>3.6644181395113051</v>
      </c>
      <c r="J135" s="35">
        <f>VLOOKUP(H135,'[21]Forward Price Curve'!$D$75:$AZ$447,$R$17-3)</f>
        <v>3.6745570424820038</v>
      </c>
      <c r="K135" s="35">
        <f>VLOOKUP(H135,'[21]Forward Price Curve'!$D$75:$AZ$447,$P$17-3)</f>
        <v>3.6650900346898876</v>
      </c>
      <c r="L135" s="35">
        <f>VLOOKUP($H135,'[21]Forward Price Curve'!$D$75:$AZ$447,$Q$17-3)</f>
        <v>3.3143728997289972</v>
      </c>
      <c r="M135" s="104">
        <f t="shared" si="7"/>
        <v>2025</v>
      </c>
      <c r="N135" s="3"/>
      <c r="O135" s="3"/>
    </row>
    <row r="136" spans="8:15">
      <c r="H136" s="31">
        <f>'[21]Forward Price Curve'!D224</f>
        <v>45992</v>
      </c>
      <c r="I136" s="35">
        <f ca="1">VLOOKUP(H136,'[21]Forward Price Curve'!$D$75:$AZ$447,$O$17-3)</f>
        <v>3.9954533215046131</v>
      </c>
      <c r="J136" s="35">
        <f>VLOOKUP(H136,'[21]Forward Price Curve'!$D$75:$AZ$447,$R$17-3)</f>
        <v>4.0055922244753122</v>
      </c>
      <c r="K136" s="35">
        <f>VLOOKUP(H136,'[21]Forward Price Curve'!$D$75:$AZ$447,$P$17-3)</f>
        <v>3.8866616721533487</v>
      </c>
      <c r="L136" s="35">
        <f>VLOOKUP($H136,'[21]Forward Price Curve'!$D$75:$AZ$447,$Q$17-3)</f>
        <v>3.5944090334236676</v>
      </c>
      <c r="M136" s="104">
        <f t="shared" si="7"/>
        <v>2025</v>
      </c>
      <c r="N136" s="3"/>
      <c r="O136" s="3"/>
    </row>
    <row r="137" spans="8:15">
      <c r="H137" s="31">
        <f>'[21]Forward Price Curve'!D225</f>
        <v>46023</v>
      </c>
      <c r="I137" s="35">
        <f ca="1">VLOOKUP(H137,'[21]Forward Price Curve'!$D$75:$AZ$447,$O$17-3)</f>
        <v>3.8423558866470651</v>
      </c>
      <c r="J137" s="35">
        <f>VLOOKUP(H137,'[21]Forward Price Curve'!$D$75:$AZ$447,$R$17-3)</f>
        <v>3.8524947896177637</v>
      </c>
      <c r="K137" s="35">
        <f>VLOOKUP(H137,'[21]Forward Price Curve'!$D$75:$AZ$447,$P$17-3)</f>
        <v>3.9101703245039943</v>
      </c>
      <c r="L137" s="35">
        <f>VLOOKUP($H137,'[21]Forward Price Curve'!$D$75:$AZ$447,$Q$17-3)</f>
        <v>3.528966897520827</v>
      </c>
      <c r="M137" s="104">
        <f t="shared" ref="M137:M148" si="8">YEAR(H137)</f>
        <v>2026</v>
      </c>
      <c r="N137" s="3"/>
      <c r="O137" s="3"/>
    </row>
    <row r="138" spans="8:15">
      <c r="H138" s="31">
        <f>'[21]Forward Price Curve'!D226</f>
        <v>46054</v>
      </c>
      <c r="I138" s="35">
        <f ca="1">VLOOKUP(H138,'[21]Forward Price Curve'!$D$75:$AZ$447,$O$17-3)</f>
        <v>3.6788153817296969</v>
      </c>
      <c r="J138" s="35">
        <f>VLOOKUP(H138,'[21]Forward Price Curve'!$D$75:$AZ$447,$R$17-3)</f>
        <v>3.6889542847003955</v>
      </c>
      <c r="K138" s="35">
        <f>VLOOKUP(H138,'[21]Forward Price Curve'!$D$75:$AZ$447,$P$17-3)</f>
        <v>3.6835759133004169</v>
      </c>
      <c r="L138" s="35">
        <f>VLOOKUP($H138,'[21]Forward Price Curve'!$D$75:$AZ$447,$Q$17-3)</f>
        <v>3.400591910067249</v>
      </c>
      <c r="M138" s="104">
        <f t="shared" si="8"/>
        <v>2026</v>
      </c>
      <c r="N138" s="3"/>
      <c r="O138" s="3"/>
    </row>
    <row r="139" spans="8:15">
      <c r="H139" s="31">
        <f>'[21]Forward Price Curve'!D227</f>
        <v>46082</v>
      </c>
      <c r="I139" s="35">
        <f ca="1">VLOOKUP(H139,'[21]Forward Price Curve'!$D$75:$AZ$447,$O$17-3)</f>
        <v>3.2331092071377876</v>
      </c>
      <c r="J139" s="35">
        <f>VLOOKUP(H139,'[21]Forward Price Curve'!$D$75:$AZ$447,$R$17-3)</f>
        <v>3.2432481101084862</v>
      </c>
      <c r="K139" s="35">
        <f>VLOOKUP(H139,'[21]Forward Price Curve'!$D$75:$AZ$447,$P$17-3)</f>
        <v>3.2958902742050822</v>
      </c>
      <c r="L139" s="35">
        <f>VLOOKUP($H139,'[21]Forward Price Curve'!$D$75:$AZ$447,$Q$17-3)</f>
        <v>2.9954930442637759</v>
      </c>
      <c r="M139" s="104">
        <f t="shared" si="8"/>
        <v>2026</v>
      </c>
      <c r="N139" s="3"/>
      <c r="O139" s="3"/>
    </row>
    <row r="140" spans="8:15">
      <c r="H140" s="31">
        <f>'[21]Forward Price Curve'!D228</f>
        <v>46113</v>
      </c>
      <c r="I140" s="35">
        <f ca="1">VLOOKUP(H140,'[21]Forward Price Curve'!$D$75:$AZ$447,$O$17-3)</f>
        <v>3.0715964828145594</v>
      </c>
      <c r="J140" s="35">
        <f>VLOOKUP(H140,'[21]Forward Price Curve'!$D$75:$AZ$447,$R$17-3)</f>
        <v>3.0817353857852581</v>
      </c>
      <c r="K140" s="35">
        <f>VLOOKUP(H140,'[21]Forward Price Curve'!$D$75:$AZ$447,$P$17-3)</f>
        <v>2.9798179967858314</v>
      </c>
      <c r="L140" s="35">
        <f>VLOOKUP($H140,'[21]Forward Price Curve'!$D$75:$AZ$447,$Q$17-3)</f>
        <v>2.9656827461607951</v>
      </c>
      <c r="M140" s="104">
        <f t="shared" si="8"/>
        <v>2026</v>
      </c>
      <c r="N140" s="3"/>
      <c r="O140" s="3"/>
    </row>
    <row r="141" spans="8:15">
      <c r="H141" s="31">
        <f>'[21]Forward Price Curve'!D229</f>
        <v>46143</v>
      </c>
      <c r="I141" s="35">
        <f ca="1">VLOOKUP(H141,'[21]Forward Price Curve'!$D$75:$AZ$447,$O$17-3)</f>
        <v>3.0950173486768735</v>
      </c>
      <c r="J141" s="35">
        <f>VLOOKUP(H141,'[21]Forward Price Curve'!$D$75:$AZ$447,$R$17-3)</f>
        <v>3.1051562516475721</v>
      </c>
      <c r="K141" s="35">
        <f>VLOOKUP(H141,'[21]Forward Price Curve'!$D$75:$AZ$447,$P$17-3)</f>
        <v>3.003689117344527</v>
      </c>
      <c r="L141" s="35">
        <f>VLOOKUP($H141,'[21]Forward Price Curve'!$D$75:$AZ$447,$Q$17-3)</f>
        <v>2.8846830472749172</v>
      </c>
      <c r="M141" s="104">
        <f t="shared" si="8"/>
        <v>2026</v>
      </c>
      <c r="N141" s="3"/>
      <c r="O141" s="3"/>
    </row>
    <row r="142" spans="8:15">
      <c r="H142" s="31">
        <f>'[21]Forward Price Curve'!D230</f>
        <v>46174</v>
      </c>
      <c r="I142" s="35">
        <f ca="1">VLOOKUP(H142,'[21]Forward Price Curve'!$D$75:$AZ$447,$O$17-3)</f>
        <v>3.1650771682044003</v>
      </c>
      <c r="J142" s="35">
        <f>VLOOKUP(H142,'[21]Forward Price Curve'!$D$75:$AZ$447,$R$17-3)</f>
        <v>3.175216071175099</v>
      </c>
      <c r="K142" s="35">
        <f>VLOOKUP(H142,'[21]Forward Price Curve'!$D$75:$AZ$447,$P$17-3)</f>
        <v>3.0454247424428091</v>
      </c>
      <c r="L142" s="35">
        <f>VLOOKUP($H142,'[21]Forward Price Curve'!$D$75:$AZ$447,$Q$17-3)</f>
        <v>2.9741139415838602</v>
      </c>
      <c r="M142" s="104">
        <f t="shared" si="8"/>
        <v>2026</v>
      </c>
      <c r="N142" s="3"/>
      <c r="O142" s="3"/>
    </row>
    <row r="143" spans="8:15">
      <c r="H143" s="31">
        <f>'[21]Forward Price Curve'!D231</f>
        <v>46204</v>
      </c>
      <c r="I143" s="35">
        <f ca="1">VLOOKUP(H143,'[21]Forward Price Curve'!$D$75:$AZ$447,$O$17-3)</f>
        <v>3.3928983179559968</v>
      </c>
      <c r="J143" s="35">
        <f>VLOOKUP(H143,'[21]Forward Price Curve'!$D$75:$AZ$447,$R$17-3)</f>
        <v>3.4030372209266959</v>
      </c>
      <c r="K143" s="35">
        <f>VLOOKUP(H143,'[21]Forward Price Curve'!$D$75:$AZ$447,$P$17-3)</f>
        <v>3.0812055326945624</v>
      </c>
      <c r="L143" s="35">
        <f>VLOOKUP($H143,'[21]Forward Price Curve'!$D$75:$AZ$447,$Q$17-3)</f>
        <v>3.0685634045970089</v>
      </c>
      <c r="M143" s="104">
        <f t="shared" si="8"/>
        <v>2026</v>
      </c>
      <c r="N143" s="3"/>
      <c r="O143" s="3"/>
    </row>
    <row r="144" spans="8:15">
      <c r="H144" s="31">
        <f>'[21]Forward Price Curve'!D232</f>
        <v>46235</v>
      </c>
      <c r="I144" s="35">
        <f ca="1">VLOOKUP(H144,'[21]Forward Price Curve'!$D$75:$AZ$447,$O$17-3)</f>
        <v>3.328516284092061</v>
      </c>
      <c r="J144" s="35">
        <f>VLOOKUP(H144,'[21]Forward Price Curve'!$D$75:$AZ$447,$R$17-3)</f>
        <v>3.3386551870627601</v>
      </c>
      <c r="K144" s="35">
        <f>VLOOKUP(H144,'[21]Forward Price Curve'!$D$75:$AZ$447,$P$17-3)</f>
        <v>3.1289477738119524</v>
      </c>
      <c r="L144" s="35">
        <f>VLOOKUP($H144,'[21]Forward Price Curve'!$D$75:$AZ$447,$Q$17-3)</f>
        <v>3.1073067549934756</v>
      </c>
      <c r="M144" s="104">
        <f t="shared" si="8"/>
        <v>2026</v>
      </c>
      <c r="N144" s="3"/>
      <c r="O144" s="3"/>
    </row>
    <row r="145" spans="8:15">
      <c r="H145" s="31">
        <f>'[21]Forward Price Curve'!D233</f>
        <v>46266</v>
      </c>
      <c r="I145" s="35">
        <f ca="1">VLOOKUP(H145,'[21]Forward Price Curve'!$D$75:$AZ$447,$O$17-3)</f>
        <v>3.3051968072594544</v>
      </c>
      <c r="J145" s="35">
        <f>VLOOKUP(H145,'[21]Forward Price Curve'!$D$75:$AZ$447,$R$17-3)</f>
        <v>3.3153357102301531</v>
      </c>
      <c r="K145" s="35">
        <f>VLOOKUP(H145,'[21]Forward Price Curve'!$D$75:$AZ$447,$P$17-3)</f>
        <v>3.0752506978480332</v>
      </c>
      <c r="L145" s="35">
        <f>VLOOKUP($H145,'[21]Forward Price Curve'!$D$75:$AZ$447,$Q$17-3)</f>
        <v>3.0992770450667466</v>
      </c>
      <c r="M145" s="104">
        <f t="shared" si="8"/>
        <v>2026</v>
      </c>
      <c r="N145" s="3"/>
      <c r="O145" s="3"/>
    </row>
    <row r="146" spans="8:15">
      <c r="H146" s="31">
        <f>'[21]Forward Price Curve'!D234</f>
        <v>46296</v>
      </c>
      <c r="I146" s="35">
        <f ca="1">VLOOKUP(H146,'[21]Forward Price Curve'!$D$75:$AZ$447,$O$17-3)</f>
        <v>3.328516284092061</v>
      </c>
      <c r="J146" s="35">
        <f>VLOOKUP(H146,'[21]Forward Price Curve'!$D$75:$AZ$447,$R$17-3)</f>
        <v>3.3386551870627601</v>
      </c>
      <c r="K146" s="35">
        <f>VLOOKUP(H146,'[21]Forward Price Curve'!$D$75:$AZ$447,$P$17-3)</f>
        <v>3.1646767828911271</v>
      </c>
      <c r="L146" s="35">
        <f>VLOOKUP($H146,'[21]Forward Price Curve'!$D$75:$AZ$447,$Q$17-3)</f>
        <v>3.2026595603733816</v>
      </c>
      <c r="M146" s="104">
        <f t="shared" si="8"/>
        <v>2026</v>
      </c>
      <c r="N146" s="3"/>
      <c r="O146" s="3"/>
    </row>
    <row r="147" spans="8:15">
      <c r="H147" s="31">
        <f>'[21]Forward Price Curve'!D235</f>
        <v>46327</v>
      </c>
      <c r="I147" s="35">
        <f ca="1">VLOOKUP(H147,'[21]Forward Price Curve'!$D$75:$AZ$447,$O$17-3)</f>
        <v>3.6554959048970903</v>
      </c>
      <c r="J147" s="35">
        <f>VLOOKUP(H147,'[21]Forward Price Curve'!$D$75:$AZ$447,$R$17-3)</f>
        <v>3.6656348078677889</v>
      </c>
      <c r="K147" s="35">
        <f>VLOOKUP(H147,'[21]Forward Price Curve'!$D$75:$AZ$447,$P$17-3)</f>
        <v>3.6597047927417217</v>
      </c>
      <c r="L147" s="35">
        <f>VLOOKUP($H147,'[21]Forward Price Curve'!$D$75:$AZ$447,$Q$17-3)</f>
        <v>3.3055402188095955</v>
      </c>
      <c r="M147" s="104">
        <f t="shared" si="8"/>
        <v>2026</v>
      </c>
      <c r="N147" s="3"/>
      <c r="O147" s="3"/>
    </row>
    <row r="148" spans="8:15">
      <c r="H148" s="31">
        <f>'[21]Forward Price Curve'!D236</f>
        <v>46357</v>
      </c>
      <c r="I148" s="35">
        <f ca="1">VLOOKUP(H148,'[21]Forward Price Curve'!$D$75:$AZ$447,$O$17-3)</f>
        <v>3.9591560488695121</v>
      </c>
      <c r="J148" s="35">
        <f>VLOOKUP(H148,'[21]Forward Price Curve'!$D$75:$AZ$447,$R$17-3)</f>
        <v>3.9692949518402112</v>
      </c>
      <c r="K148" s="35">
        <f>VLOOKUP(H148,'[21]Forward Price Curve'!$D$75:$AZ$447,$P$17-3)</f>
        <v>3.9579125656213847</v>
      </c>
      <c r="L148" s="35">
        <f>VLOOKUP($H148,'[21]Forward Price Curve'!$D$75:$AZ$447,$Q$17-3)</f>
        <v>3.5584760815015555</v>
      </c>
      <c r="M148" s="104">
        <f t="shared" si="8"/>
        <v>2026</v>
      </c>
      <c r="N148" s="3"/>
      <c r="O148" s="3"/>
    </row>
    <row r="149" spans="8:15">
      <c r="H149" s="31">
        <f>'[21]Forward Price Curve'!D237</f>
        <v>46388</v>
      </c>
      <c r="I149" s="35">
        <f ca="1">VLOOKUP(H149,'[21]Forward Price Curve'!$D$75:$AZ$447,$O$17-3)</f>
        <v>3.9070420876001219</v>
      </c>
      <c r="J149" s="35">
        <f>VLOOKUP(H149,'[21]Forward Price Curve'!$D$75:$AZ$447,$R$17-3)</f>
        <v>3.9171809905708206</v>
      </c>
      <c r="K149" s="35">
        <f>VLOOKUP(H149,'[21]Forward Price Curve'!$D$75:$AZ$447,$P$17-3)</f>
        <v>4.018237631675353</v>
      </c>
      <c r="L149" s="35">
        <f>VLOOKUP($H149,'[21]Forward Price Curve'!$D$75:$AZ$447,$Q$17-3)</f>
        <v>3.5931042055605737</v>
      </c>
      <c r="M149" s="104">
        <f t="shared" si="7"/>
        <v>2027</v>
      </c>
      <c r="N149" s="3"/>
      <c r="O149" s="3"/>
    </row>
    <row r="150" spans="8:15">
      <c r="H150" s="31">
        <f>'[21]Forward Price Curve'!D238</f>
        <v>46419</v>
      </c>
      <c r="I150" s="35">
        <f ca="1">VLOOKUP(H150,'[21]Forward Price Curve'!$D$75:$AZ$447,$O$17-3)</f>
        <v>3.8115336216161411</v>
      </c>
      <c r="J150" s="35">
        <f>VLOOKUP(H150,'[21]Forward Price Curve'!$D$75:$AZ$447,$R$17-3)</f>
        <v>3.8216725245868397</v>
      </c>
      <c r="K150" s="35">
        <f>VLOOKUP(H150,'[21]Forward Price Curve'!$D$75:$AZ$447,$P$17-3)</f>
        <v>3.8656902972590506</v>
      </c>
      <c r="L150" s="35">
        <f>VLOOKUP($H150,'[21]Forward Price Curve'!$D$75:$AZ$447,$Q$17-3)</f>
        <v>3.5318776673692662</v>
      </c>
      <c r="M150" s="104">
        <f t="shared" si="7"/>
        <v>2027</v>
      </c>
      <c r="N150" s="3"/>
      <c r="O150" s="3"/>
    </row>
    <row r="151" spans="8:15">
      <c r="H151" s="31">
        <f>'[21]Forward Price Curve'!D239</f>
        <v>46447</v>
      </c>
      <c r="I151" s="35">
        <f ca="1">VLOOKUP(H151,'[21]Forward Price Curve'!$D$75:$AZ$447,$O$17-3)</f>
        <v>3.2515620105444594</v>
      </c>
      <c r="J151" s="35">
        <f>VLOOKUP(H151,'[21]Forward Price Curve'!$D$75:$AZ$447,$R$17-3)</f>
        <v>3.261700913515158</v>
      </c>
      <c r="K151" s="35">
        <f>VLOOKUP(H151,'[21]Forward Price Curve'!$D$75:$AZ$447,$P$17-3)</f>
        <v>3.499597407128956</v>
      </c>
      <c r="L151" s="35">
        <f>VLOOKUP($H151,'[21]Forward Price Curve'!$D$75:$AZ$447,$Q$17-3)</f>
        <v>3.0137606343470842</v>
      </c>
      <c r="M151" s="104">
        <f t="shared" si="7"/>
        <v>2027</v>
      </c>
      <c r="N151" s="3"/>
      <c r="O151" s="3"/>
    </row>
    <row r="152" spans="8:15">
      <c r="H152" s="31">
        <f>'[21]Forward Price Curve'!D240</f>
        <v>46478</v>
      </c>
      <c r="I152" s="35">
        <f ca="1">VLOOKUP(H152,'[21]Forward Price Curve'!$D$75:$AZ$447,$O$17-3)</f>
        <v>3.1663952255905912</v>
      </c>
      <c r="J152" s="35">
        <f>VLOOKUP(H152,'[21]Forward Price Curve'!$D$75:$AZ$447,$R$17-3)</f>
        <v>3.1765341285612898</v>
      </c>
      <c r="K152" s="35">
        <f>VLOOKUP(H152,'[21]Forward Price Curve'!$D$75:$AZ$447,$P$17-3)</f>
        <v>3.1762757655487146</v>
      </c>
      <c r="L152" s="35">
        <f>VLOOKUP($H152,'[21]Forward Price Curve'!$D$75:$AZ$447,$Q$17-3)</f>
        <v>3.0595299809294385</v>
      </c>
      <c r="M152" s="104">
        <f t="shared" si="7"/>
        <v>2027</v>
      </c>
      <c r="N152" s="3"/>
      <c r="O152" s="3"/>
    </row>
    <row r="153" spans="8:15">
      <c r="H153" s="31">
        <f>'[21]Forward Price Curve'!D241</f>
        <v>46508</v>
      </c>
      <c r="I153" s="35">
        <f ca="1">VLOOKUP(H153,'[21]Forward Price Curve'!$D$75:$AZ$447,$O$17-3)</f>
        <v>3.1186409925986007</v>
      </c>
      <c r="J153" s="35">
        <f>VLOOKUP(H153,'[21]Forward Price Curve'!$D$75:$AZ$447,$R$17-3)</f>
        <v>3.1287798955692998</v>
      </c>
      <c r="K153" s="35">
        <f>VLOOKUP(H153,'[21]Forward Price Curve'!$D$75:$AZ$447,$P$17-3)</f>
        <v>3.0359487878609412</v>
      </c>
      <c r="L153" s="35">
        <f>VLOOKUP($H153,'[21]Forward Price Curve'!$D$75:$AZ$447,$Q$17-3)</f>
        <v>2.9080695774365153</v>
      </c>
      <c r="M153" s="104">
        <f t="shared" si="7"/>
        <v>2027</v>
      </c>
      <c r="N153" s="3"/>
      <c r="O153" s="3"/>
    </row>
    <row r="154" spans="8:15">
      <c r="H154" s="31">
        <f>'[21]Forward Price Curve'!D242</f>
        <v>46539</v>
      </c>
      <c r="I154" s="35">
        <f ca="1">VLOOKUP(H154,'[21]Forward Price Curve'!$D$75:$AZ$447,$O$17-3)</f>
        <v>3.1783591310960153</v>
      </c>
      <c r="J154" s="35">
        <f>VLOOKUP(H154,'[21]Forward Price Curve'!$D$75:$AZ$447,$R$17-3)</f>
        <v>3.1884980340667144</v>
      </c>
      <c r="K154" s="35">
        <f>VLOOKUP(H154,'[21]Forward Price Curve'!$D$75:$AZ$447,$P$17-3)</f>
        <v>3.0725062957013725</v>
      </c>
      <c r="L154" s="35">
        <f>VLOOKUP($H154,'[21]Forward Price Curve'!$D$75:$AZ$447,$Q$17-3)</f>
        <v>2.9872625915888791</v>
      </c>
      <c r="M154" s="104">
        <f t="shared" si="7"/>
        <v>2027</v>
      </c>
      <c r="N154" s="3"/>
      <c r="O154" s="3"/>
    </row>
    <row r="155" spans="8:15">
      <c r="H155" s="31">
        <f>'[21]Forward Price Curve'!D243</f>
        <v>46569</v>
      </c>
      <c r="I155" s="35">
        <f ca="1">VLOOKUP(H155,'[21]Forward Price Curve'!$D$75:$AZ$447,$O$17-3)</f>
        <v>3.4442011669877322</v>
      </c>
      <c r="J155" s="35">
        <f>VLOOKUP(H155,'[21]Forward Price Curve'!$D$75:$AZ$447,$R$17-3)</f>
        <v>3.4543400699584308</v>
      </c>
      <c r="K155" s="35">
        <f>VLOOKUP(H155,'[21]Forward Price Curve'!$D$75:$AZ$447,$P$17-3)</f>
        <v>3.1030571875226953</v>
      </c>
      <c r="L155" s="35">
        <f>VLOOKUP($H155,'[21]Forward Price Curve'!$D$75:$AZ$447,$Q$17-3)</f>
        <v>3.119351319883569</v>
      </c>
      <c r="M155" s="104">
        <f t="shared" si="7"/>
        <v>2027</v>
      </c>
      <c r="N155" s="3"/>
      <c r="O155" s="3"/>
    </row>
    <row r="156" spans="8:15">
      <c r="H156" s="31">
        <f>'[21]Forward Price Curve'!D244</f>
        <v>46600</v>
      </c>
      <c r="I156" s="35">
        <f ca="1">VLOOKUP(H156,'[21]Forward Price Curve'!$D$75:$AZ$447,$O$17-3)</f>
        <v>3.4291955905910978</v>
      </c>
      <c r="J156" s="35">
        <f>VLOOKUP(H156,'[21]Forward Price Curve'!$D$75:$AZ$447,$R$17-3)</f>
        <v>3.4393344935617969</v>
      </c>
      <c r="K156" s="35">
        <f>VLOOKUP(H156,'[21]Forward Price Curve'!$D$75:$AZ$447,$P$17-3)</f>
        <v>3.1884961222772441</v>
      </c>
      <c r="L156" s="35">
        <f>VLOOKUP($H156,'[21]Forward Price Curve'!$D$75:$AZ$447,$Q$17-3)</f>
        <v>3.2069755294589979</v>
      </c>
      <c r="M156" s="104">
        <f t="shared" si="7"/>
        <v>2027</v>
      </c>
      <c r="N156" s="3"/>
      <c r="O156" s="3"/>
    </row>
    <row r="157" spans="8:15">
      <c r="H157" s="31">
        <f>'[21]Forward Price Curve'!D245</f>
        <v>46631</v>
      </c>
      <c r="I157" s="35">
        <f ca="1">VLOOKUP(H157,'[21]Forward Price Curve'!$D$75:$AZ$447,$O$17-3)</f>
        <v>3.4411594960965224</v>
      </c>
      <c r="J157" s="35">
        <f>VLOOKUP(H157,'[21]Forward Price Curve'!$D$75:$AZ$447,$R$17-3)</f>
        <v>3.451298399067221</v>
      </c>
      <c r="K157" s="35">
        <f>VLOOKUP(H157,'[21]Forward Price Curve'!$D$75:$AZ$447,$P$17-3)</f>
        <v>3.1579970116284986</v>
      </c>
      <c r="L157" s="35">
        <f>VLOOKUP($H157,'[21]Forward Price Curve'!$D$75:$AZ$447,$Q$17-3)</f>
        <v>3.23387505771354</v>
      </c>
      <c r="M157" s="104">
        <f t="shared" si="7"/>
        <v>2027</v>
      </c>
      <c r="N157" s="3"/>
      <c r="O157" s="3"/>
    </row>
    <row r="158" spans="8:15">
      <c r="H158" s="31">
        <f>'[21]Forward Price Curve'!D246</f>
        <v>46661</v>
      </c>
      <c r="I158" s="35">
        <f ca="1">VLOOKUP(H158,'[21]Forward Price Curve'!$D$75:$AZ$447,$O$17-3)</f>
        <v>3.4053691686099565</v>
      </c>
      <c r="J158" s="35">
        <f>VLOOKUP(H158,'[21]Forward Price Curve'!$D$75:$AZ$447,$R$17-3)</f>
        <v>3.4155080715806552</v>
      </c>
      <c r="K158" s="35">
        <f>VLOOKUP(H158,'[21]Forward Price Curve'!$D$75:$AZ$447,$P$17-3)</f>
        <v>3.408100075182722</v>
      </c>
      <c r="L158" s="35">
        <f>VLOOKUP($H158,'[21]Forward Price Curve'!$D$75:$AZ$447,$Q$17-3)</f>
        <v>3.2787410619291379</v>
      </c>
      <c r="M158" s="104">
        <f t="shared" si="7"/>
        <v>2027</v>
      </c>
      <c r="N158" s="3"/>
      <c r="O158" s="3"/>
    </row>
    <row r="159" spans="8:15">
      <c r="H159" s="31">
        <f>'[21]Forward Price Curve'!D247</f>
        <v>46692</v>
      </c>
      <c r="I159" s="35">
        <f ca="1">VLOOKUP(H159,'[21]Forward Price Curve'!$D$75:$AZ$447,$O$17-3)</f>
        <v>3.7995697161107169</v>
      </c>
      <c r="J159" s="35">
        <f>VLOOKUP(H159,'[21]Forward Price Curve'!$D$75:$AZ$447,$R$17-3)</f>
        <v>3.8097086190814156</v>
      </c>
      <c r="K159" s="35">
        <f>VLOOKUP(H159,'[21]Forward Price Curve'!$D$75:$AZ$447,$P$17-3)</f>
        <v>3.9632978075695497</v>
      </c>
      <c r="L159" s="35">
        <f>VLOOKUP($H159,'[21]Forward Price Curve'!$D$75:$AZ$447,$Q$17-3)</f>
        <v>3.4481679413831174</v>
      </c>
      <c r="M159" s="104">
        <f t="shared" si="7"/>
        <v>2027</v>
      </c>
      <c r="N159" s="3"/>
      <c r="O159" s="3"/>
    </row>
    <row r="160" spans="8:15">
      <c r="H160" s="31">
        <f>'[21]Forward Price Curve'!D248</f>
        <v>46722</v>
      </c>
      <c r="I160" s="35">
        <f ca="1">VLOOKUP(H160,'[21]Forward Price Curve'!$D$75:$AZ$447,$O$17-3)</f>
        <v>4.2534884021088919</v>
      </c>
      <c r="J160" s="35">
        <f>VLOOKUP(H160,'[21]Forward Price Curve'!$D$75:$AZ$447,$R$17-3)</f>
        <v>4.2636273050795905</v>
      </c>
      <c r="K160" s="35">
        <f>VLOOKUP(H160,'[21]Forward Price Curve'!$D$75:$AZ$447,$P$17-3)</f>
        <v>4.3659482055400751</v>
      </c>
      <c r="L160" s="35">
        <f>VLOOKUP($H160,'[21]Forward Price Curve'!$D$75:$AZ$447,$Q$17-3)</f>
        <v>3.8498541804677306</v>
      </c>
      <c r="M160" s="104">
        <f t="shared" ref="M160:M223" si="9">YEAR(H160)</f>
        <v>2027</v>
      </c>
      <c r="N160" s="3"/>
      <c r="O160" s="3"/>
    </row>
    <row r="161" spans="8:15">
      <c r="H161" s="31">
        <f>'[21]Forward Price Curve'!D249</f>
        <v>46753</v>
      </c>
      <c r="I161" s="35">
        <f ca="1">VLOOKUP(H161,'[21]Forward Price Curve'!$D$75:$AZ$447,$O$17-3)</f>
        <v>4.2416258856331748</v>
      </c>
      <c r="J161" s="35">
        <f>VLOOKUP(H161,'[21]Forward Price Curve'!$D$75:$AZ$447,$R$17-3)</f>
        <v>4.2517647886038725</v>
      </c>
      <c r="K161" s="35">
        <f>VLOOKUP(H161,'[21]Forward Price Curve'!$D$75:$AZ$447,$P$17-3)</f>
        <v>4.3787899363395475</v>
      </c>
      <c r="L161" s="35">
        <f>VLOOKUP($H161,'[21]Forward Price Curve'!$D$75:$AZ$447,$Q$17-3)</f>
        <v>3.924229368664057</v>
      </c>
      <c r="M161" s="104">
        <f t="shared" si="9"/>
        <v>2028</v>
      </c>
      <c r="N161" s="3"/>
      <c r="O161" s="3"/>
    </row>
    <row r="162" spans="8:15">
      <c r="H162" s="31">
        <f>'[21]Forward Price Curve'!D250</f>
        <v>46784</v>
      </c>
      <c r="I162" s="35">
        <f ca="1">VLOOKUP(H162,'[21]Forward Price Curve'!$D$75:$AZ$447,$O$17-3)</f>
        <v>4.0216116911690154</v>
      </c>
      <c r="J162" s="35">
        <f>VLOOKUP(H162,'[21]Forward Price Curve'!$D$75:$AZ$447,$R$17-3)</f>
        <v>4.0317505941397149</v>
      </c>
      <c r="K162" s="35">
        <f>VLOOKUP(H162,'[21]Forward Price Curve'!$D$75:$AZ$447,$P$17-3)</f>
        <v>4.0854495936822648</v>
      </c>
      <c r="L162" s="35">
        <f>VLOOKUP($H162,'[21]Forward Price Curve'!$D$75:$AZ$447,$Q$17-3)</f>
        <v>3.7399475258456287</v>
      </c>
      <c r="M162" s="104">
        <f t="shared" si="9"/>
        <v>2028</v>
      </c>
      <c r="N162" s="3"/>
      <c r="O162" s="3"/>
    </row>
    <row r="163" spans="8:15">
      <c r="H163" s="31">
        <f>'[21]Forward Price Curve'!D251</f>
        <v>46813</v>
      </c>
      <c r="I163" s="35">
        <f ca="1">VLOOKUP(H163,'[21]Forward Price Curve'!$D$75:$AZ$447,$O$17-3)</f>
        <v>3.5744860701612087</v>
      </c>
      <c r="J163" s="35">
        <f>VLOOKUP(H163,'[21]Forward Price Curve'!$D$75:$AZ$447,$R$17-3)</f>
        <v>3.5846249731319073</v>
      </c>
      <c r="K163" s="35">
        <f>VLOOKUP(H163,'[21]Forward Price Curve'!$D$75:$AZ$447,$P$17-3)</f>
        <v>3.7858437291429823</v>
      </c>
      <c r="L163" s="35">
        <f>VLOOKUP($H163,'[21]Forward Price Curve'!$D$75:$AZ$447,$Q$17-3)</f>
        <v>3.3334434608049786</v>
      </c>
      <c r="M163" s="104">
        <f t="shared" si="9"/>
        <v>2028</v>
      </c>
      <c r="N163" s="3"/>
      <c r="O163" s="3"/>
    </row>
    <row r="164" spans="8:15">
      <c r="H164" s="31">
        <f>'[21]Forward Price Curve'!D252</f>
        <v>46844</v>
      </c>
      <c r="I164" s="35">
        <f ca="1">VLOOKUP(H164,'[21]Forward Price Curve'!$D$75:$AZ$447,$O$17-3)</f>
        <v>3.3250690570820236</v>
      </c>
      <c r="J164" s="35">
        <f>VLOOKUP(H164,'[21]Forward Price Curve'!$D$75:$AZ$447,$R$17-3)</f>
        <v>3.3352079600527222</v>
      </c>
      <c r="K164" s="35">
        <f>VLOOKUP(H164,'[21]Forward Price Curve'!$D$75:$AZ$447,$P$17-3)</f>
        <v>3.3551797168074806</v>
      </c>
      <c r="L164" s="35">
        <f>VLOOKUP($H164,'[21]Forward Price Curve'!$D$75:$AZ$447,$Q$17-3)</f>
        <v>3.2166111813710732</v>
      </c>
      <c r="M164" s="104">
        <f t="shared" si="9"/>
        <v>2028</v>
      </c>
      <c r="N164" s="3"/>
      <c r="O164" s="3"/>
    </row>
    <row r="165" spans="8:15">
      <c r="H165" s="31">
        <f>'[21]Forward Price Curve'!D253</f>
        <v>46874</v>
      </c>
      <c r="I165" s="35">
        <f ca="1">VLOOKUP(H165,'[21]Forward Price Curve'!$D$75:$AZ$447,$O$17-3)</f>
        <v>3.3128009844874784</v>
      </c>
      <c r="J165" s="35">
        <f>VLOOKUP(H165,'[21]Forward Price Curve'!$D$75:$AZ$447,$R$17-3)</f>
        <v>3.3229398874581775</v>
      </c>
      <c r="K165" s="35">
        <f>VLOOKUP(H165,'[21]Forward Price Curve'!$D$75:$AZ$447,$P$17-3)</f>
        <v>3.1742045186455741</v>
      </c>
      <c r="L165" s="35">
        <f>VLOOKUP($H165,'[21]Forward Price Curve'!$D$75:$AZ$447,$Q$17-3)</f>
        <v>3.1003811301816722</v>
      </c>
      <c r="M165" s="104">
        <f t="shared" si="9"/>
        <v>2028</v>
      </c>
      <c r="N165" s="3"/>
      <c r="O165" s="3"/>
    </row>
    <row r="166" spans="8:15">
      <c r="H166" s="31">
        <f>'[21]Forward Price Curve'!D254</f>
        <v>46905</v>
      </c>
      <c r="I166" s="35">
        <f ca="1">VLOOKUP(H166,'[21]Forward Price Curve'!$D$75:$AZ$447,$O$17-3)</f>
        <v>3.3739385694007908</v>
      </c>
      <c r="J166" s="35">
        <f>VLOOKUP(H166,'[21]Forward Price Curve'!$D$75:$AZ$447,$R$17-3)</f>
        <v>3.3840774723714895</v>
      </c>
      <c r="K166" s="35">
        <f>VLOOKUP(H166,'[21]Forward Price Curve'!$D$75:$AZ$447,$P$17-3)</f>
        <v>3.2116423064198396</v>
      </c>
      <c r="L166" s="35">
        <f>VLOOKUP($H166,'[21]Forward Price Curve'!$D$75:$AZ$447,$Q$17-3)</f>
        <v>3.1808789721971293</v>
      </c>
      <c r="M166" s="104">
        <f t="shared" si="9"/>
        <v>2028</v>
      </c>
      <c r="N166" s="3"/>
      <c r="O166" s="3"/>
    </row>
    <row r="167" spans="8:15">
      <c r="H167" s="31">
        <f>'[21]Forward Price Curve'!D255</f>
        <v>46935</v>
      </c>
      <c r="I167" s="35">
        <f ca="1">VLOOKUP(H167,'[21]Forward Price Curve'!$D$75:$AZ$447,$O$17-3)</f>
        <v>3.679423715907939</v>
      </c>
      <c r="J167" s="35">
        <f>VLOOKUP(H167,'[21]Forward Price Curve'!$D$75:$AZ$447,$R$17-3)</f>
        <v>3.6895626188786377</v>
      </c>
      <c r="K167" s="35">
        <f>VLOOKUP(H167,'[21]Forward Price Curve'!$D$75:$AZ$447,$P$17-3)</f>
        <v>3.261559356785527</v>
      </c>
      <c r="L167" s="35">
        <f>VLOOKUP($H167,'[21]Forward Price Curve'!$D$75:$AZ$447,$Q$17-3)</f>
        <v>3.3522129077587071</v>
      </c>
      <c r="M167" s="104">
        <f t="shared" si="9"/>
        <v>2028</v>
      </c>
      <c r="N167" s="3"/>
      <c r="O167" s="3"/>
    </row>
    <row r="168" spans="8:15">
      <c r="H168" s="31">
        <f>'[21]Forward Price Curve'!D256</f>
        <v>46966</v>
      </c>
      <c r="I168" s="35">
        <f ca="1">VLOOKUP(H168,'[21]Forward Price Curve'!$D$75:$AZ$447,$O$17-3)</f>
        <v>3.6305542035891718</v>
      </c>
      <c r="J168" s="35">
        <f>VLOOKUP(H168,'[21]Forward Price Curve'!$D$75:$AZ$447,$R$17-3)</f>
        <v>3.6406931065598709</v>
      </c>
      <c r="K168" s="35">
        <f>VLOOKUP(H168,'[21]Forward Price Curve'!$D$75:$AZ$447,$P$17-3)</f>
        <v>3.3364349323340585</v>
      </c>
      <c r="L168" s="35">
        <f>VLOOKUP($H168,'[21]Forward Price Curve'!$D$75:$AZ$447,$Q$17-3)</f>
        <v>3.4063130783900433</v>
      </c>
      <c r="M168" s="104">
        <f t="shared" si="9"/>
        <v>2028</v>
      </c>
      <c r="N168" s="3"/>
      <c r="O168" s="3"/>
    </row>
    <row r="169" spans="8:15">
      <c r="H169" s="31">
        <f>'[21]Forward Price Curve'!D257</f>
        <v>46997</v>
      </c>
      <c r="I169" s="35">
        <f ca="1">VLOOKUP(H169,'[21]Forward Price Curve'!$D$75:$AZ$447,$O$17-3)</f>
        <v>3.6305542035891718</v>
      </c>
      <c r="J169" s="35">
        <f>VLOOKUP(H169,'[21]Forward Price Curve'!$D$75:$AZ$447,$R$17-3)</f>
        <v>3.6406931065598709</v>
      </c>
      <c r="K169" s="35">
        <f>VLOOKUP(H169,'[21]Forward Price Curve'!$D$75:$AZ$447,$P$17-3)</f>
        <v>3.3240074509152153</v>
      </c>
      <c r="L169" s="35">
        <f>VLOOKUP($H169,'[21]Forward Price Curve'!$D$75:$AZ$447,$Q$17-3)</f>
        <v>3.4213687845026595</v>
      </c>
      <c r="M169" s="104">
        <f t="shared" si="9"/>
        <v>2028</v>
      </c>
      <c r="N169" s="3"/>
      <c r="O169" s="3"/>
    </row>
    <row r="170" spans="8:15">
      <c r="H170" s="31">
        <f>'[21]Forward Price Curve'!D258</f>
        <v>47027</v>
      </c>
      <c r="I170" s="35">
        <f ca="1">VLOOKUP(H170,'[21]Forward Price Curve'!$D$75:$AZ$447,$O$17-3)</f>
        <v>3.5939527638649498</v>
      </c>
      <c r="J170" s="35">
        <f>VLOOKUP(H170,'[21]Forward Price Curve'!$D$75:$AZ$447,$R$17-3)</f>
        <v>3.6040916668356489</v>
      </c>
      <c r="K170" s="35">
        <f>VLOOKUP(H170,'[21]Forward Price Curve'!$D$75:$AZ$447,$P$17-3)</f>
        <v>3.5923374872170748</v>
      </c>
      <c r="L170" s="35">
        <f>VLOOKUP($H170,'[21]Forward Price Curve'!$D$75:$AZ$447,$Q$17-3)</f>
        <v>3.4654318177255847</v>
      </c>
      <c r="M170" s="104">
        <f t="shared" si="9"/>
        <v>2028</v>
      </c>
      <c r="N170" s="3"/>
      <c r="O170" s="3"/>
    </row>
    <row r="171" spans="8:15">
      <c r="H171" s="31">
        <f>'[21]Forward Price Curve'!D259</f>
        <v>47058</v>
      </c>
      <c r="I171" s="35">
        <f ca="1">VLOOKUP(H171,'[21]Forward Price Curve'!$D$75:$AZ$447,$O$17-3)</f>
        <v>4.1804883007198619</v>
      </c>
      <c r="J171" s="35">
        <f>VLOOKUP(H171,'[21]Forward Price Curve'!$D$75:$AZ$447,$R$17-3)</f>
        <v>4.1906272036905605</v>
      </c>
      <c r="K171" s="35">
        <f>VLOOKUP(H171,'[21]Forward Price Curve'!$D$75:$AZ$447,$P$17-3)</f>
        <v>4.3600969330387036</v>
      </c>
      <c r="L171" s="35">
        <f>VLOOKUP($H171,'[21]Forward Price Curve'!$D$75:$AZ$447,$Q$17-3)</f>
        <v>3.8252631938171233</v>
      </c>
      <c r="M171" s="104">
        <f t="shared" si="9"/>
        <v>2028</v>
      </c>
      <c r="N171" s="3"/>
      <c r="O171" s="3"/>
    </row>
    <row r="172" spans="8:15">
      <c r="H172" s="31">
        <f>'[21]Forward Price Curve'!D260</f>
        <v>47088</v>
      </c>
      <c r="I172" s="35">
        <f ca="1">VLOOKUP(H172,'[21]Forward Price Curve'!$D$75:$AZ$447,$O$17-3)</f>
        <v>4.5838138608942511</v>
      </c>
      <c r="J172" s="35">
        <f>VLOOKUP(H172,'[21]Forward Price Curve'!$D$75:$AZ$447,$R$17-3)</f>
        <v>4.5939527638649498</v>
      </c>
      <c r="K172" s="35">
        <f>VLOOKUP(H172,'[21]Forward Price Curve'!$D$75:$AZ$447,$P$17-3)</f>
        <v>4.7095680667710944</v>
      </c>
      <c r="L172" s="35">
        <f>VLOOKUP($H172,'[21]Forward Price Curve'!$D$75:$AZ$447,$Q$17-3)</f>
        <v>4.1768641172337651</v>
      </c>
      <c r="M172" s="104">
        <f t="shared" si="9"/>
        <v>2028</v>
      </c>
      <c r="N172" s="3"/>
      <c r="O172" s="3"/>
    </row>
    <row r="173" spans="8:15">
      <c r="H173" s="31">
        <f>'[21]Forward Price Curve'!D261</f>
        <v>47119</v>
      </c>
      <c r="I173" s="35">
        <f ca="1">VLOOKUP(H173,'[21]Forward Price Curve'!$D$75:$AZ$447,$O$17-3)</f>
        <v>4.5939527638649498</v>
      </c>
      <c r="J173" s="35">
        <f>VLOOKUP(H173,'[21]Forward Price Curve'!$D$75:$AZ$447,$R$17-3)</f>
        <v>4.6040916668356484</v>
      </c>
      <c r="K173" s="35">
        <f>VLOOKUP(H173,'[21]Forward Price Curve'!$D$75:$AZ$447,$P$17-3)</f>
        <v>4.7456595440583191</v>
      </c>
      <c r="L173" s="35">
        <f>VLOOKUP($H173,'[21]Forward Price Curve'!$D$75:$AZ$447,$Q$17-3)</f>
        <v>4.2730198936063433</v>
      </c>
      <c r="M173" s="104">
        <f t="shared" si="9"/>
        <v>2029</v>
      </c>
      <c r="N173" s="3"/>
      <c r="O173" s="3"/>
    </row>
    <row r="174" spans="8:15">
      <c r="H174" s="31">
        <f>'[21]Forward Price Curve'!D262</f>
        <v>47150</v>
      </c>
      <c r="I174" s="35">
        <f ca="1">VLOOKUP(H174,'[21]Forward Price Curve'!$D$75:$AZ$447,$O$17-3)</f>
        <v>4.2561245168812736</v>
      </c>
      <c r="J174" s="35">
        <f>VLOOKUP(H174,'[21]Forward Price Curve'!$D$75:$AZ$447,$R$17-3)</f>
        <v>4.2662634198519722</v>
      </c>
      <c r="K174" s="35">
        <f>VLOOKUP(H174,'[21]Forward Price Curve'!$D$75:$AZ$447,$P$17-3)</f>
        <v>4.3366400618606367</v>
      </c>
      <c r="L174" s="35">
        <f>VLOOKUP($H174,'[21]Forward Price Curve'!$D$75:$AZ$447,$Q$17-3)</f>
        <v>3.9720061427280937</v>
      </c>
      <c r="M174" s="104">
        <f t="shared" si="9"/>
        <v>2029</v>
      </c>
      <c r="N174" s="3"/>
      <c r="O174" s="3"/>
    </row>
    <row r="175" spans="8:15">
      <c r="H175" s="31">
        <f>'[21]Forward Price Curve'!D263</f>
        <v>47178</v>
      </c>
      <c r="I175" s="35">
        <f ca="1">VLOOKUP(H175,'[21]Forward Price Curve'!$D$75:$AZ$447,$O$17-3)</f>
        <v>3.8269447541316031</v>
      </c>
      <c r="J175" s="35">
        <f>VLOOKUP(H175,'[21]Forward Price Curve'!$D$75:$AZ$447,$R$17-3)</f>
        <v>3.8370836571023017</v>
      </c>
      <c r="K175" s="35">
        <f>VLOOKUP(H175,'[21]Forward Price Curve'!$D$75:$AZ$447,$P$17-3)</f>
        <v>4.0682064632136195</v>
      </c>
      <c r="L175" s="35">
        <f>VLOOKUP($H175,'[21]Forward Price Curve'!$D$75:$AZ$447,$Q$17-3)</f>
        <v>3.5833681822744152</v>
      </c>
      <c r="M175" s="104">
        <f t="shared" si="9"/>
        <v>2029</v>
      </c>
      <c r="N175" s="3"/>
      <c r="O175" s="3"/>
    </row>
    <row r="176" spans="8:15">
      <c r="H176" s="31">
        <f>'[21]Forward Price Curve'!D264</f>
        <v>47209</v>
      </c>
      <c r="I176" s="35">
        <f ca="1">VLOOKUP(H176,'[21]Forward Price Curve'!$D$75:$AZ$447,$O$17-3)</f>
        <v>3.642923665213424</v>
      </c>
      <c r="J176" s="35">
        <f>VLOOKUP(H176,'[21]Forward Price Curve'!$D$75:$AZ$447,$R$17-3)</f>
        <v>3.6530625681841231</v>
      </c>
      <c r="K176" s="35">
        <f>VLOOKUP(H176,'[21]Forward Price Curve'!$D$75:$AZ$447,$P$17-3)</f>
        <v>3.6527661156162012</v>
      </c>
      <c r="L176" s="35">
        <f>VLOOKUP($H176,'[21]Forward Price Curve'!$D$75:$AZ$447,$Q$17-3)</f>
        <v>3.5312754391247614</v>
      </c>
      <c r="M176" s="104">
        <f t="shared" si="9"/>
        <v>2029</v>
      </c>
      <c r="N176" s="3"/>
      <c r="O176" s="3"/>
    </row>
    <row r="177" spans="8:15">
      <c r="H177" s="31">
        <f>'[21]Forward Price Curve'!D265</f>
        <v>47239</v>
      </c>
      <c r="I177" s="35">
        <f ca="1">VLOOKUP(H177,'[21]Forward Price Curve'!$D$75:$AZ$447,$O$17-3)</f>
        <v>3.6679667555510496</v>
      </c>
      <c r="J177" s="35">
        <f>VLOOKUP(H177,'[21]Forward Price Curve'!$D$75:$AZ$447,$R$17-3)</f>
        <v>3.6781056585217482</v>
      </c>
      <c r="K177" s="35">
        <f>VLOOKUP(H177,'[21]Forward Price Curve'!$D$75:$AZ$447,$P$17-3)</f>
        <v>3.4866003328117494</v>
      </c>
      <c r="L177" s="35">
        <f>VLOOKUP($H177,'[21]Forward Price Curve'!$D$75:$AZ$447,$Q$17-3)</f>
        <v>3.4518816822242298</v>
      </c>
      <c r="M177" s="104">
        <f t="shared" si="9"/>
        <v>2029</v>
      </c>
      <c r="N177" s="3"/>
      <c r="O177" s="3"/>
    </row>
    <row r="178" spans="8:15">
      <c r="H178" s="31">
        <f>'[21]Forward Price Curve'!D266</f>
        <v>47270</v>
      </c>
      <c r="I178" s="35">
        <f ca="1">VLOOKUP(H178,'[21]Forward Price Curve'!$D$75:$AZ$447,$O$17-3)</f>
        <v>3.7305237868802594</v>
      </c>
      <c r="J178" s="35">
        <f>VLOOKUP(H178,'[21]Forward Price Curve'!$D$75:$AZ$447,$R$17-3)</f>
        <v>3.7406626898509585</v>
      </c>
      <c r="K178" s="35">
        <f>VLOOKUP(H178,'[21]Forward Price Curve'!$D$75:$AZ$447,$P$17-3)</f>
        <v>3.5569191651733716</v>
      </c>
      <c r="L178" s="35">
        <f>VLOOKUP($H178,'[21]Forward Price Curve'!$D$75:$AZ$447,$Q$17-3)</f>
        <v>3.5338850948509486</v>
      </c>
      <c r="M178" s="104">
        <f t="shared" si="9"/>
        <v>2029</v>
      </c>
      <c r="N178" s="3"/>
      <c r="O178" s="3"/>
    </row>
    <row r="179" spans="8:15">
      <c r="H179" s="31">
        <f>'[21]Forward Price Curve'!D267</f>
        <v>47300</v>
      </c>
      <c r="I179" s="35">
        <f ca="1">VLOOKUP(H179,'[21]Forward Price Curve'!$D$75:$AZ$447,$O$17-3)</f>
        <v>4.1276646162425221</v>
      </c>
      <c r="J179" s="35">
        <f>VLOOKUP(H179,'[21]Forward Price Curve'!$D$75:$AZ$447,$R$17-3)</f>
        <v>4.1378035192132208</v>
      </c>
      <c r="K179" s="35">
        <f>VLOOKUP(H179,'[21]Forward Price Curve'!$D$75:$AZ$447,$P$17-3)</f>
        <v>3.6399761659893084</v>
      </c>
      <c r="L179" s="35">
        <f>VLOOKUP($H179,'[21]Forward Price Curve'!$D$75:$AZ$447,$Q$17-3)</f>
        <v>3.7960551239586469</v>
      </c>
      <c r="M179" s="104">
        <f t="shared" si="9"/>
        <v>2029</v>
      </c>
      <c r="N179" s="3"/>
      <c r="O179" s="3"/>
    </row>
    <row r="180" spans="8:15">
      <c r="H180" s="31">
        <f>'[21]Forward Price Curve'!D268</f>
        <v>47331</v>
      </c>
      <c r="I180" s="35">
        <f ca="1">VLOOKUP(H180,'[21]Forward Price Curve'!$D$75:$AZ$447,$O$17-3)</f>
        <v>4.093395124201562</v>
      </c>
      <c r="J180" s="35">
        <f>VLOOKUP(H180,'[21]Forward Price Curve'!$D$75:$AZ$447,$R$17-3)</f>
        <v>4.1035340271722598</v>
      </c>
      <c r="K180" s="35">
        <f>VLOOKUP(H180,'[21]Forward Price Curve'!$D$75:$AZ$447,$P$17-3)</f>
        <v>3.7166640825780872</v>
      </c>
      <c r="L180" s="35">
        <f>VLOOKUP($H180,'[21]Forward Price Curve'!$D$75:$AZ$447,$Q$17-3)</f>
        <v>3.8645084010840107</v>
      </c>
      <c r="M180" s="104">
        <f t="shared" si="9"/>
        <v>2029</v>
      </c>
      <c r="N180" s="3"/>
      <c r="O180" s="3"/>
    </row>
    <row r="181" spans="8:15">
      <c r="H181" s="31">
        <f>'[21]Forward Price Curve'!D269</f>
        <v>47362</v>
      </c>
      <c r="I181" s="35">
        <f ca="1">VLOOKUP(H181,'[21]Forward Price Curve'!$D$75:$AZ$447,$O$17-3)</f>
        <v>4.093395124201562</v>
      </c>
      <c r="J181" s="35">
        <f>VLOOKUP(H181,'[21]Forward Price Curve'!$D$75:$AZ$447,$R$17-3)</f>
        <v>4.1035340271722598</v>
      </c>
      <c r="K181" s="35">
        <f>VLOOKUP(H181,'[21]Forward Price Curve'!$D$75:$AZ$447,$P$17-3)</f>
        <v>3.7167158637506654</v>
      </c>
      <c r="L181" s="35">
        <f>VLOOKUP($H181,'[21]Forward Price Curve'!$D$75:$AZ$447,$Q$17-3)</f>
        <v>3.8795641071966274</v>
      </c>
      <c r="M181" s="104">
        <f t="shared" si="9"/>
        <v>2029</v>
      </c>
      <c r="N181" s="3"/>
      <c r="O181" s="3"/>
    </row>
    <row r="182" spans="8:15">
      <c r="H182" s="31">
        <f>'[21]Forward Price Curve'!D270</f>
        <v>47392</v>
      </c>
      <c r="I182" s="35">
        <f ca="1">VLOOKUP(H182,'[21]Forward Price Curve'!$D$75:$AZ$447,$O$17-3)</f>
        <v>4.043308943526311</v>
      </c>
      <c r="J182" s="35">
        <f>VLOOKUP(H182,'[21]Forward Price Curve'!$D$75:$AZ$447,$R$17-3)</f>
        <v>4.0534478464970096</v>
      </c>
      <c r="K182" s="35">
        <f>VLOOKUP(H182,'[21]Forward Price Curve'!$D$75:$AZ$447,$P$17-3)</f>
        <v>4.0170466647060472</v>
      </c>
      <c r="L182" s="35">
        <f>VLOOKUP($H182,'[21]Forward Price Curve'!$D$75:$AZ$447,$Q$17-3)</f>
        <v>3.9102777476663655</v>
      </c>
      <c r="M182" s="104">
        <f t="shared" si="9"/>
        <v>2029</v>
      </c>
      <c r="N182" s="3"/>
      <c r="O182" s="3"/>
    </row>
    <row r="183" spans="8:15">
      <c r="H183" s="31">
        <f>'[21]Forward Price Curve'!D271</f>
        <v>47423</v>
      </c>
      <c r="I183" s="35">
        <f ca="1">VLOOKUP(H183,'[21]Forward Price Curve'!$D$75:$AZ$447,$O$17-3)</f>
        <v>4.5438665831896987</v>
      </c>
      <c r="J183" s="35">
        <f>VLOOKUP(H183,'[21]Forward Price Curve'!$D$75:$AZ$447,$R$17-3)</f>
        <v>4.5540054861603974</v>
      </c>
      <c r="K183" s="35">
        <f>VLOOKUP(H183,'[21]Forward Price Curve'!$D$75:$AZ$447,$P$17-3)</f>
        <v>4.6370226439885966</v>
      </c>
      <c r="L183" s="35">
        <f>VLOOKUP($H183,'[21]Forward Price Curve'!$D$75:$AZ$447,$Q$17-3)</f>
        <v>4.1849941985345778</v>
      </c>
      <c r="M183" s="104">
        <f t="shared" si="9"/>
        <v>2029</v>
      </c>
      <c r="N183" s="3"/>
      <c r="O183" s="3"/>
    </row>
    <row r="184" spans="8:15">
      <c r="H184" s="31">
        <f>'[21]Forward Price Curve'!D272</f>
        <v>47453</v>
      </c>
      <c r="I184" s="35">
        <f ca="1">VLOOKUP(H184,'[21]Forward Price Curve'!$D$75:$AZ$447,$O$17-3)</f>
        <v>4.8066669481902062</v>
      </c>
      <c r="J184" s="35">
        <f>VLOOKUP(H184,'[21]Forward Price Curve'!$D$75:$AZ$447,$R$17-3)</f>
        <v>4.8168058511609049</v>
      </c>
      <c r="K184" s="35">
        <f>VLOOKUP(H184,'[21]Forward Price Curve'!$D$75:$AZ$447,$P$17-3)</f>
        <v>4.8607173095277769</v>
      </c>
      <c r="L184" s="35">
        <f>VLOOKUP($H184,'[21]Forward Price Curve'!$D$75:$AZ$447,$Q$17-3)</f>
        <v>4.397480397470642</v>
      </c>
      <c r="M184" s="104">
        <f t="shared" si="9"/>
        <v>2029</v>
      </c>
      <c r="N184" s="3"/>
      <c r="O184" s="3"/>
    </row>
    <row r="185" spans="8:15">
      <c r="H185" s="31">
        <f>'[21]Forward Price Curve'!D273</f>
        <v>47484</v>
      </c>
      <c r="I185" s="35">
        <f ca="1">VLOOKUP(H185,'[21]Forward Price Curve'!$D$75:$AZ$447,$O$17-3)</f>
        <v>4.7126793176518298</v>
      </c>
      <c r="J185" s="35">
        <f>VLOOKUP(H185,'[21]Forward Price Curve'!$D$75:$AZ$447,$R$17-3)</f>
        <v>4.7228182206225284</v>
      </c>
      <c r="K185" s="35">
        <f>VLOOKUP(H185,'[21]Forward Price Curve'!$D$75:$AZ$447,$P$17-3)</f>
        <v>4.8284576390113632</v>
      </c>
      <c r="L185" s="35">
        <f>VLOOKUP($H185,'[21]Forward Price Curve'!$D$75:$AZ$447,$Q$17-3)</f>
        <v>4.3905547726588372</v>
      </c>
      <c r="M185" s="104">
        <f t="shared" si="9"/>
        <v>2030</v>
      </c>
      <c r="N185" s="3"/>
      <c r="O185" s="3"/>
    </row>
    <row r="186" spans="8:15">
      <c r="H186" s="31">
        <f>'[21]Forward Price Curve'!D274</f>
        <v>47515</v>
      </c>
      <c r="I186" s="35">
        <f ca="1">VLOOKUP(H186,'[21]Forward Price Curve'!$D$75:$AZ$447,$O$17-3)</f>
        <v>4.4694470353847713</v>
      </c>
      <c r="J186" s="35">
        <f>VLOOKUP(H186,'[21]Forward Price Curve'!$D$75:$AZ$447,$R$17-3)</f>
        <v>4.4795859383554699</v>
      </c>
      <c r="K186" s="35">
        <f>VLOOKUP(H186,'[21]Forward Price Curve'!$D$75:$AZ$447,$P$17-3)</f>
        <v>4.4949868876057328</v>
      </c>
      <c r="L186" s="35">
        <f>VLOOKUP($H186,'[21]Forward Price Curve'!$D$75:$AZ$447,$Q$17-3)</f>
        <v>4.1832878851751483</v>
      </c>
      <c r="M186" s="104">
        <f t="shared" si="9"/>
        <v>2030</v>
      </c>
      <c r="N186" s="3"/>
      <c r="O186" s="3"/>
    </row>
    <row r="187" spans="8:15">
      <c r="H187" s="31">
        <f>'[21]Forward Price Curve'!D275</f>
        <v>47543</v>
      </c>
      <c r="I187" s="35">
        <f ca="1">VLOOKUP(H187,'[21]Forward Price Curve'!$D$75:$AZ$447,$O$17-3)</f>
        <v>4.0979576305383754</v>
      </c>
      <c r="J187" s="35">
        <f>VLOOKUP(H187,'[21]Forward Price Curve'!$D$75:$AZ$447,$R$17-3)</f>
        <v>4.108096533509074</v>
      </c>
      <c r="K187" s="35">
        <f>VLOOKUP(H187,'[21]Forward Price Curve'!$D$75:$AZ$447,$P$17-3)</f>
        <v>4.2857909503885363</v>
      </c>
      <c r="L187" s="35">
        <f>VLOOKUP($H187,'[21]Forward Price Curve'!$D$75:$AZ$447,$Q$17-3)</f>
        <v>3.8516608652012443</v>
      </c>
      <c r="M187" s="104">
        <f t="shared" si="9"/>
        <v>2030</v>
      </c>
      <c r="N187" s="3"/>
      <c r="O187" s="3"/>
    </row>
    <row r="188" spans="8:15">
      <c r="H188" s="31">
        <f>'[21]Forward Price Curve'!D276</f>
        <v>47574</v>
      </c>
      <c r="I188" s="35">
        <f ca="1">VLOOKUP(H188,'[21]Forward Price Curve'!$D$75:$AZ$447,$O$17-3)</f>
        <v>3.9061295863327588</v>
      </c>
      <c r="J188" s="35">
        <f>VLOOKUP(H188,'[21]Forward Price Curve'!$D$75:$AZ$447,$R$17-3)</f>
        <v>3.9162684893034578</v>
      </c>
      <c r="K188" s="35">
        <f>VLOOKUP(H188,'[21]Forward Price Curve'!$D$75:$AZ$447,$P$17-3)</f>
        <v>3.8673472947815632</v>
      </c>
      <c r="L188" s="35">
        <f>VLOOKUP($H188,'[21]Forward Price Curve'!$D$75:$AZ$447,$Q$17-3)</f>
        <v>3.7918395262471138</v>
      </c>
      <c r="M188" s="104">
        <f t="shared" si="9"/>
        <v>2030</v>
      </c>
      <c r="N188" s="3"/>
      <c r="O188" s="3"/>
    </row>
    <row r="189" spans="8:15">
      <c r="H189" s="31">
        <f>'[21]Forward Price Curve'!D277</f>
        <v>47604</v>
      </c>
      <c r="I189" s="35">
        <f ca="1">VLOOKUP(H189,'[21]Forward Price Curve'!$D$75:$AZ$447,$O$17-3)</f>
        <v>3.9190059931055461</v>
      </c>
      <c r="J189" s="35">
        <f>VLOOKUP(H189,'[21]Forward Price Curve'!$D$75:$AZ$447,$R$17-3)</f>
        <v>3.9291448960762452</v>
      </c>
      <c r="K189" s="35">
        <f>VLOOKUP(H189,'[21]Forward Price Curve'!$D$75:$AZ$447,$P$17-3)</f>
        <v>3.7365480528482364</v>
      </c>
      <c r="L189" s="35">
        <f>VLOOKUP($H189,'[21]Forward Price Curve'!$D$75:$AZ$447,$Q$17-3)</f>
        <v>3.7004012044564889</v>
      </c>
      <c r="M189" s="104">
        <f t="shared" si="9"/>
        <v>2030</v>
      </c>
      <c r="N189" s="3"/>
      <c r="O189" s="3"/>
    </row>
    <row r="190" spans="8:15">
      <c r="H190" s="31">
        <f>'[21]Forward Price Curve'!D278</f>
        <v>47635</v>
      </c>
      <c r="I190" s="35">
        <f ca="1">VLOOKUP(H190,'[21]Forward Price Curve'!$D$75:$AZ$447,$O$17-3)</f>
        <v>3.9190059931055461</v>
      </c>
      <c r="J190" s="35">
        <f>VLOOKUP(H190,'[21]Forward Price Curve'!$D$75:$AZ$447,$R$17-3)</f>
        <v>3.9291448960762452</v>
      </c>
      <c r="K190" s="35">
        <f>VLOOKUP(H190,'[21]Forward Price Curve'!$D$75:$AZ$447,$P$17-3)</f>
        <v>3.7234991973584513</v>
      </c>
      <c r="L190" s="35">
        <f>VLOOKUP($H190,'[21]Forward Price Curve'!$D$75:$AZ$447,$Q$17-3)</f>
        <v>3.7204754792733112</v>
      </c>
      <c r="M190" s="104">
        <f t="shared" si="9"/>
        <v>2030</v>
      </c>
      <c r="N190" s="3"/>
      <c r="O190" s="3"/>
    </row>
    <row r="191" spans="8:15">
      <c r="H191" s="31">
        <f>'[21]Forward Price Curve'!D279</f>
        <v>47665</v>
      </c>
      <c r="I191" s="35">
        <f ca="1">VLOOKUP(H191,'[21]Forward Price Curve'!$D$75:$AZ$447,$O$17-3)</f>
        <v>4.2453772797323328</v>
      </c>
      <c r="J191" s="35">
        <f>VLOOKUP(H191,'[21]Forward Price Curve'!$D$75:$AZ$447,$R$17-3)</f>
        <v>4.2555161827030314</v>
      </c>
      <c r="K191" s="35">
        <f>VLOOKUP(H191,'[21]Forward Price Curve'!$D$75:$AZ$447,$P$17-3)</f>
        <v>3.7758499628353288</v>
      </c>
      <c r="L191" s="35">
        <f>VLOOKUP($H191,'[21]Forward Price Curve'!$D$75:$AZ$447,$Q$17-3)</f>
        <v>3.9125862892703003</v>
      </c>
      <c r="M191" s="104">
        <f t="shared" si="9"/>
        <v>2030</v>
      </c>
      <c r="N191" s="3"/>
      <c r="O191" s="3"/>
    </row>
    <row r="192" spans="8:15">
      <c r="H192" s="31">
        <f>'[21]Forward Price Curve'!D280</f>
        <v>47696</v>
      </c>
      <c r="I192" s="35">
        <f ca="1">VLOOKUP(H192,'[21]Forward Price Curve'!$D$75:$AZ$447,$O$17-3)</f>
        <v>4.2389897708607922</v>
      </c>
      <c r="J192" s="35">
        <f>VLOOKUP(H192,'[21]Forward Price Curve'!$D$75:$AZ$447,$R$17-3)</f>
        <v>4.2491286738314908</v>
      </c>
      <c r="K192" s="35">
        <f>VLOOKUP(H192,'[21]Forward Price Curve'!$D$75:$AZ$447,$P$17-3)</f>
        <v>3.8869723591888201</v>
      </c>
      <c r="L192" s="35">
        <f>VLOOKUP($H192,'[21]Forward Price Curve'!$D$75:$AZ$447,$Q$17-3)</f>
        <v>4.0086416942687944</v>
      </c>
      <c r="M192" s="104">
        <f t="shared" si="9"/>
        <v>2030</v>
      </c>
      <c r="N192" s="3"/>
      <c r="O192" s="3"/>
    </row>
    <row r="193" spans="8:15">
      <c r="H193" s="31">
        <f>'[21]Forward Price Curve'!D281</f>
        <v>47727</v>
      </c>
      <c r="I193" s="35">
        <f ca="1">VLOOKUP(H193,'[21]Forward Price Curve'!$D$75:$AZ$447,$O$17-3)</f>
        <v>4.2262147531177128</v>
      </c>
      <c r="J193" s="35">
        <f>VLOOKUP(H193,'[21]Forward Price Curve'!$D$75:$AZ$447,$R$17-3)</f>
        <v>4.2363536560884105</v>
      </c>
      <c r="K193" s="35">
        <f>VLOOKUP(H193,'[21]Forward Price Curve'!$D$75:$AZ$447,$P$17-3)</f>
        <v>3.8411978026294133</v>
      </c>
      <c r="L193" s="35">
        <f>VLOOKUP($H193,'[21]Forward Price Curve'!$D$75:$AZ$447,$Q$17-3)</f>
        <v>4.0110506072468137</v>
      </c>
      <c r="M193" s="104">
        <f t="shared" si="9"/>
        <v>2030</v>
      </c>
      <c r="N193" s="3"/>
      <c r="O193" s="3"/>
    </row>
    <row r="194" spans="8:15">
      <c r="H194" s="31">
        <f>'[21]Forward Price Curve'!D282</f>
        <v>47757</v>
      </c>
      <c r="I194" s="35">
        <f ca="1">VLOOKUP(H194,'[21]Forward Price Curve'!$D$75:$AZ$447,$O$17-3)</f>
        <v>4.1877883108587657</v>
      </c>
      <c r="J194" s="35">
        <f>VLOOKUP(H194,'[21]Forward Price Curve'!$D$75:$AZ$447,$R$17-3)</f>
        <v>4.1979272138294634</v>
      </c>
      <c r="K194" s="35">
        <f>VLOOKUP(H194,'[21]Forward Price Curve'!$D$75:$AZ$447,$P$17-3)</f>
        <v>4.1942418372697228</v>
      </c>
      <c r="L194" s="35">
        <f>VLOOKUP($H194,'[21]Forward Price Curve'!$D$75:$AZ$447,$Q$17-3)</f>
        <v>4.0533069557362245</v>
      </c>
      <c r="M194" s="104">
        <f t="shared" si="9"/>
        <v>2030</v>
      </c>
      <c r="N194" s="3"/>
      <c r="O194" s="3"/>
    </row>
    <row r="195" spans="8:15">
      <c r="H195" s="31">
        <f>'[21]Forward Price Curve'!D283</f>
        <v>47788</v>
      </c>
      <c r="I195" s="35">
        <f ca="1">VLOOKUP(H195,'[21]Forward Price Curve'!$D$75:$AZ$447,$O$17-3)</f>
        <v>4.5206484953867987</v>
      </c>
      <c r="J195" s="35">
        <f>VLOOKUP(H195,'[21]Forward Price Curve'!$D$75:$AZ$447,$R$17-3)</f>
        <v>4.5307873983574973</v>
      </c>
      <c r="K195" s="35">
        <f>VLOOKUP(H195,'[21]Forward Price Curve'!$D$75:$AZ$447,$P$17-3)</f>
        <v>4.6061610651318023</v>
      </c>
      <c r="L195" s="35">
        <f>VLOOKUP($H195,'[21]Forward Price Curve'!$D$75:$AZ$447,$Q$17-3)</f>
        <v>4.1620091538693167</v>
      </c>
      <c r="M195" s="104">
        <f t="shared" si="9"/>
        <v>2030</v>
      </c>
      <c r="N195" s="3"/>
      <c r="O195" s="3"/>
    </row>
    <row r="196" spans="8:15">
      <c r="H196" s="31">
        <f>'[21]Forward Price Curve'!D284</f>
        <v>47818</v>
      </c>
      <c r="I196" s="35">
        <f ca="1">VLOOKUP(H196,'[21]Forward Price Curve'!$D$75:$AZ$447,$O$17-3)</f>
        <v>4.8662836976579138</v>
      </c>
      <c r="J196" s="35">
        <f>VLOOKUP(H196,'[21]Forward Price Curve'!$D$75:$AZ$447,$R$17-3)</f>
        <v>4.8764226006286124</v>
      </c>
      <c r="K196" s="35">
        <f>VLOOKUP(H196,'[21]Forward Price Curve'!$D$75:$AZ$447,$P$17-3)</f>
        <v>5.0180285118213037</v>
      </c>
      <c r="L196" s="35">
        <f>VLOOKUP($H196,'[21]Forward Price Curve'!$D$75:$AZ$447,$Q$17-3)</f>
        <v>4.4564987654320989</v>
      </c>
      <c r="M196" s="104">
        <f t="shared" si="9"/>
        <v>2030</v>
      </c>
      <c r="N196" s="3"/>
      <c r="O196" s="3"/>
    </row>
    <row r="197" spans="8:15">
      <c r="H197" s="31">
        <f>'[21]Forward Price Curve'!D285</f>
        <v>47849</v>
      </c>
      <c r="I197" s="35">
        <f ca="1">VLOOKUP(H197,'[21]Forward Price Curve'!$D$75:$AZ$447,$O$17-3)</f>
        <v>4.9261032251850354</v>
      </c>
      <c r="J197" s="35">
        <f>VLOOKUP(H197,'[21]Forward Price Curve'!$D$75:$AZ$447,$R$17-3)</f>
        <v>4.936242128155734</v>
      </c>
      <c r="K197" s="35">
        <f>VLOOKUP(H197,'[21]Forward Price Curve'!$D$75:$AZ$447,$P$17-3)</f>
        <v>5.1198820782832408</v>
      </c>
      <c r="L197" s="35">
        <f>VLOOKUP($H197,'[21]Forward Price Curve'!$D$75:$AZ$447,$Q$17-3)</f>
        <v>4.6018365151058918</v>
      </c>
      <c r="M197" s="104">
        <f t="shared" si="9"/>
        <v>2031</v>
      </c>
      <c r="N197" s="3"/>
      <c r="O197" s="3"/>
    </row>
    <row r="198" spans="8:15">
      <c r="H198" s="31">
        <f>'[21]Forward Price Curve'!D286</f>
        <v>47880</v>
      </c>
      <c r="I198" s="35">
        <f ca="1">VLOOKUP(H198,'[21]Forward Price Curve'!$D$75:$AZ$447,$O$17-3)</f>
        <v>4.7296112856128962</v>
      </c>
      <c r="J198" s="35">
        <f>VLOOKUP(H198,'[21]Forward Price Curve'!$D$75:$AZ$447,$R$17-3)</f>
        <v>4.7397501885835949</v>
      </c>
      <c r="K198" s="35">
        <f>VLOOKUP(H198,'[21]Forward Price Curve'!$D$75:$AZ$447,$P$17-3)</f>
        <v>4.7988388082964537</v>
      </c>
      <c r="L198" s="35">
        <f>VLOOKUP($H198,'[21]Forward Price Curve'!$D$75:$AZ$447,$Q$17-3)</f>
        <v>4.4408408310749774</v>
      </c>
      <c r="M198" s="104">
        <f t="shared" si="9"/>
        <v>2031</v>
      </c>
      <c r="N198" s="3"/>
      <c r="O198" s="3"/>
    </row>
    <row r="199" spans="8:15">
      <c r="H199" s="31">
        <f>'[21]Forward Price Curve'!D287</f>
        <v>47908</v>
      </c>
      <c r="I199" s="35">
        <f ca="1">VLOOKUP(H199,'[21]Forward Price Curve'!$D$75:$AZ$447,$O$17-3)</f>
        <v>4.1567632677684276</v>
      </c>
      <c r="J199" s="35">
        <f>VLOOKUP(H199,'[21]Forward Price Curve'!$D$75:$AZ$447,$R$17-3)</f>
        <v>4.1669021707391263</v>
      </c>
      <c r="K199" s="35">
        <f>VLOOKUP(H199,'[21]Forward Price Curve'!$D$75:$AZ$447,$P$17-3)</f>
        <v>4.3574043120646202</v>
      </c>
      <c r="L199" s="35">
        <f>VLOOKUP($H199,'[21]Forward Price Curve'!$D$75:$AZ$447,$Q$17-3)</f>
        <v>3.9098762621700294</v>
      </c>
      <c r="M199" s="104">
        <f t="shared" si="9"/>
        <v>2031</v>
      </c>
      <c r="N199" s="3"/>
      <c r="O199" s="3"/>
    </row>
    <row r="200" spans="8:15">
      <c r="H200" s="31">
        <f>'[21]Forward Price Curve'!D288</f>
        <v>47939</v>
      </c>
      <c r="I200" s="35">
        <f ca="1">VLOOKUP(H200,'[21]Forward Price Curve'!$D$75:$AZ$447,$O$17-3)</f>
        <v>4.0224228034066716</v>
      </c>
      <c r="J200" s="35">
        <f>VLOOKUP(H200,'[21]Forward Price Curve'!$D$75:$AZ$447,$R$17-3)</f>
        <v>4.0325617063773702</v>
      </c>
      <c r="K200" s="35">
        <f>VLOOKUP(H200,'[21]Forward Price Curve'!$D$75:$AZ$447,$P$17-3)</f>
        <v>4.0630283459557681</v>
      </c>
      <c r="L200" s="35">
        <f>VLOOKUP($H200,'[21]Forward Price Curve'!$D$75:$AZ$447,$Q$17-3)</f>
        <v>3.9069654923215897</v>
      </c>
      <c r="M200" s="104">
        <f t="shared" si="9"/>
        <v>2031</v>
      </c>
      <c r="N200" s="3"/>
      <c r="O200" s="3"/>
    </row>
    <row r="201" spans="8:15">
      <c r="H201" s="31">
        <f>'[21]Forward Price Curve'!D289</f>
        <v>47969</v>
      </c>
      <c r="I201" s="35">
        <f ca="1">VLOOKUP(H201,'[21]Forward Price Curve'!$D$75:$AZ$447,$O$17-3)</f>
        <v>4.0093436185744702</v>
      </c>
      <c r="J201" s="35">
        <f>VLOOKUP(H201,'[21]Forward Price Curve'!$D$75:$AZ$447,$R$17-3)</f>
        <v>4.0194825215451688</v>
      </c>
      <c r="K201" s="35">
        <f>VLOOKUP(H201,'[21]Forward Price Curve'!$D$75:$AZ$447,$P$17-3)</f>
        <v>3.7955268084151643</v>
      </c>
      <c r="L201" s="35">
        <f>VLOOKUP($H201,'[21]Forward Price Curve'!$D$75:$AZ$447,$Q$17-3)</f>
        <v>3.7899324701395161</v>
      </c>
      <c r="M201" s="104">
        <f t="shared" si="9"/>
        <v>2031</v>
      </c>
      <c r="N201" s="3"/>
      <c r="O201" s="3"/>
    </row>
    <row r="202" spans="8:15">
      <c r="H202" s="31">
        <f>'[21]Forward Price Curve'!D290</f>
        <v>48000</v>
      </c>
      <c r="I202" s="35">
        <f ca="1">VLOOKUP(H202,'[21]Forward Price Curve'!$D$75:$AZ$447,$O$17-3)</f>
        <v>4.0617617469329819</v>
      </c>
      <c r="J202" s="35">
        <f>VLOOKUP(H202,'[21]Forward Price Curve'!$D$75:$AZ$447,$R$17-3)</f>
        <v>4.0719006499036805</v>
      </c>
      <c r="K202" s="35">
        <f>VLOOKUP(H202,'[21]Forward Price Curve'!$D$75:$AZ$447,$P$17-3)</f>
        <v>3.8891471684371179</v>
      </c>
      <c r="L202" s="35">
        <f>VLOOKUP($H202,'[21]Forward Price Curve'!$D$75:$AZ$447,$Q$17-3)</f>
        <v>3.8617983739837398</v>
      </c>
      <c r="M202" s="104">
        <f t="shared" si="9"/>
        <v>2031</v>
      </c>
      <c r="N202" s="3"/>
      <c r="O202" s="3"/>
    </row>
    <row r="203" spans="8:15">
      <c r="H203" s="31">
        <f>'[21]Forward Price Curve'!D291</f>
        <v>48030</v>
      </c>
      <c r="I203" s="35">
        <f ca="1">VLOOKUP(H203,'[21]Forward Price Curve'!$D$75:$AZ$447,$O$17-3)</f>
        <v>4.3925941508668762</v>
      </c>
      <c r="J203" s="35">
        <f>VLOOKUP(H203,'[21]Forward Price Curve'!$D$75:$AZ$447,$R$17-3)</f>
        <v>4.4027330538375749</v>
      </c>
      <c r="K203" s="35">
        <f>VLOOKUP(H203,'[21]Forward Price Curve'!$D$75:$AZ$447,$P$17-3)</f>
        <v>3.9225978059228384</v>
      </c>
      <c r="L203" s="35">
        <f>VLOOKUP($H203,'[21]Forward Price Curve'!$D$75:$AZ$447,$Q$17-3)</f>
        <v>4.0582251530663456</v>
      </c>
      <c r="M203" s="104">
        <f t="shared" si="9"/>
        <v>2031</v>
      </c>
      <c r="N203" s="3"/>
      <c r="O203" s="3"/>
    </row>
    <row r="204" spans="8:15">
      <c r="H204" s="31">
        <f>'[21]Forward Price Curve'!D292</f>
        <v>48061</v>
      </c>
      <c r="I204" s="35">
        <f ca="1">VLOOKUP(H204,'[21]Forward Price Curve'!$D$75:$AZ$447,$O$17-3)</f>
        <v>4.3760677390246379</v>
      </c>
      <c r="J204" s="35">
        <f>VLOOKUP(H204,'[21]Forward Price Curve'!$D$75:$AZ$447,$R$17-3)</f>
        <v>4.3862066419953356</v>
      </c>
      <c r="K204" s="35">
        <f>VLOOKUP(H204,'[21]Forward Price Curve'!$D$75:$AZ$447,$P$17-3)</f>
        <v>3.9961788521569064</v>
      </c>
      <c r="L204" s="35">
        <f>VLOOKUP($H204,'[21]Forward Price Curve'!$D$75:$AZ$447,$Q$17-3)</f>
        <v>4.1443437920305133</v>
      </c>
      <c r="M204" s="104">
        <f t="shared" si="9"/>
        <v>2031</v>
      </c>
      <c r="N204" s="3"/>
      <c r="O204" s="3"/>
    </row>
    <row r="205" spans="8:15">
      <c r="H205" s="31">
        <f>'[21]Forward Price Curve'!D293</f>
        <v>48092</v>
      </c>
      <c r="I205" s="35">
        <f ca="1">VLOOKUP(H205,'[21]Forward Price Curve'!$D$75:$AZ$447,$O$17-3)</f>
        <v>4.2713328713373215</v>
      </c>
      <c r="J205" s="35">
        <f>VLOOKUP(H205,'[21]Forward Price Curve'!$D$75:$AZ$447,$R$17-3)</f>
        <v>4.2814717743080193</v>
      </c>
      <c r="K205" s="35">
        <f>VLOOKUP(H205,'[21]Forward Price Curve'!$D$75:$AZ$447,$P$17-3)</f>
        <v>3.8891471684371175</v>
      </c>
      <c r="L205" s="35">
        <f>VLOOKUP($H205,'[21]Forward Price Curve'!$D$75:$AZ$447,$Q$17-3)</f>
        <v>4.0557158687142429</v>
      </c>
      <c r="M205" s="104">
        <f t="shared" si="9"/>
        <v>2031</v>
      </c>
      <c r="N205" s="3"/>
      <c r="O205" s="3"/>
    </row>
    <row r="206" spans="8:15">
      <c r="H206" s="31">
        <f>'[21]Forward Price Curve'!D294</f>
        <v>48122</v>
      </c>
      <c r="I206" s="35">
        <f ca="1">VLOOKUP(H206,'[21]Forward Price Curve'!$D$75:$AZ$447,$O$17-3)</f>
        <v>4.2974912410017243</v>
      </c>
      <c r="J206" s="35">
        <f>VLOOKUP(H206,'[21]Forward Price Curve'!$D$75:$AZ$447,$R$17-3)</f>
        <v>4.3076301439724221</v>
      </c>
      <c r="K206" s="35">
        <f>VLOOKUP(H206,'[21]Forward Price Curve'!$D$75:$AZ$447,$P$17-3)</f>
        <v>4.283771484657974</v>
      </c>
      <c r="L206" s="35">
        <f>VLOOKUP($H206,'[21]Forward Price Curve'!$D$75:$AZ$447,$Q$17-3)</f>
        <v>4.1619087824952326</v>
      </c>
      <c r="M206" s="104">
        <f t="shared" si="9"/>
        <v>2031</v>
      </c>
      <c r="N206" s="3"/>
      <c r="O206" s="3"/>
    </row>
    <row r="207" spans="8:15">
      <c r="H207" s="31">
        <f>'[21]Forward Price Curve'!D295</f>
        <v>48153</v>
      </c>
      <c r="I207" s="35">
        <f ca="1">VLOOKUP(H207,'[21]Forward Price Curve'!$D$75:$AZ$447,$O$17-3)</f>
        <v>4.5724582895670682</v>
      </c>
      <c r="J207" s="35">
        <f>VLOOKUP(H207,'[21]Forward Price Curve'!$D$75:$AZ$447,$R$17-3)</f>
        <v>4.5825971925377669</v>
      </c>
      <c r="K207" s="35">
        <f>VLOOKUP(H207,'[21]Forward Price Curve'!$D$75:$AZ$447,$P$17-3)</f>
        <v>4.7185262096271776</v>
      </c>
      <c r="L207" s="35">
        <f>VLOOKUP($H207,'[21]Forward Price Curve'!$D$75:$AZ$447,$Q$17-3)</f>
        <v>4.2132989260262974</v>
      </c>
      <c r="M207" s="104">
        <f t="shared" si="9"/>
        <v>2031</v>
      </c>
      <c r="N207" s="3"/>
      <c r="O207" s="3"/>
    </row>
    <row r="208" spans="8:15">
      <c r="H208" s="31">
        <f>'[21]Forward Price Curve'!D296</f>
        <v>48183</v>
      </c>
      <c r="I208" s="35">
        <f ca="1">VLOOKUP(H208,'[21]Forward Price Curve'!$D$75:$AZ$447,$O$17-3)</f>
        <v>4.9785213535435462</v>
      </c>
      <c r="J208" s="35">
        <f>VLOOKUP(H208,'[21]Forward Price Curve'!$D$75:$AZ$447,$R$17-3)</f>
        <v>4.9886602565142448</v>
      </c>
      <c r="K208" s="35">
        <f>VLOOKUP(H208,'[21]Forward Price Curve'!$D$75:$AZ$447,$P$17-3)</f>
        <v>5.1265618495458689</v>
      </c>
      <c r="L208" s="35">
        <f>VLOOKUP($H208,'[21]Forward Price Curve'!$D$75:$AZ$447,$Q$17-3)</f>
        <v>4.5676098765432096</v>
      </c>
      <c r="M208" s="104">
        <f t="shared" si="9"/>
        <v>2031</v>
      </c>
      <c r="N208" s="3"/>
      <c r="O208" s="3"/>
    </row>
    <row r="209" spans="8:15">
      <c r="H209" s="31">
        <f>'[21]Forward Price Curve'!D297</f>
        <v>48214</v>
      </c>
      <c r="I209" s="35">
        <f ca="1">VLOOKUP(H209,'[21]Forward Price Curve'!$D$75:$AZ$447,$O$17-3)</f>
        <v>5.0396589384568591</v>
      </c>
      <c r="J209" s="35">
        <f>VLOOKUP(H209,'[21]Forward Price Curve'!$D$75:$AZ$447,$R$17-3)</f>
        <v>5.0497978414275577</v>
      </c>
      <c r="K209" s="35">
        <f>VLOOKUP(H209,'[21]Forward Price Curve'!$D$75:$AZ$447,$P$17-3)</f>
        <v>5.2305384440835239</v>
      </c>
      <c r="L209" s="35">
        <f>VLOOKUP($H209,'[21]Forward Price Curve'!$D$75:$AZ$447,$Q$17-3)</f>
        <v>4.7142524540800963</v>
      </c>
      <c r="M209" s="104">
        <f t="shared" si="9"/>
        <v>2032</v>
      </c>
      <c r="N209" s="3"/>
      <c r="O209" s="3"/>
    </row>
    <row r="210" spans="8:15">
      <c r="H210" s="31">
        <f>'[21]Forward Price Curve'!D298</f>
        <v>48245</v>
      </c>
      <c r="I210" s="35">
        <f ca="1">VLOOKUP(H210,'[21]Forward Price Curve'!$D$75:$AZ$447,$O$17-3)</f>
        <v>4.5305846202980842</v>
      </c>
      <c r="J210" s="35">
        <f>VLOOKUP(H210,'[21]Forward Price Curve'!$D$75:$AZ$447,$R$17-3)</f>
        <v>4.5407235232687819</v>
      </c>
      <c r="K210" s="35">
        <f>VLOOKUP(H210,'[21]Forward Price Curve'!$D$75:$AZ$447,$P$17-3)</f>
        <v>4.6284269693405635</v>
      </c>
      <c r="L210" s="35">
        <f>VLOOKUP($H210,'[21]Forward Price Curve'!$D$75:$AZ$447,$Q$17-3)</f>
        <v>4.2437114523737831</v>
      </c>
      <c r="M210" s="104">
        <f t="shared" si="9"/>
        <v>2032</v>
      </c>
      <c r="N210" s="3"/>
      <c r="O210" s="3"/>
    </row>
    <row r="211" spans="8:15">
      <c r="H211" s="31">
        <f>'[21]Forward Price Curve'!D299</f>
        <v>48274</v>
      </c>
      <c r="I211" s="35">
        <f ca="1">VLOOKUP(H211,'[21]Forward Price Curve'!$D$75:$AZ$447,$O$17-3)</f>
        <v>4.0685548119233497</v>
      </c>
      <c r="J211" s="35">
        <f>VLOOKUP(H211,'[21]Forward Price Curve'!$D$75:$AZ$447,$R$17-3)</f>
        <v>4.0786937148940483</v>
      </c>
      <c r="K211" s="35">
        <f>VLOOKUP(H211,'[21]Forward Price Curve'!$D$75:$AZ$447,$P$17-3)</f>
        <v>4.2178540519655261</v>
      </c>
      <c r="L211" s="35">
        <f>VLOOKUP($H211,'[21]Forward Price Curve'!$D$75:$AZ$447,$Q$17-3)</f>
        <v>3.8225531667168524</v>
      </c>
      <c r="M211" s="104">
        <f t="shared" si="9"/>
        <v>2032</v>
      </c>
      <c r="N211" s="3"/>
      <c r="O211" s="3"/>
    </row>
    <row r="212" spans="8:15">
      <c r="H212" s="31">
        <f>'[21]Forward Price Curve'!D300</f>
        <v>48305</v>
      </c>
      <c r="I212" s="35">
        <f ca="1">VLOOKUP(H212,'[21]Forward Price Curve'!$D$75:$AZ$447,$O$17-3)</f>
        <v>4.0482770059819533</v>
      </c>
      <c r="J212" s="35">
        <f>VLOOKUP(H212,'[21]Forward Price Curve'!$D$75:$AZ$447,$R$17-3)</f>
        <v>4.0584159089526519</v>
      </c>
      <c r="K212" s="35">
        <f>VLOOKUP(H212,'[21]Forward Price Curve'!$D$75:$AZ$447,$P$17-3)</f>
        <v>4.0126452650368734</v>
      </c>
      <c r="L212" s="35">
        <f>VLOOKUP($H212,'[21]Forward Price Curve'!$D$75:$AZ$447,$Q$17-3)</f>
        <v>3.932560192713038</v>
      </c>
      <c r="M212" s="104">
        <f t="shared" si="9"/>
        <v>2032</v>
      </c>
      <c r="N212" s="3"/>
      <c r="O212" s="3"/>
    </row>
    <row r="213" spans="8:15">
      <c r="H213" s="31">
        <f>'[21]Forward Price Curve'!D301</f>
        <v>48335</v>
      </c>
      <c r="I213" s="35">
        <f ca="1">VLOOKUP(H213,'[21]Forward Price Curve'!$D$75:$AZ$447,$O$17-3)</f>
        <v>4.0616603579032757</v>
      </c>
      <c r="J213" s="35">
        <f>VLOOKUP(H213,'[21]Forward Price Curve'!$D$75:$AZ$447,$R$17-3)</f>
        <v>4.0717992608739735</v>
      </c>
      <c r="K213" s="35">
        <f>VLOOKUP(H213,'[21]Forward Price Curve'!$D$75:$AZ$447,$P$17-3)</f>
        <v>3.8894578554725889</v>
      </c>
      <c r="L213" s="35">
        <f>VLOOKUP($H213,'[21]Forward Price Curve'!$D$75:$AZ$447,$Q$17-3)</f>
        <v>3.8416237277928333</v>
      </c>
      <c r="M213" s="104">
        <f t="shared" si="9"/>
        <v>2032</v>
      </c>
      <c r="N213" s="3"/>
      <c r="O213" s="3"/>
    </row>
    <row r="214" spans="8:15">
      <c r="H214" s="31">
        <f>'[21]Forward Price Curve'!D302</f>
        <v>48366</v>
      </c>
      <c r="I214" s="35">
        <f ca="1">VLOOKUP(H214,'[21]Forward Price Curve'!$D$75:$AZ$447,$O$17-3)</f>
        <v>4.0884270617459197</v>
      </c>
      <c r="J214" s="35">
        <f>VLOOKUP(H214,'[21]Forward Price Curve'!$D$75:$AZ$447,$R$17-3)</f>
        <v>4.0985659647166175</v>
      </c>
      <c r="K214" s="35">
        <f>VLOOKUP(H214,'[21]Forward Price Curve'!$D$75:$AZ$447,$P$17-3)</f>
        <v>3.8894578554725885</v>
      </c>
      <c r="L214" s="35">
        <f>VLOOKUP($H214,'[21]Forward Price Curve'!$D$75:$AZ$447,$Q$17-3)</f>
        <v>3.8881960453678608</v>
      </c>
      <c r="M214" s="104">
        <f t="shared" si="9"/>
        <v>2032</v>
      </c>
      <c r="N214" s="3"/>
      <c r="O214" s="3"/>
    </row>
    <row r="215" spans="8:15">
      <c r="H215" s="31">
        <f>'[21]Forward Price Curve'!D303</f>
        <v>48396</v>
      </c>
      <c r="I215" s="35">
        <f ca="1">VLOOKUP(H215,'[21]Forward Price Curve'!$D$75:$AZ$447,$O$17-3)</f>
        <v>4.4774567687316233</v>
      </c>
      <c r="J215" s="35">
        <f>VLOOKUP(H215,'[21]Forward Price Curve'!$D$75:$AZ$447,$R$17-3)</f>
        <v>4.487595671702322</v>
      </c>
      <c r="K215" s="35">
        <f>VLOOKUP(H215,'[21]Forward Price Curve'!$D$75:$AZ$447,$P$17-3)</f>
        <v>3.9579125656213843</v>
      </c>
      <c r="L215" s="35">
        <f>VLOOKUP($H215,'[21]Forward Price Curve'!$D$75:$AZ$447,$Q$17-3)</f>
        <v>4.1422359931747463</v>
      </c>
      <c r="M215" s="104">
        <f t="shared" si="9"/>
        <v>2032</v>
      </c>
      <c r="N215" s="3"/>
      <c r="O215" s="3"/>
    </row>
    <row r="216" spans="8:15">
      <c r="H216" s="31">
        <f>'[21]Forward Price Curve'!D304</f>
        <v>48427</v>
      </c>
      <c r="I216" s="35">
        <f ca="1">VLOOKUP(H216,'[21]Forward Price Curve'!$D$75:$AZ$447,$O$17-3)</f>
        <v>4.5037165274257331</v>
      </c>
      <c r="J216" s="35">
        <f>VLOOKUP(H216,'[21]Forward Price Curve'!$D$75:$AZ$447,$R$17-3)</f>
        <v>4.5138554303964318</v>
      </c>
      <c r="K216" s="35">
        <f>VLOOKUP(H216,'[21]Forward Price Curve'!$D$75:$AZ$447,$P$17-3)</f>
        <v>4.046820838938693</v>
      </c>
      <c r="L216" s="35">
        <f>VLOOKUP($H216,'[21]Forward Price Curve'!$D$75:$AZ$447,$Q$17-3)</f>
        <v>4.2707113520024089</v>
      </c>
      <c r="M216" s="104">
        <f t="shared" si="9"/>
        <v>2032</v>
      </c>
      <c r="N216" s="3"/>
      <c r="O216" s="3"/>
    </row>
    <row r="217" spans="8:15">
      <c r="H217" s="31">
        <f>'[21]Forward Price Curve'!D305</f>
        <v>48458</v>
      </c>
      <c r="I217" s="35">
        <f ca="1">VLOOKUP(H217,'[21]Forward Price Curve'!$D$75:$AZ$447,$O$17-3)</f>
        <v>4.3831649711041267</v>
      </c>
      <c r="J217" s="35">
        <f>VLOOKUP(H217,'[21]Forward Price Curve'!$D$75:$AZ$447,$R$17-3)</f>
        <v>4.3933038740748254</v>
      </c>
      <c r="K217" s="35">
        <f>VLOOKUP(H217,'[21]Forward Price Curve'!$D$75:$AZ$447,$P$17-3)</f>
        <v>3.9783661287898973</v>
      </c>
      <c r="L217" s="35">
        <f>VLOOKUP($H217,'[21]Forward Price Curve'!$D$75:$AZ$447,$Q$17-3)</f>
        <v>4.1664254943290171</v>
      </c>
      <c r="M217" s="104">
        <f t="shared" si="9"/>
        <v>2032</v>
      </c>
      <c r="N217" s="3"/>
      <c r="O217" s="3"/>
    </row>
    <row r="218" spans="8:15">
      <c r="H218" s="31">
        <f>'[21]Forward Price Curve'!D306</f>
        <v>48488</v>
      </c>
      <c r="I218" s="35">
        <f ca="1">VLOOKUP(H218,'[21]Forward Price Curve'!$D$75:$AZ$447,$O$17-3)</f>
        <v>4.3965483230254483</v>
      </c>
      <c r="J218" s="35">
        <f>VLOOKUP(H218,'[21]Forward Price Curve'!$D$75:$AZ$447,$R$17-3)</f>
        <v>4.4066872259961469</v>
      </c>
      <c r="K218" s="35">
        <f>VLOOKUP(H218,'[21]Forward Price Curve'!$D$75:$AZ$447,$P$17-3)</f>
        <v>4.334206346749446</v>
      </c>
      <c r="L218" s="35">
        <f>VLOOKUP($H218,'[21]Forward Price Curve'!$D$75:$AZ$447,$Q$17-3)</f>
        <v>4.2599716149754085</v>
      </c>
      <c r="M218" s="104">
        <f t="shared" si="9"/>
        <v>2032</v>
      </c>
      <c r="N218" s="3"/>
      <c r="O218" s="3"/>
    </row>
    <row r="219" spans="8:15">
      <c r="H219" s="31">
        <f>'[21]Forward Price Curve'!D307</f>
        <v>48519</v>
      </c>
      <c r="I219" s="35">
        <f ca="1">VLOOKUP(H219,'[21]Forward Price Curve'!$D$75:$AZ$447,$O$17-3)</f>
        <v>4.8387058815776136</v>
      </c>
      <c r="J219" s="35">
        <f>VLOOKUP(H219,'[21]Forward Price Curve'!$D$75:$AZ$447,$R$17-3)</f>
        <v>4.8488447845483122</v>
      </c>
      <c r="K219" s="35">
        <f>VLOOKUP(H219,'[21]Forward Price Curve'!$D$75:$AZ$447,$P$17-3)</f>
        <v>4.9637100617864416</v>
      </c>
      <c r="L219" s="35">
        <f>VLOOKUP($H219,'[21]Forward Price Curve'!$D$75:$AZ$447,$Q$17-3)</f>
        <v>4.4768741543711732</v>
      </c>
      <c r="M219" s="104">
        <f t="shared" si="9"/>
        <v>2032</v>
      </c>
      <c r="N219" s="3"/>
      <c r="O219" s="3"/>
    </row>
    <row r="220" spans="8:15">
      <c r="H220" s="31">
        <f>'[21]Forward Price Curve'!D308</f>
        <v>48549</v>
      </c>
      <c r="I220" s="35">
        <f ca="1">VLOOKUP(H220,'[21]Forward Price Curve'!$D$75:$AZ$447,$O$17-3)</f>
        <v>5.280863440129778</v>
      </c>
      <c r="J220" s="35">
        <f>VLOOKUP(H220,'[21]Forward Price Curve'!$D$75:$AZ$447,$R$17-3)</f>
        <v>5.2910023431004767</v>
      </c>
      <c r="K220" s="35">
        <f>VLOOKUP(H220,'[21]Forward Price Curve'!$D$75:$AZ$447,$P$17-3)</f>
        <v>5.4563561376984238</v>
      </c>
      <c r="L220" s="35">
        <f>VLOOKUP($H220,'[21]Forward Price Curve'!$D$75:$AZ$447,$Q$17-3)</f>
        <v>4.8669173140620297</v>
      </c>
      <c r="M220" s="104">
        <f t="shared" si="9"/>
        <v>2032</v>
      </c>
      <c r="N220" s="3"/>
      <c r="O220" s="3"/>
    </row>
    <row r="221" spans="8:15">
      <c r="H221" s="31">
        <f>'[21]Forward Price Curve'!D309</f>
        <v>48580</v>
      </c>
      <c r="I221" s="35">
        <f ca="1">VLOOKUP(H221,'[21]Forward Price Curve'!$D$75:$AZ$447,$O$17-3)</f>
        <v>5.3476788107066815</v>
      </c>
      <c r="J221" s="35">
        <f>VLOOKUP(H221,'[21]Forward Price Curve'!$D$75:$AZ$447,$R$17-3)</f>
        <v>5.3578177136773801</v>
      </c>
      <c r="K221" s="35">
        <f>VLOOKUP(H221,'[21]Forward Price Curve'!$D$75:$AZ$447,$P$17-3)</f>
        <v>5.5605916380989733</v>
      </c>
      <c r="L221" s="35">
        <f>VLOOKUP($H221,'[21]Forward Price Curve'!$D$75:$AZ$447,$Q$17-3)</f>
        <v>5.0192810599217097</v>
      </c>
      <c r="M221" s="104">
        <f t="shared" si="9"/>
        <v>2033</v>
      </c>
      <c r="N221" s="3"/>
      <c r="O221" s="3"/>
    </row>
    <row r="222" spans="8:15">
      <c r="H222" s="31">
        <f>'[21]Forward Price Curve'!D310</f>
        <v>48611</v>
      </c>
      <c r="I222" s="35">
        <f ca="1">VLOOKUP(H222,'[21]Forward Price Curve'!$D$75:$AZ$447,$O$17-3)</f>
        <v>4.9776088522761839</v>
      </c>
      <c r="J222" s="35">
        <f>VLOOKUP(H222,'[21]Forward Price Curve'!$D$75:$AZ$447,$R$17-3)</f>
        <v>4.9877477552468825</v>
      </c>
      <c r="K222" s="35">
        <f>VLOOKUP(H222,'[21]Forward Price Curve'!$D$75:$AZ$447,$P$17-3)</f>
        <v>5.0706381831610736</v>
      </c>
      <c r="L222" s="35">
        <f>VLOOKUP($H222,'[21]Forward Price Curve'!$D$75:$AZ$447,$Q$17-3)</f>
        <v>4.6863492120847132</v>
      </c>
      <c r="M222" s="104">
        <f t="shared" si="9"/>
        <v>2033</v>
      </c>
      <c r="N222" s="3"/>
      <c r="O222" s="3"/>
    </row>
    <row r="223" spans="8:15">
      <c r="H223" s="31">
        <f>'[21]Forward Price Curve'!D311</f>
        <v>48639</v>
      </c>
      <c r="I223" s="35">
        <f ca="1">VLOOKUP(H223,'[21]Forward Price Curve'!$D$75:$AZ$447,$O$17-3)</f>
        <v>4.4812081628307814</v>
      </c>
      <c r="J223" s="35">
        <f>VLOOKUP(H223,'[21]Forward Price Curve'!$D$75:$AZ$447,$R$17-3)</f>
        <v>4.49134706580148</v>
      </c>
      <c r="K223" s="35">
        <f>VLOOKUP(H223,'[21]Forward Price Curve'!$D$75:$AZ$447,$P$17-3)</f>
        <v>4.6016561031174712</v>
      </c>
      <c r="L223" s="35">
        <f>VLOOKUP($H223,'[21]Forward Price Curve'!$D$75:$AZ$447,$Q$17-3)</f>
        <v>4.2310646592391841</v>
      </c>
      <c r="M223" s="104">
        <f t="shared" si="9"/>
        <v>2033</v>
      </c>
      <c r="N223" s="3"/>
      <c r="O223" s="3"/>
    </row>
    <row r="224" spans="8:15">
      <c r="H224" s="31">
        <f>'[21]Forward Price Curve'!D312</f>
        <v>48670</v>
      </c>
      <c r="I224" s="35">
        <f ca="1">VLOOKUP(H224,'[21]Forward Price Curve'!$D$75:$AZ$447,$O$17-3)</f>
        <v>4.196406378383859</v>
      </c>
      <c r="J224" s="35">
        <f>VLOOKUP(H224,'[21]Forward Price Curve'!$D$75:$AZ$447,$R$17-3)</f>
        <v>4.2065452813545567</v>
      </c>
      <c r="K224" s="35">
        <f>VLOOKUP(H224,'[21]Forward Price Curve'!$D$75:$AZ$447,$P$17-3)</f>
        <v>4.1256835647757697</v>
      </c>
      <c r="L224" s="35">
        <f>VLOOKUP($H224,'[21]Forward Price Curve'!$D$75:$AZ$447,$Q$17-3)</f>
        <v>4.0792027702499238</v>
      </c>
      <c r="M224" s="104">
        <f t="shared" ref="M224:M311" si="10">YEAR(H224)</f>
        <v>2033</v>
      </c>
      <c r="N224" s="3"/>
      <c r="O224" s="3"/>
    </row>
    <row r="225" spans="8:15">
      <c r="H225" s="31">
        <f>'[21]Forward Price Curve'!D313</f>
        <v>48700</v>
      </c>
      <c r="I225" s="35">
        <f ca="1">VLOOKUP(H225,'[21]Forward Price Curve'!$D$75:$AZ$447,$O$17-3)</f>
        <v>4.2100938973943025</v>
      </c>
      <c r="J225" s="35">
        <f>VLOOKUP(H225,'[21]Forward Price Curve'!$D$75:$AZ$447,$R$17-3)</f>
        <v>4.2202328003650011</v>
      </c>
      <c r="K225" s="35">
        <f>VLOOKUP(H225,'[21]Forward Price Curve'!$D$75:$AZ$447,$P$17-3)</f>
        <v>4.0066904301903445</v>
      </c>
      <c r="L225" s="35">
        <f>VLOOKUP($H225,'[21]Forward Price Curve'!$D$75:$AZ$447,$Q$17-3)</f>
        <v>3.9886677908260566</v>
      </c>
      <c r="M225" s="104">
        <f t="shared" si="10"/>
        <v>2033</v>
      </c>
      <c r="N225" s="3"/>
      <c r="O225" s="3"/>
    </row>
    <row r="226" spans="8:15">
      <c r="H226" s="31">
        <f>'[21]Forward Price Curve'!D314</f>
        <v>48731</v>
      </c>
      <c r="I226" s="35">
        <f ca="1">VLOOKUP(H226,'[21]Forward Price Curve'!$D$75:$AZ$447,$O$17-3)</f>
        <v>4.2512578434553383</v>
      </c>
      <c r="J226" s="35">
        <f>VLOOKUP(H226,'[21]Forward Price Curve'!$D$75:$AZ$447,$R$17-3)</f>
        <v>4.2613967464260361</v>
      </c>
      <c r="K226" s="35">
        <f>VLOOKUP(H226,'[21]Forward Price Curve'!$D$75:$AZ$447,$P$17-3)</f>
        <v>3.9436727431622929</v>
      </c>
      <c r="L226" s="35">
        <f>VLOOKUP($H226,'[21]Forward Price Curve'!$D$75:$AZ$447,$Q$17-3)</f>
        <v>4.0493924721469439</v>
      </c>
      <c r="M226" s="104">
        <f t="shared" si="10"/>
        <v>2033</v>
      </c>
      <c r="N226" s="3"/>
      <c r="O226" s="3"/>
    </row>
    <row r="227" spans="8:15">
      <c r="H227" s="31">
        <f>'[21]Forward Price Curve'!D315</f>
        <v>48761</v>
      </c>
      <c r="I227" s="35">
        <f ca="1">VLOOKUP(H227,'[21]Forward Price Curve'!$D$75:$AZ$447,$O$17-3)</f>
        <v>4.6735431521849335</v>
      </c>
      <c r="J227" s="35">
        <f>VLOOKUP(H227,'[21]Forward Price Curve'!$D$75:$AZ$447,$R$17-3)</f>
        <v>4.6836820551556322</v>
      </c>
      <c r="K227" s="35">
        <f>VLOOKUP(H227,'[21]Forward Price Curve'!$D$75:$AZ$447,$P$17-3)</f>
        <v>4.0976699504107934</v>
      </c>
      <c r="L227" s="35">
        <f>VLOOKUP($H227,'[21]Forward Price Curve'!$D$75:$AZ$447,$Q$17-3)</f>
        <v>4.3363542306534182</v>
      </c>
      <c r="M227" s="104">
        <f t="shared" si="10"/>
        <v>2033</v>
      </c>
      <c r="N227" s="3"/>
      <c r="O227" s="3"/>
    </row>
    <row r="228" spans="8:15">
      <c r="H228" s="31">
        <f>'[21]Forward Price Curve'!D316</f>
        <v>48792</v>
      </c>
      <c r="I228" s="35">
        <f ca="1">VLOOKUP(H228,'[21]Forward Price Curve'!$D$75:$AZ$447,$O$17-3)</f>
        <v>4.6898667859677579</v>
      </c>
      <c r="J228" s="35">
        <f>VLOOKUP(H228,'[21]Forward Price Curve'!$D$75:$AZ$447,$R$17-3)</f>
        <v>4.7000056889384565</v>
      </c>
      <c r="K228" s="35">
        <f>VLOOKUP(H228,'[21]Forward Price Curve'!$D$75:$AZ$447,$P$17-3)</f>
        <v>4.174668554035045</v>
      </c>
      <c r="L228" s="35">
        <f>VLOOKUP($H228,'[21]Forward Price Curve'!$D$75:$AZ$447,$Q$17-3)</f>
        <v>4.4549931948208368</v>
      </c>
      <c r="M228" s="104">
        <f t="shared" si="10"/>
        <v>2033</v>
      </c>
      <c r="N228" s="3"/>
      <c r="O228" s="3"/>
    </row>
    <row r="229" spans="8:15">
      <c r="H229" s="31">
        <f>'[21]Forward Price Curve'!D317</f>
        <v>48823</v>
      </c>
      <c r="I229" s="35">
        <f ca="1">VLOOKUP(H229,'[21]Forward Price Curve'!$D$75:$AZ$447,$O$17-3)</f>
        <v>4.552788817803914</v>
      </c>
      <c r="J229" s="35">
        <f>VLOOKUP(H229,'[21]Forward Price Curve'!$D$75:$AZ$447,$R$17-3)</f>
        <v>4.5629277207746126</v>
      </c>
      <c r="K229" s="35">
        <f>VLOOKUP(H229,'[21]Forward Price Curve'!$D$75:$AZ$447,$P$17-3)</f>
        <v>4.0347040445553208</v>
      </c>
      <c r="L229" s="35">
        <f>VLOOKUP($H229,'[21]Forward Price Curve'!$D$75:$AZ$447,$Q$17-3)</f>
        <v>4.3343468031717345</v>
      </c>
      <c r="M229" s="104">
        <f t="shared" si="10"/>
        <v>2033</v>
      </c>
      <c r="N229" s="3"/>
      <c r="O229" s="3"/>
    </row>
    <row r="230" spans="8:15">
      <c r="H230" s="31">
        <f>'[21]Forward Price Curve'!D318</f>
        <v>48853</v>
      </c>
      <c r="I230" s="35">
        <f ca="1">VLOOKUP(H230,'[21]Forward Price Curve'!$D$75:$AZ$447,$O$17-3)</f>
        <v>4.5664763368143566</v>
      </c>
      <c r="J230" s="35">
        <f>VLOOKUP(H230,'[21]Forward Price Curve'!$D$75:$AZ$447,$R$17-3)</f>
        <v>4.5766152397850552</v>
      </c>
      <c r="K230" s="35">
        <f>VLOOKUP(H230,'[21]Forward Price Curve'!$D$75:$AZ$447,$P$17-3)</f>
        <v>4.4056643649077962</v>
      </c>
      <c r="L230" s="35">
        <f>VLOOKUP($H230,'[21]Forward Price Curve'!$D$75:$AZ$447,$Q$17-3)</f>
        <v>4.4281940379403792</v>
      </c>
      <c r="M230" s="104">
        <f t="shared" si="10"/>
        <v>2033</v>
      </c>
      <c r="N230" s="3"/>
      <c r="O230" s="3"/>
    </row>
    <row r="231" spans="8:15">
      <c r="H231" s="31">
        <f>'[21]Forward Price Curve'!D319</f>
        <v>48884</v>
      </c>
      <c r="I231" s="35">
        <f ca="1">VLOOKUP(H231,'[21]Forward Price Curve'!$D$75:$AZ$447,$O$17-3)</f>
        <v>5.2243897505829873</v>
      </c>
      <c r="J231" s="35">
        <f>VLOOKUP(H231,'[21]Forward Price Curve'!$D$75:$AZ$447,$R$17-3)</f>
        <v>5.2345286535536859</v>
      </c>
      <c r="K231" s="35">
        <f>VLOOKUP(H231,'[21]Forward Price Curve'!$D$75:$AZ$447,$P$17-3)</f>
        <v>5.1966217760445987</v>
      </c>
      <c r="L231" s="35">
        <f>VLOOKUP($H231,'[21]Forward Price Curve'!$D$75:$AZ$447,$Q$17-3)</f>
        <v>4.8586868613871319</v>
      </c>
      <c r="M231" s="104">
        <f t="shared" si="10"/>
        <v>2033</v>
      </c>
      <c r="N231" s="3"/>
      <c r="O231" s="3"/>
    </row>
    <row r="232" spans="8:15">
      <c r="H232" s="31">
        <f>'[21]Forward Price Curve'!D320</f>
        <v>48914</v>
      </c>
      <c r="I232" s="35">
        <f ca="1">VLOOKUP(H232,'[21]Forward Price Curve'!$D$75:$AZ$447,$O$17-3)</f>
        <v>5.5944597090134849</v>
      </c>
      <c r="J232" s="35">
        <f>VLOOKUP(H232,'[21]Forward Price Curve'!$D$75:$AZ$447,$R$17-3)</f>
        <v>5.6045986119841826</v>
      </c>
      <c r="K232" s="35">
        <f>VLOOKUP(H232,'[21]Forward Price Curve'!$D$75:$AZ$447,$P$17-3)</f>
        <v>5.7636256157793273</v>
      </c>
      <c r="L232" s="35">
        <f>VLOOKUP($H232,'[21]Forward Price Curve'!$D$75:$AZ$447,$Q$17-3)</f>
        <v>5.1773659741041849</v>
      </c>
      <c r="M232" s="104">
        <f t="shared" si="10"/>
        <v>2033</v>
      </c>
      <c r="N232" s="3"/>
      <c r="O232" s="3"/>
    </row>
    <row r="233" spans="8:15">
      <c r="H233" s="31">
        <f>'[21]Forward Price Curve'!D321</f>
        <v>48945</v>
      </c>
      <c r="I233" s="35">
        <f ca="1">VLOOKUP(H233,'[21]Forward Price Curve'!$D$75:$AZ$447,$O$17-3)</f>
        <v>5.6672570323431009</v>
      </c>
      <c r="J233" s="35">
        <f>VLOOKUP(H233,'[21]Forward Price Curve'!$D$75:$AZ$447,$R$17-3)</f>
        <v>5.6773959353137995</v>
      </c>
      <c r="K233" s="35">
        <f>VLOOKUP(H233,'[21]Forward Price Curve'!$D$75:$AZ$447,$P$17-3)</f>
        <v>5.8744373250973467</v>
      </c>
      <c r="L233" s="35">
        <f>VLOOKUP($H233,'[21]Forward Price Curve'!$D$75:$AZ$447,$Q$17-3)</f>
        <v>5.3355512596607451</v>
      </c>
      <c r="M233" s="104">
        <f t="shared" si="10"/>
        <v>2034</v>
      </c>
      <c r="N233" s="3"/>
      <c r="O233" s="3"/>
    </row>
    <row r="234" spans="8:15">
      <c r="H234" s="31">
        <f>'[21]Forward Price Curve'!D322</f>
        <v>48976</v>
      </c>
      <c r="I234" s="35">
        <f ca="1">VLOOKUP(H234,'[21]Forward Price Curve'!$D$75:$AZ$447,$O$17-3)</f>
        <v>5.1625424424617261</v>
      </c>
      <c r="J234" s="35">
        <f>VLOOKUP(H234,'[21]Forward Price Curve'!$D$75:$AZ$447,$R$17-3)</f>
        <v>5.1726813454324247</v>
      </c>
      <c r="K234" s="35">
        <f>VLOOKUP(H234,'[21]Forward Price Curve'!$D$75:$AZ$447,$P$17-3)</f>
        <v>5.2515098189778229</v>
      </c>
      <c r="L234" s="35">
        <f>VLOOKUP($H234,'[21]Forward Price Curve'!$D$75:$AZ$447,$Q$17-3)</f>
        <v>4.8693262270400481</v>
      </c>
      <c r="M234" s="104">
        <f t="shared" si="10"/>
        <v>2034</v>
      </c>
      <c r="N234" s="3"/>
      <c r="O234" s="3"/>
    </row>
    <row r="235" spans="8:15">
      <c r="H235" s="31">
        <f>'[21]Forward Price Curve'!D323</f>
        <v>49004</v>
      </c>
      <c r="I235" s="35">
        <f ca="1">VLOOKUP(H235,'[21]Forward Price Curve'!$D$75:$AZ$447,$O$17-3)</f>
        <v>4.6301486474703442</v>
      </c>
      <c r="J235" s="35">
        <f>VLOOKUP(H235,'[21]Forward Price Curve'!$D$75:$AZ$447,$R$17-3)</f>
        <v>4.6402875504410428</v>
      </c>
      <c r="K235" s="35">
        <f>VLOOKUP(H235,'[21]Forward Price Curve'!$D$75:$AZ$447,$P$17-3)</f>
        <v>4.7144354969934748</v>
      </c>
      <c r="L235" s="35">
        <f>VLOOKUP($H235,'[21]Forward Price Curve'!$D$75:$AZ$447,$Q$17-3)</f>
        <v>4.3785102077687439</v>
      </c>
      <c r="M235" s="104">
        <f t="shared" si="10"/>
        <v>2034</v>
      </c>
      <c r="N235" s="3"/>
      <c r="O235" s="3"/>
    </row>
    <row r="236" spans="8:15">
      <c r="H236" s="31">
        <f>'[21]Forward Price Curve'!D324</f>
        <v>49035</v>
      </c>
      <c r="I236" s="35">
        <f ca="1">VLOOKUP(H236,'[21]Forward Price Curve'!$D$75:$AZ$447,$O$17-3)</f>
        <v>4.307224587853594</v>
      </c>
      <c r="J236" s="35">
        <f>VLOOKUP(H236,'[21]Forward Price Curve'!$D$75:$AZ$447,$R$17-3)</f>
        <v>4.3173634908242926</v>
      </c>
      <c r="K236" s="35">
        <f>VLOOKUP(H236,'[21]Forward Price Curve'!$D$75:$AZ$447,$P$17-3)</f>
        <v>4.1344345829415392</v>
      </c>
      <c r="L236" s="35">
        <f>VLOOKUP($H236,'[21]Forward Price Curve'!$D$75:$AZ$447,$Q$17-3)</f>
        <v>4.1889086821238584</v>
      </c>
      <c r="M236" s="104">
        <f t="shared" si="10"/>
        <v>2034</v>
      </c>
      <c r="N236" s="3"/>
      <c r="O236" s="3"/>
    </row>
    <row r="237" spans="8:15">
      <c r="H237" s="31">
        <f>'[21]Forward Price Curve'!D325</f>
        <v>49065</v>
      </c>
      <c r="I237" s="35">
        <f ca="1">VLOOKUP(H237,'[21]Forward Price Curve'!$D$75:$AZ$447,$O$17-3)</f>
        <v>4.2932329017540303</v>
      </c>
      <c r="J237" s="35">
        <f>VLOOKUP(H237,'[21]Forward Price Curve'!$D$75:$AZ$447,$R$17-3)</f>
        <v>4.3033718047247289</v>
      </c>
      <c r="K237" s="35">
        <f>VLOOKUP(H237,'[21]Forward Price Curve'!$D$75:$AZ$447,$P$17-3)</f>
        <v>4.0484778364612062</v>
      </c>
      <c r="L237" s="35">
        <f>VLOOKUP($H237,'[21]Forward Price Curve'!$D$75:$AZ$447,$Q$17-3)</f>
        <v>4.0708719462009437</v>
      </c>
      <c r="M237" s="104">
        <f t="shared" si="10"/>
        <v>2034</v>
      </c>
      <c r="N237" s="3"/>
      <c r="O237" s="3"/>
    </row>
    <row r="238" spans="8:15">
      <c r="H238" s="31">
        <f>'[21]Forward Price Curve'!D326</f>
        <v>49096</v>
      </c>
      <c r="I238" s="35">
        <f ca="1">VLOOKUP(H238,'[21]Forward Price Curve'!$D$75:$AZ$447,$O$17-3)</f>
        <v>4.3353093490824293</v>
      </c>
      <c r="J238" s="35">
        <f>VLOOKUP(H238,'[21]Forward Price Curve'!$D$75:$AZ$447,$R$17-3)</f>
        <v>4.3454482520531279</v>
      </c>
      <c r="K238" s="35">
        <f>VLOOKUP(H238,'[21]Forward Price Curve'!$D$75:$AZ$447,$P$17-3)</f>
        <v>4.0412802534727916</v>
      </c>
      <c r="L238" s="35">
        <f>VLOOKUP($H238,'[21]Forward Price Curve'!$D$75:$AZ$447,$Q$17-3)</f>
        <v>4.1326003412626715</v>
      </c>
      <c r="M238" s="104">
        <f t="shared" si="10"/>
        <v>2034</v>
      </c>
      <c r="N238" s="3"/>
      <c r="O238" s="3"/>
    </row>
    <row r="239" spans="8:15">
      <c r="H239" s="31">
        <f>'[21]Forward Price Curve'!D327</f>
        <v>49126</v>
      </c>
      <c r="I239" s="35">
        <f ca="1">VLOOKUP(H239,'[21]Forward Price Curve'!$D$75:$AZ$447,$O$17-3)</f>
        <v>4.6800320500861812</v>
      </c>
      <c r="J239" s="35">
        <f>VLOOKUP(H239,'[21]Forward Price Curve'!$D$75:$AZ$447,$R$17-3)</f>
        <v>4.6901709530568789</v>
      </c>
      <c r="K239" s="35">
        <f>VLOOKUP(H239,'[21]Forward Price Curve'!$D$75:$AZ$447,$P$17-3)</f>
        <v>4.084258626712959</v>
      </c>
      <c r="L239" s="35">
        <f>VLOOKUP($H239,'[21]Forward Price Curve'!$D$75:$AZ$447,$Q$17-3)</f>
        <v>4.3427779985948005</v>
      </c>
      <c r="M239" s="104">
        <f t="shared" si="10"/>
        <v>2034</v>
      </c>
      <c r="N239" s="3"/>
      <c r="O239" s="3"/>
    </row>
    <row r="240" spans="8:15">
      <c r="H240" s="31">
        <f>'[21]Forward Price Curve'!D328</f>
        <v>49157</v>
      </c>
      <c r="I240" s="35">
        <f ca="1">VLOOKUP(H240,'[21]Forward Price Curve'!$D$75:$AZ$447,$O$17-3)</f>
        <v>4.755871044307006</v>
      </c>
      <c r="J240" s="35">
        <f>VLOOKUP(H240,'[21]Forward Price Curve'!$D$75:$AZ$447,$R$17-3)</f>
        <v>4.7660099472777047</v>
      </c>
      <c r="K240" s="35">
        <f>VLOOKUP(H240,'[21]Forward Price Curve'!$D$75:$AZ$447,$P$17-3)</f>
        <v>4.1773611750091266</v>
      </c>
      <c r="L240" s="35">
        <f>VLOOKUP($H240,'[21]Forward Price Curve'!$D$75:$AZ$447,$Q$17-3)</f>
        <v>4.5203349593495936</v>
      </c>
      <c r="M240" s="104">
        <f t="shared" si="10"/>
        <v>2034</v>
      </c>
      <c r="N240" s="3"/>
      <c r="O240" s="3"/>
    </row>
    <row r="241" spans="8:15">
      <c r="H241" s="31">
        <f>'[21]Forward Price Curve'!D329</f>
        <v>49188</v>
      </c>
      <c r="I241" s="35">
        <f ca="1">VLOOKUP(H241,'[21]Forward Price Curve'!$D$75:$AZ$447,$O$17-3)</f>
        <v>4.5595818827942818</v>
      </c>
      <c r="J241" s="35">
        <f>VLOOKUP(H241,'[21]Forward Price Curve'!$D$75:$AZ$447,$R$17-3)</f>
        <v>4.5697207857649804</v>
      </c>
      <c r="K241" s="35">
        <f>VLOOKUP(H241,'[21]Forward Price Curve'!$D$75:$AZ$447,$P$17-3)</f>
        <v>4.0126452650368742</v>
      </c>
      <c r="L241" s="35">
        <f>VLOOKUP($H241,'[21]Forward Price Curve'!$D$75:$AZ$447,$Q$17-3)</f>
        <v>4.341071685235371</v>
      </c>
      <c r="M241" s="104">
        <f t="shared" si="10"/>
        <v>2034</v>
      </c>
      <c r="N241" s="3"/>
      <c r="O241" s="3"/>
    </row>
    <row r="242" spans="8:15">
      <c r="H242" s="31">
        <f>'[21]Forward Price Curve'!D330</f>
        <v>49218</v>
      </c>
      <c r="I242" s="35">
        <f ca="1">VLOOKUP(H242,'[21]Forward Price Curve'!$D$75:$AZ$447,$O$17-3)</f>
        <v>4.6016583301226808</v>
      </c>
      <c r="J242" s="35">
        <f>VLOOKUP(H242,'[21]Forward Price Curve'!$D$75:$AZ$447,$R$17-3)</f>
        <v>4.6117972330933794</v>
      </c>
      <c r="K242" s="35">
        <f>VLOOKUP(H242,'[21]Forward Price Curve'!$D$75:$AZ$447,$P$17-3)</f>
        <v>4.3635662716014636</v>
      </c>
      <c r="L242" s="35">
        <f>VLOOKUP($H242,'[21]Forward Price Curve'!$D$75:$AZ$447,$Q$17-3)</f>
        <v>4.4630229047475662</v>
      </c>
      <c r="M242" s="104">
        <f t="shared" si="10"/>
        <v>2034</v>
      </c>
      <c r="N242" s="3"/>
      <c r="O242" s="3"/>
    </row>
    <row r="243" spans="8:15">
      <c r="H243" s="31">
        <f>'[21]Forward Price Curve'!D331</f>
        <v>49249</v>
      </c>
      <c r="I243" s="35">
        <f ca="1">VLOOKUP(H243,'[21]Forward Price Curve'!$D$75:$AZ$447,$O$17-3)</f>
        <v>5.0223214143769646</v>
      </c>
      <c r="J243" s="35">
        <f>VLOOKUP(H243,'[21]Forward Price Curve'!$D$75:$AZ$447,$R$17-3)</f>
        <v>5.0324603173476632</v>
      </c>
      <c r="K243" s="35">
        <f>VLOOKUP(H243,'[21]Forward Price Curve'!$D$75:$AZ$447,$P$17-3)</f>
        <v>5.0581589205696513</v>
      </c>
      <c r="L243" s="35">
        <f>VLOOKUP($H243,'[21]Forward Price Curve'!$D$75:$AZ$447,$Q$17-3)</f>
        <v>4.6586467128374984</v>
      </c>
      <c r="M243" s="104">
        <f t="shared" si="10"/>
        <v>2034</v>
      </c>
      <c r="N243" s="3"/>
      <c r="O243" s="3"/>
    </row>
    <row r="244" spans="8:15">
      <c r="H244" s="31">
        <f>'[21]Forward Price Curve'!D332</f>
        <v>49279</v>
      </c>
      <c r="I244" s="35">
        <f ca="1">VLOOKUP(H244,'[21]Forward Price Curve'!$D$75:$AZ$447,$O$17-3)</f>
        <v>5.4288914235019776</v>
      </c>
      <c r="J244" s="35">
        <f>VLOOKUP(H244,'[21]Forward Price Curve'!$D$75:$AZ$447,$R$17-3)</f>
        <v>5.4390303264726754</v>
      </c>
      <c r="K244" s="35">
        <f>VLOOKUP(H244,'[21]Forward Price Curve'!$D$75:$AZ$447,$P$17-3)</f>
        <v>5.5736922747613376</v>
      </c>
      <c r="L244" s="35">
        <f>VLOOKUP($H244,'[21]Forward Price Curve'!$D$75:$AZ$447,$Q$17-3)</f>
        <v>5.0134595202248322</v>
      </c>
      <c r="M244" s="104">
        <f t="shared" si="10"/>
        <v>2034</v>
      </c>
      <c r="N244" s="3"/>
      <c r="O244" s="3"/>
    </row>
    <row r="245" spans="8:15">
      <c r="H245" s="31">
        <f>'[21]Forward Price Curve'!D333</f>
        <v>49310</v>
      </c>
      <c r="I245" s="35">
        <f ca="1">VLOOKUP(H245,'[21]Forward Price Curve'!$D$75:$AZ$447,$O$17-3)</f>
        <v>5.4966192953462434</v>
      </c>
      <c r="J245" s="35">
        <f>VLOOKUP(H245,'[21]Forward Price Curve'!$D$75:$AZ$447,$R$17-3)</f>
        <v>5.506758198316942</v>
      </c>
      <c r="K245" s="35">
        <f>VLOOKUP(H245,'[21]Forward Price Curve'!$D$75:$AZ$447,$P$17-3)</f>
        <v>5.628424974176828</v>
      </c>
      <c r="L245" s="35">
        <f>VLOOKUP($H245,'[21]Forward Price Curve'!$D$75:$AZ$447,$Q$17-3)</f>
        <v>5.1667266084512695</v>
      </c>
      <c r="M245" s="104">
        <f t="shared" si="10"/>
        <v>2035</v>
      </c>
      <c r="N245" s="3"/>
      <c r="O245" s="3"/>
    </row>
    <row r="246" spans="8:15">
      <c r="H246" s="31">
        <f>'[21]Forward Price Curve'!D334</f>
        <v>49341</v>
      </c>
      <c r="I246" s="35">
        <f ca="1">VLOOKUP(H246,'[21]Forward Price Curve'!$D$75:$AZ$447,$O$17-3)</f>
        <v>4.9946422092669573</v>
      </c>
      <c r="J246" s="35">
        <f>VLOOKUP(H246,'[21]Forward Price Curve'!$D$75:$AZ$447,$R$17-3)</f>
        <v>5.004781112237656</v>
      </c>
      <c r="K246" s="35">
        <f>VLOOKUP(H246,'[21]Forward Price Curve'!$D$75:$AZ$447,$P$17-3)</f>
        <v>5.079026733118793</v>
      </c>
      <c r="L246" s="35">
        <f>VLOOKUP($H246,'[21]Forward Price Curve'!$D$75:$AZ$447,$Q$17-3)</f>
        <v>4.7032116029308444</v>
      </c>
      <c r="M246" s="104">
        <f t="shared" si="10"/>
        <v>2035</v>
      </c>
      <c r="N246" s="3"/>
      <c r="O246" s="3"/>
    </row>
    <row r="247" spans="8:15">
      <c r="H247" s="31">
        <f>'[21]Forward Price Curve'!D335</f>
        <v>49369</v>
      </c>
      <c r="I247" s="35">
        <f ca="1">VLOOKUP(H247,'[21]Forward Price Curve'!$D$75:$AZ$447,$O$17-3)</f>
        <v>4.4966192953462434</v>
      </c>
      <c r="J247" s="35">
        <f>VLOOKUP(H247,'[21]Forward Price Curve'!$D$75:$AZ$447,$R$17-3)</f>
        <v>4.506758198316942</v>
      </c>
      <c r="K247" s="35">
        <f>VLOOKUP(H247,'[21]Forward Price Curve'!$D$75:$AZ$447,$P$17-3)</f>
        <v>4.5662377810737675</v>
      </c>
      <c r="L247" s="35">
        <f>VLOOKUP($H247,'[21]Forward Price Curve'!$D$75:$AZ$447,$Q$17-3)</f>
        <v>4.2463211080999699</v>
      </c>
      <c r="M247" s="104">
        <f t="shared" si="10"/>
        <v>2035</v>
      </c>
      <c r="N247" s="3"/>
      <c r="O247" s="3"/>
    </row>
    <row r="248" spans="8:15">
      <c r="H248" s="31">
        <f>'[21]Forward Price Curve'!D336</f>
        <v>49400</v>
      </c>
      <c r="I248" s="35">
        <f ca="1">VLOOKUP(H248,'[21]Forward Price Curve'!$D$75:$AZ$447,$O$17-3)</f>
        <v>4.4782678809692795</v>
      </c>
      <c r="J248" s="35">
        <f>VLOOKUP(H248,'[21]Forward Price Curve'!$D$75:$AZ$447,$R$17-3)</f>
        <v>4.4884067839399782</v>
      </c>
      <c r="K248" s="35">
        <f>VLOOKUP(H248,'[21]Forward Price Curve'!$D$75:$AZ$447,$P$17-3)</f>
        <v>4.1560273319067793</v>
      </c>
      <c r="L248" s="35">
        <f>VLOOKUP($H248,'[21]Forward Price Curve'!$D$75:$AZ$447,$Q$17-3)</f>
        <v>4.3582351902037537</v>
      </c>
      <c r="M248" s="104">
        <f t="shared" si="10"/>
        <v>2035</v>
      </c>
      <c r="N248" s="3"/>
      <c r="O248" s="3"/>
    </row>
    <row r="249" spans="8:15">
      <c r="H249" s="31">
        <f>'[21]Forward Price Curve'!D337</f>
        <v>49430</v>
      </c>
      <c r="I249" s="35">
        <f ca="1">VLOOKUP(H249,'[21]Forward Price Curve'!$D$75:$AZ$447,$O$17-3)</f>
        <v>4.4495747855622021</v>
      </c>
      <c r="J249" s="35">
        <f>VLOOKUP(H249,'[21]Forward Price Curve'!$D$75:$AZ$447,$R$17-3)</f>
        <v>4.4597136885328998</v>
      </c>
      <c r="K249" s="35">
        <f>VLOOKUP(H249,'[21]Forward Price Curve'!$D$75:$AZ$447,$P$17-3)</f>
        <v>4.1194180428937699</v>
      </c>
      <c r="L249" s="35">
        <f>VLOOKUP($H249,'[21]Forward Price Curve'!$D$75:$AZ$447,$Q$17-3)</f>
        <v>4.2257449764127273</v>
      </c>
      <c r="M249" s="104">
        <f t="shared" si="10"/>
        <v>2035</v>
      </c>
      <c r="N249" s="3"/>
      <c r="O249" s="3"/>
    </row>
    <row r="250" spans="8:15">
      <c r="H250" s="31">
        <f>'[21]Forward Price Curve'!D338</f>
        <v>49461</v>
      </c>
      <c r="I250" s="35">
        <f ca="1">VLOOKUP(H250,'[21]Forward Price Curve'!$D$75:$AZ$447,$O$17-3)</f>
        <v>4.4782678809692795</v>
      </c>
      <c r="J250" s="35">
        <f>VLOOKUP(H250,'[21]Forward Price Curve'!$D$75:$AZ$447,$R$17-3)</f>
        <v>4.4884067839399782</v>
      </c>
      <c r="K250" s="35">
        <f>VLOOKUP(H250,'[21]Forward Price Curve'!$D$75:$AZ$447,$P$17-3)</f>
        <v>4.1413732600670592</v>
      </c>
      <c r="L250" s="35">
        <f>VLOOKUP($H250,'[21]Forward Price Curve'!$D$75:$AZ$447,$Q$17-3)</f>
        <v>4.2741239787212688</v>
      </c>
      <c r="M250" s="104">
        <f t="shared" si="10"/>
        <v>2035</v>
      </c>
      <c r="N250" s="3"/>
      <c r="O250" s="3"/>
    </row>
    <row r="251" spans="8:15">
      <c r="H251" s="31">
        <f>'[21]Forward Price Curve'!D339</f>
        <v>49491</v>
      </c>
      <c r="I251" s="35">
        <f ca="1">VLOOKUP(H251,'[21]Forward Price Curve'!$D$75:$AZ$447,$O$17-3)</f>
        <v>4.870846203994728</v>
      </c>
      <c r="J251" s="35">
        <f>VLOOKUP(H251,'[21]Forward Price Curve'!$D$75:$AZ$447,$R$17-3)</f>
        <v>4.8809851069654266</v>
      </c>
      <c r="K251" s="35">
        <f>VLOOKUP(H251,'[21]Forward Price Curve'!$D$75:$AZ$447,$P$17-3)</f>
        <v>4.2073424739320862</v>
      </c>
      <c r="L251" s="35">
        <f>VLOOKUP($H251,'[21]Forward Price Curve'!$D$75:$AZ$447,$Q$17-3)</f>
        <v>4.5316769246210979</v>
      </c>
      <c r="M251" s="104">
        <f t="shared" si="10"/>
        <v>2035</v>
      </c>
      <c r="N251" s="3"/>
      <c r="O251" s="3"/>
    </row>
    <row r="252" spans="8:15">
      <c r="H252" s="31">
        <f>'[21]Forward Price Curve'!D340</f>
        <v>49522</v>
      </c>
      <c r="I252" s="35">
        <f ca="1">VLOOKUP(H252,'[21]Forward Price Curve'!$D$75:$AZ$447,$O$17-3)</f>
        <v>4.8798698276386494</v>
      </c>
      <c r="J252" s="35">
        <f>VLOOKUP(H252,'[21]Forward Price Curve'!$D$75:$AZ$447,$R$17-3)</f>
        <v>4.890008730609348</v>
      </c>
      <c r="K252" s="35">
        <f>VLOOKUP(H252,'[21]Forward Price Curve'!$D$75:$AZ$447,$P$17-3)</f>
        <v>4.295163342625246</v>
      </c>
      <c r="L252" s="35">
        <f>VLOOKUP($H252,'[21]Forward Price Curve'!$D$75:$AZ$447,$Q$17-3)</f>
        <v>4.643089149854462</v>
      </c>
      <c r="M252" s="104">
        <f t="shared" si="10"/>
        <v>2035</v>
      </c>
      <c r="N252" s="3"/>
      <c r="O252" s="3"/>
    </row>
    <row r="253" spans="8:15">
      <c r="H253" s="31">
        <f>'[21]Forward Price Curve'!D341</f>
        <v>49553</v>
      </c>
      <c r="I253" s="35">
        <f ca="1">VLOOKUP(H253,'[21]Forward Price Curve'!$D$75:$AZ$447,$O$17-3)</f>
        <v>4.7364043506032649</v>
      </c>
      <c r="J253" s="35">
        <f>VLOOKUP(H253,'[21]Forward Price Curve'!$D$75:$AZ$447,$R$17-3)</f>
        <v>4.7465432535739636</v>
      </c>
      <c r="K253" s="35">
        <f>VLOOKUP(H253,'[21]Forward Price Curve'!$D$75:$AZ$447,$P$17-3)</f>
        <v>4.1413732600670601</v>
      </c>
      <c r="L253" s="35">
        <f>VLOOKUP($H253,'[21]Forward Price Curve'!$D$75:$AZ$447,$Q$17-3)</f>
        <v>4.5161193616380606</v>
      </c>
      <c r="M253" s="104">
        <f t="shared" si="10"/>
        <v>2035</v>
      </c>
      <c r="N253" s="3"/>
      <c r="O253" s="3"/>
    </row>
    <row r="254" spans="8:15">
      <c r="H254" s="31">
        <f>'[21]Forward Price Curve'!D342</f>
        <v>49583</v>
      </c>
      <c r="I254" s="35">
        <f ca="1">VLOOKUP(H254,'[21]Forward Price Curve'!$D$75:$AZ$447,$O$17-3)</f>
        <v>4.7508015928216567</v>
      </c>
      <c r="J254" s="35">
        <f>VLOOKUP(H254,'[21]Forward Price Curve'!$D$75:$AZ$447,$R$17-3)</f>
        <v>4.7609404957923553</v>
      </c>
      <c r="K254" s="35">
        <f>VLOOKUP(H254,'[21]Forward Price Curve'!$D$75:$AZ$447,$P$17-3)</f>
        <v>4.449056987528591</v>
      </c>
      <c r="L254" s="35">
        <f>VLOOKUP($H254,'[21]Forward Price Curve'!$D$75:$AZ$447,$Q$17-3)</f>
        <v>4.6106691960252935</v>
      </c>
      <c r="M254" s="104">
        <f t="shared" si="10"/>
        <v>2035</v>
      </c>
      <c r="N254" s="3"/>
      <c r="O254" s="3"/>
    </row>
    <row r="255" spans="8:15">
      <c r="H255" s="31">
        <f>'[21]Forward Price Curve'!D343</f>
        <v>49614</v>
      </c>
      <c r="I255" s="35">
        <f ca="1">VLOOKUP(H255,'[21]Forward Price Curve'!$D$75:$AZ$447,$O$17-3)</f>
        <v>5.0807214954881887</v>
      </c>
      <c r="J255" s="35">
        <f>VLOOKUP(H255,'[21]Forward Price Curve'!$D$75:$AZ$447,$R$17-3)</f>
        <v>5.0908603984588865</v>
      </c>
      <c r="K255" s="35">
        <f>VLOOKUP(H255,'[21]Forward Price Curve'!$D$75:$AZ$447,$P$17-3)</f>
        <v>5.0643726612790729</v>
      </c>
      <c r="L255" s="35">
        <f>VLOOKUP($H255,'[21]Forward Price Curve'!$D$75:$AZ$447,$Q$17-3)</f>
        <v>4.7164606243099465</v>
      </c>
      <c r="M255" s="104">
        <f t="shared" si="10"/>
        <v>2035</v>
      </c>
      <c r="N255" s="3"/>
      <c r="O255" s="3"/>
    </row>
    <row r="256" spans="8:15">
      <c r="H256" s="31">
        <f>'[21]Forward Price Curve'!D344</f>
        <v>49644</v>
      </c>
      <c r="I256" s="35">
        <f ca="1">VLOOKUP(H256,'[21]Forward Price Curve'!$D$75:$AZ$447,$O$17-3)</f>
        <v>5.5826985815674748</v>
      </c>
      <c r="J256" s="35">
        <f>VLOOKUP(H256,'[21]Forward Price Curve'!$D$75:$AZ$447,$R$17-3)</f>
        <v>5.5928374845381725</v>
      </c>
      <c r="K256" s="35">
        <f>VLOOKUP(H256,'[21]Forward Price Curve'!$D$75:$AZ$447,$P$17-3)</f>
        <v>5.7383046223884335</v>
      </c>
      <c r="L256" s="35">
        <f>VLOOKUP($H256,'[21]Forward Price Curve'!$D$75:$AZ$447,$Q$17-3)</f>
        <v>5.1657228947104281</v>
      </c>
      <c r="M256" s="104">
        <f t="shared" si="10"/>
        <v>2035</v>
      </c>
      <c r="N256" s="3"/>
      <c r="O256" s="3"/>
    </row>
    <row r="257" spans="8:15">
      <c r="H257" s="31">
        <f>'[21]Forward Price Curve'!D345</f>
        <v>49675</v>
      </c>
      <c r="I257" s="35">
        <f ca="1">VLOOKUP(H257,'[21]Forward Price Curve'!$D$75:$AZ$447,$O$17-3)</f>
        <v>5.652657012065295</v>
      </c>
      <c r="J257" s="35">
        <f>VLOOKUP(H257,'[21]Forward Price Curve'!$D$75:$AZ$447,$R$17-3)</f>
        <v>5.6627959150359928</v>
      </c>
      <c r="K257" s="35">
        <f>VLOOKUP(H257,'[21]Forward Price Curve'!$D$75:$AZ$447,$P$17-3)</f>
        <v>5.9000690055237124</v>
      </c>
      <c r="L257" s="35">
        <f>VLOOKUP($H257,'[21]Forward Price Curve'!$D$75:$AZ$447,$Q$17-3)</f>
        <v>5.3211981531667165</v>
      </c>
      <c r="M257" s="104">
        <f t="shared" si="10"/>
        <v>2036</v>
      </c>
      <c r="N257" s="3"/>
      <c r="O257" s="3"/>
    </row>
    <row r="258" spans="8:15">
      <c r="H258" s="31">
        <f>'[21]Forward Price Curve'!D346</f>
        <v>49706</v>
      </c>
      <c r="I258" s="35">
        <f ca="1">VLOOKUP(H258,'[21]Forward Price Curve'!$D$75:$AZ$447,$O$17-3)</f>
        <v>5.2418286636925888</v>
      </c>
      <c r="J258" s="35">
        <f>VLOOKUP(H258,'[21]Forward Price Curve'!$D$75:$AZ$447,$R$17-3)</f>
        <v>5.2519675666632875</v>
      </c>
      <c r="K258" s="35">
        <f>VLOOKUP(H258,'[21]Forward Price Curve'!$D$75:$AZ$447,$P$17-3)</f>
        <v>5.2855818305344853</v>
      </c>
      <c r="L258" s="35">
        <f>VLOOKUP($H258,'[21]Forward Price Curve'!$D$75:$AZ$447,$Q$17-3)</f>
        <v>4.947917012947908</v>
      </c>
      <c r="M258" s="104">
        <f t="shared" si="10"/>
        <v>2036</v>
      </c>
      <c r="N258" s="3"/>
      <c r="O258" s="3"/>
    </row>
    <row r="259" spans="8:15">
      <c r="H259" s="31">
        <f>'[21]Forward Price Curve'!D347</f>
        <v>49735</v>
      </c>
      <c r="I259" s="35">
        <f ca="1">VLOOKUP(H259,'[21]Forward Price Curve'!$D$75:$AZ$447,$O$17-3)</f>
        <v>4.8239030832403937</v>
      </c>
      <c r="J259" s="35">
        <f>VLOOKUP(H259,'[21]Forward Price Curve'!$D$75:$AZ$447,$R$17-3)</f>
        <v>4.8340419862110915</v>
      </c>
      <c r="K259" s="35">
        <f>VLOOKUP(H259,'[21]Forward Price Curve'!$D$75:$AZ$447,$P$17-3)</f>
        <v>4.9183497546076635</v>
      </c>
      <c r="L259" s="35">
        <f>VLOOKUP($H259,'[21]Forward Price Curve'!$D$75:$AZ$447,$Q$17-3)</f>
        <v>4.5703199036434805</v>
      </c>
      <c r="M259" s="104">
        <f t="shared" si="10"/>
        <v>2036</v>
      </c>
      <c r="N259" s="3"/>
      <c r="O259" s="3"/>
    </row>
    <row r="260" spans="8:15">
      <c r="H260" s="31">
        <f>'[21]Forward Price Curve'!D348</f>
        <v>49766</v>
      </c>
      <c r="I260" s="35">
        <f ca="1">VLOOKUP(H260,'[21]Forward Price Curve'!$D$75:$AZ$447,$O$17-3)</f>
        <v>4.4494733965324951</v>
      </c>
      <c r="J260" s="35">
        <f>VLOOKUP(H260,'[21]Forward Price Curve'!$D$75:$AZ$447,$R$17-3)</f>
        <v>4.4596122995031937</v>
      </c>
      <c r="K260" s="35">
        <f>VLOOKUP(H260,'[21]Forward Price Curve'!$D$75:$AZ$447,$P$17-3)</f>
        <v>4.191445653950483</v>
      </c>
      <c r="L260" s="35">
        <f>VLOOKUP($H260,'[21]Forward Price Curve'!$D$75:$AZ$447,$Q$17-3)</f>
        <v>4.3297297199638658</v>
      </c>
      <c r="M260" s="104">
        <f t="shared" si="10"/>
        <v>2036</v>
      </c>
      <c r="N260" s="3"/>
      <c r="O260" s="3"/>
    </row>
    <row r="261" spans="8:15">
      <c r="H261" s="31">
        <f>'[21]Forward Price Curve'!D349</f>
        <v>49796</v>
      </c>
      <c r="I261" s="35">
        <f ca="1">VLOOKUP(H261,'[21]Forward Price Curve'!$D$75:$AZ$447,$O$17-3)</f>
        <v>4.4494733965324951</v>
      </c>
      <c r="J261" s="35">
        <f>VLOOKUP(H261,'[21]Forward Price Curve'!$D$75:$AZ$447,$R$17-3)</f>
        <v>4.4596122995031937</v>
      </c>
      <c r="K261" s="35">
        <f>VLOOKUP(H261,'[21]Forward Price Curve'!$D$75:$AZ$447,$P$17-3)</f>
        <v>4.0640639694073375</v>
      </c>
      <c r="L261" s="35">
        <f>VLOOKUP($H261,'[21]Forward Price Curve'!$D$75:$AZ$447,$Q$17-3)</f>
        <v>4.225544233664559</v>
      </c>
      <c r="M261" s="104">
        <f t="shared" si="10"/>
        <v>2036</v>
      </c>
      <c r="N261" s="3"/>
      <c r="O261" s="3"/>
    </row>
    <row r="262" spans="8:15">
      <c r="H262" s="31">
        <f>'[21]Forward Price Curve'!D350</f>
        <v>49827</v>
      </c>
      <c r="I262" s="35">
        <f ca="1">VLOOKUP(H262,'[21]Forward Price Curve'!$D$75:$AZ$447,$O$17-3)</f>
        <v>4.4934762354253275</v>
      </c>
      <c r="J262" s="35">
        <f>VLOOKUP(H262,'[21]Forward Price Curve'!$D$75:$AZ$447,$R$17-3)</f>
        <v>4.5036151383960252</v>
      </c>
      <c r="K262" s="35">
        <f>VLOOKUP(H262,'[21]Forward Price Curve'!$D$75:$AZ$447,$P$17-3)</f>
        <v>4.0640121882347593</v>
      </c>
      <c r="L262" s="35">
        <f>VLOOKUP($H262,'[21]Forward Price Curve'!$D$75:$AZ$447,$Q$17-3)</f>
        <v>4.2892800562079696</v>
      </c>
      <c r="M262" s="104">
        <f t="shared" si="10"/>
        <v>2036</v>
      </c>
      <c r="N262" s="3"/>
      <c r="O262" s="3"/>
    </row>
    <row r="263" spans="8:15">
      <c r="H263" s="31">
        <f>'[21]Forward Price Curve'!D351</f>
        <v>49857</v>
      </c>
      <c r="I263" s="35">
        <f ca="1">VLOOKUP(H263,'[21]Forward Price Curve'!$D$75:$AZ$447,$O$17-3)</f>
        <v>4.9213379407888063</v>
      </c>
      <c r="J263" s="35">
        <f>VLOOKUP(H263,'[21]Forward Price Curve'!$D$75:$AZ$447,$R$17-3)</f>
        <v>4.9314768437595049</v>
      </c>
      <c r="K263" s="35">
        <f>VLOOKUP(H263,'[21]Forward Price Curve'!$D$75:$AZ$447,$P$17-3)</f>
        <v>4.1464478149797541</v>
      </c>
      <c r="L263" s="35">
        <f>VLOOKUP($H263,'[21]Forward Price Curve'!$D$75:$AZ$447,$Q$17-3)</f>
        <v>4.581762240289069</v>
      </c>
      <c r="M263" s="104">
        <f t="shared" si="10"/>
        <v>2036</v>
      </c>
      <c r="N263" s="3"/>
      <c r="O263" s="3"/>
    </row>
    <row r="264" spans="8:15">
      <c r="H264" s="31">
        <f>'[21]Forward Price Curve'!D352</f>
        <v>49888</v>
      </c>
      <c r="I264" s="35">
        <f ca="1">VLOOKUP(H264,'[21]Forward Price Curve'!$D$75:$AZ$447,$O$17-3)</f>
        <v>4.9190059931055456</v>
      </c>
      <c r="J264" s="35">
        <f>VLOOKUP(H264,'[21]Forward Price Curve'!$D$75:$AZ$447,$R$17-3)</f>
        <v>4.9291448960762443</v>
      </c>
      <c r="K264" s="35">
        <f>VLOOKUP(H264,'[21]Forward Price Curve'!$D$75:$AZ$447,$P$17-3)</f>
        <v>4.2139186828495578</v>
      </c>
      <c r="L264" s="35">
        <f>VLOOKUP($H264,'[21]Forward Price Curve'!$D$75:$AZ$447,$Q$17-3)</f>
        <v>4.6818325002509287</v>
      </c>
      <c r="M264" s="104">
        <f t="shared" si="10"/>
        <v>2036</v>
      </c>
      <c r="N264" s="3"/>
      <c r="O264" s="3"/>
    </row>
    <row r="265" spans="8:15">
      <c r="H265" s="31">
        <f>'[21]Forward Price Curve'!D353</f>
        <v>49919</v>
      </c>
      <c r="I265" s="35">
        <f ca="1">VLOOKUP(H265,'[21]Forward Price Curve'!$D$75:$AZ$447,$O$17-3)</f>
        <v>4.8162989060123698</v>
      </c>
      <c r="J265" s="35">
        <f>VLOOKUP(H265,'[21]Forward Price Curve'!$D$75:$AZ$447,$R$17-3)</f>
        <v>4.8264378089830684</v>
      </c>
      <c r="K265" s="35">
        <f>VLOOKUP(H265,'[21]Forward Price Curve'!$D$75:$AZ$447,$P$17-3)</f>
        <v>4.0790287282825286</v>
      </c>
      <c r="L265" s="35">
        <f>VLOOKUP($H265,'[21]Forward Price Curve'!$D$75:$AZ$447,$Q$17-3)</f>
        <v>4.5952120044163403</v>
      </c>
      <c r="M265" s="104">
        <f t="shared" si="10"/>
        <v>2036</v>
      </c>
      <c r="N265" s="3"/>
      <c r="O265" s="3"/>
    </row>
    <row r="266" spans="8:15">
      <c r="H266" s="31">
        <f>'[21]Forward Price Curve'!D354</f>
        <v>49949</v>
      </c>
      <c r="I266" s="35">
        <f ca="1">VLOOKUP(H266,'[21]Forward Price Curve'!$D$75:$AZ$447,$O$17-3)</f>
        <v>4.8603017449052013</v>
      </c>
      <c r="J266" s="35">
        <f>VLOOKUP(H266,'[21]Forward Price Curve'!$D$75:$AZ$447,$R$17-3)</f>
        <v>4.870440647875899</v>
      </c>
      <c r="K266" s="35">
        <f>VLOOKUP(H266,'[21]Forward Price Curve'!$D$75:$AZ$447,$P$17-3)</f>
        <v>4.4087194540899279</v>
      </c>
      <c r="L266" s="35">
        <f>VLOOKUP($H266,'[21]Forward Price Curve'!$D$75:$AZ$447,$Q$17-3)</f>
        <v>4.7190702800361333</v>
      </c>
      <c r="M266" s="104">
        <f t="shared" si="10"/>
        <v>2036</v>
      </c>
      <c r="N266" s="3"/>
      <c r="O266" s="3"/>
    </row>
    <row r="267" spans="8:15">
      <c r="H267" s="31">
        <f>'[21]Forward Price Curve'!D355</f>
        <v>49980</v>
      </c>
      <c r="I267" s="35">
        <f ca="1">VLOOKUP(H267,'[21]Forward Price Curve'!$D$75:$AZ$447,$O$17-3)</f>
        <v>5.2858315025854203</v>
      </c>
      <c r="J267" s="35">
        <f>VLOOKUP(H267,'[21]Forward Price Curve'!$D$75:$AZ$447,$R$17-3)</f>
        <v>5.295970405556119</v>
      </c>
      <c r="K267" s="35">
        <f>VLOOKUP(H267,'[21]Forward Price Curve'!$D$75:$AZ$447,$P$17-3)</f>
        <v>5.2555487504389466</v>
      </c>
      <c r="L267" s="35">
        <f>VLOOKUP($H267,'[21]Forward Price Curve'!$D$75:$AZ$447,$Q$17-3)</f>
        <v>4.9195119140821033</v>
      </c>
      <c r="M267" s="104">
        <f t="shared" si="10"/>
        <v>2036</v>
      </c>
      <c r="N267" s="3"/>
      <c r="O267" s="3"/>
    </row>
    <row r="268" spans="8:15">
      <c r="H268" s="31">
        <f>'[21]Forward Price Curve'!D356</f>
        <v>50010</v>
      </c>
      <c r="I268" s="35">
        <f ca="1">VLOOKUP(H268,'[21]Forward Price Curve'!$D$75:$AZ$447,$O$17-3)</f>
        <v>5.7700655084659846</v>
      </c>
      <c r="J268" s="35">
        <f>VLOOKUP(H268,'[21]Forward Price Curve'!$D$75:$AZ$447,$R$17-3)</f>
        <v>5.7802044114366824</v>
      </c>
      <c r="K268" s="35">
        <f>VLOOKUP(H268,'[21]Forward Price Curve'!$D$75:$AZ$447,$P$17-3)</f>
        <v>5.9150337643989026</v>
      </c>
      <c r="L268" s="35">
        <f>VLOOKUP($H268,'[21]Forward Price Curve'!$D$75:$AZ$447,$Q$17-3)</f>
        <v>5.3512091940178665</v>
      </c>
      <c r="M268" s="104">
        <f t="shared" si="10"/>
        <v>2036</v>
      </c>
      <c r="N268" s="3"/>
      <c r="O268" s="3"/>
    </row>
    <row r="269" spans="8:15">
      <c r="H269" s="31">
        <f>'[21]Forward Price Curve'!D357</f>
        <v>50041</v>
      </c>
      <c r="I269" s="35">
        <f ca="1">VLOOKUP(H269,'[21]Forward Price Curve'!$D$75:$AZ$447,$O$17-3)</f>
        <v>5.8429642208253076</v>
      </c>
      <c r="J269" s="35">
        <f>VLOOKUP(H269,'[21]Forward Price Curve'!$D$75:$AZ$447,$R$17-3)</f>
        <v>5.8531031237960054</v>
      </c>
      <c r="K269" s="35">
        <f>VLOOKUP(H269,'[21]Forward Price Curve'!$D$75:$AZ$447,$P$17-3)</f>
        <v>6.1351555290301665</v>
      </c>
      <c r="L269" s="35">
        <f>VLOOKUP($H269,'[21]Forward Price Curve'!$D$75:$AZ$447,$Q$17-3)</f>
        <v>5.5095952223225932</v>
      </c>
      <c r="M269" s="104">
        <f t="shared" si="10"/>
        <v>2037</v>
      </c>
      <c r="N269" s="3"/>
      <c r="O269" s="3"/>
    </row>
    <row r="270" spans="8:15">
      <c r="H270" s="31">
        <f>'[21]Forward Price Curve'!D358</f>
        <v>50072</v>
      </c>
      <c r="I270" s="35">
        <f ca="1">VLOOKUP(H270,'[21]Forward Price Curve'!$D$75:$AZ$447,$O$17-3)</f>
        <v>5.5427513038629224</v>
      </c>
      <c r="J270" s="35">
        <f>VLOOKUP(H270,'[21]Forward Price Curve'!$D$75:$AZ$447,$R$17-3)</f>
        <v>5.552890206833621</v>
      </c>
      <c r="K270" s="35">
        <f>VLOOKUP(H270,'[21]Forward Price Curve'!$D$75:$AZ$447,$P$17-3)</f>
        <v>5.5678927834325442</v>
      </c>
      <c r="L270" s="35">
        <f>VLOOKUP($H270,'[21]Forward Price Curve'!$D$75:$AZ$447,$Q$17-3)</f>
        <v>5.2458192512295492</v>
      </c>
      <c r="M270" s="104">
        <f t="shared" si="10"/>
        <v>2037</v>
      </c>
      <c r="N270" s="3"/>
      <c r="O270" s="3"/>
    </row>
    <row r="271" spans="8:15">
      <c r="H271" s="31">
        <f>'[21]Forward Price Curve'!D359</f>
        <v>50100</v>
      </c>
      <c r="I271" s="35">
        <f ca="1">VLOOKUP(H271,'[21]Forward Price Curve'!$D$75:$AZ$447,$O$17-3)</f>
        <v>4.9536810412653356</v>
      </c>
      <c r="J271" s="35">
        <f>VLOOKUP(H271,'[21]Forward Price Curve'!$D$75:$AZ$447,$R$17-3)</f>
        <v>4.9638199442360333</v>
      </c>
      <c r="K271" s="35">
        <f>VLOOKUP(H271,'[21]Forward Price Curve'!$D$75:$AZ$447,$P$17-3)</f>
        <v>5.0235690972872042</v>
      </c>
      <c r="L271" s="35">
        <f>VLOOKUP($H271,'[21]Forward Price Curve'!$D$75:$AZ$447,$Q$17-3)</f>
        <v>4.6987952624711431</v>
      </c>
      <c r="M271" s="104">
        <f t="shared" si="10"/>
        <v>2037</v>
      </c>
      <c r="N271" s="3"/>
      <c r="O271" s="3"/>
    </row>
    <row r="272" spans="8:15">
      <c r="H272" s="31">
        <f>'[21]Forward Price Curve'!D360</f>
        <v>50131</v>
      </c>
      <c r="I272" s="35">
        <f ca="1">VLOOKUP(H272,'[21]Forward Price Curve'!$D$75:$AZ$447,$O$17-3)</f>
        <v>4.6121014001825005</v>
      </c>
      <c r="J272" s="35">
        <f>VLOOKUP(H272,'[21]Forward Price Curve'!$D$75:$AZ$447,$R$17-3)</f>
        <v>4.6222403031531991</v>
      </c>
      <c r="K272" s="35">
        <f>VLOOKUP(H272,'[21]Forward Price Curve'!$D$75:$AZ$447,$P$17-3)</f>
        <v>4.3105941320536427</v>
      </c>
      <c r="L272" s="35">
        <f>VLOOKUP($H272,'[21]Forward Price Curve'!$D$75:$AZ$447,$Q$17-3)</f>
        <v>4.4907254039947802</v>
      </c>
      <c r="M272" s="104">
        <f t="shared" si="10"/>
        <v>2037</v>
      </c>
      <c r="N272" s="3"/>
      <c r="O272" s="3"/>
    </row>
    <row r="273" spans="8:15">
      <c r="H273" s="31">
        <f>'[21]Forward Price Curve'!D361</f>
        <v>50161</v>
      </c>
      <c r="I273" s="35">
        <f ca="1">VLOOKUP(H273,'[21]Forward Price Curve'!$D$75:$AZ$447,$O$17-3)</f>
        <v>4.5970958237858666</v>
      </c>
      <c r="J273" s="35">
        <f>VLOOKUP(H273,'[21]Forward Price Curve'!$D$75:$AZ$447,$R$17-3)</f>
        <v>4.6072347267565643</v>
      </c>
      <c r="K273" s="35">
        <f>VLOOKUP(H273,'[21]Forward Price Curve'!$D$75:$AZ$447,$P$17-3)</f>
        <v>4.233957996637443</v>
      </c>
      <c r="L273" s="35">
        <f>VLOOKUP($H273,'[21]Forward Price Curve'!$D$75:$AZ$447,$Q$17-3)</f>
        <v>4.371684954331025</v>
      </c>
      <c r="M273" s="104">
        <f t="shared" si="10"/>
        <v>2037</v>
      </c>
      <c r="N273" s="3"/>
      <c r="O273" s="3"/>
    </row>
    <row r="274" spans="8:15">
      <c r="H274" s="31">
        <f>'[21]Forward Price Curve'!D362</f>
        <v>50192</v>
      </c>
      <c r="I274" s="35">
        <f ca="1">VLOOKUP(H274,'[21]Forward Price Curve'!$D$75:$AZ$447,$O$17-3)</f>
        <v>4.5820902473892327</v>
      </c>
      <c r="J274" s="35">
        <f>VLOOKUP(H274,'[21]Forward Price Curve'!$D$75:$AZ$447,$R$17-3)</f>
        <v>4.5922291503599304</v>
      </c>
      <c r="K274" s="35">
        <f>VLOOKUP(H274,'[21]Forward Price Curve'!$D$75:$AZ$447,$P$17-3)</f>
        <v>4.2186307695542027</v>
      </c>
      <c r="L274" s="35">
        <f>VLOOKUP($H274,'[21]Forward Price Curve'!$D$75:$AZ$447,$Q$17-3)</f>
        <v>4.3769042657833985</v>
      </c>
      <c r="M274" s="104">
        <f t="shared" si="10"/>
        <v>2037</v>
      </c>
      <c r="N274" s="3"/>
      <c r="O274" s="3"/>
    </row>
    <row r="275" spans="8:15">
      <c r="H275" s="31">
        <f>'[21]Forward Price Curve'!D363</f>
        <v>50222</v>
      </c>
      <c r="I275" s="35">
        <f ca="1">VLOOKUP(H275,'[21]Forward Price Curve'!$D$75:$AZ$447,$O$17-3)</f>
        <v>4.9567227121565445</v>
      </c>
      <c r="J275" s="35">
        <f>VLOOKUP(H275,'[21]Forward Price Curve'!$D$75:$AZ$447,$R$17-3)</f>
        <v>4.9668616151272431</v>
      </c>
      <c r="K275" s="35">
        <f>VLOOKUP(H275,'[21]Forward Price Curve'!$D$75:$AZ$447,$P$17-3)</f>
        <v>4.287603291428784</v>
      </c>
      <c r="L275" s="35">
        <f>VLOOKUP($H275,'[21]Forward Price Curve'!$D$75:$AZ$447,$Q$17-3)</f>
        <v>4.6166914784703401</v>
      </c>
      <c r="M275" s="104">
        <f t="shared" si="10"/>
        <v>2037</v>
      </c>
      <c r="N275" s="3"/>
      <c r="O275" s="3"/>
    </row>
    <row r="276" spans="8:15">
      <c r="H276" s="31">
        <f>'[21]Forward Price Curve'!D364</f>
        <v>50253</v>
      </c>
      <c r="I276" s="35">
        <f ca="1">VLOOKUP(H276,'[21]Forward Price Curve'!$D$75:$AZ$447,$O$17-3)</f>
        <v>4.9573310463347875</v>
      </c>
      <c r="J276" s="35">
        <f>VLOOKUP(H276,'[21]Forward Price Curve'!$D$75:$AZ$447,$R$17-3)</f>
        <v>4.9674699493054852</v>
      </c>
      <c r="K276" s="35">
        <f>VLOOKUP(H276,'[21]Forward Price Curve'!$D$75:$AZ$447,$P$17-3)</f>
        <v>4.3565758133033636</v>
      </c>
      <c r="L276" s="35">
        <f>VLOOKUP($H276,'[21]Forward Price Curve'!$D$75:$AZ$447,$Q$17-3)</f>
        <v>4.7197728796547223</v>
      </c>
      <c r="M276" s="104">
        <f t="shared" si="10"/>
        <v>2037</v>
      </c>
      <c r="N276" s="3"/>
      <c r="O276" s="3"/>
    </row>
    <row r="277" spans="8:15">
      <c r="H277" s="31">
        <f>'[21]Forward Price Curve'!D365</f>
        <v>50284</v>
      </c>
      <c r="I277" s="35">
        <f ca="1">VLOOKUP(H277,'[21]Forward Price Curve'!$D$75:$AZ$447,$O$17-3)</f>
        <v>4.882303164351617</v>
      </c>
      <c r="J277" s="35">
        <f>VLOOKUP(H277,'[21]Forward Price Curve'!$D$75:$AZ$447,$R$17-3)</f>
        <v>4.8924420673223157</v>
      </c>
      <c r="K277" s="35">
        <f>VLOOKUP(H277,'[21]Forward Price Curve'!$D$75:$AZ$447,$P$17-3)</f>
        <v>4.1879245342151439</v>
      </c>
      <c r="L277" s="35">
        <f>VLOOKUP($H277,'[21]Forward Price Curve'!$D$75:$AZ$447,$Q$17-3)</f>
        <v>4.6605537689450962</v>
      </c>
      <c r="M277" s="104">
        <f t="shared" si="10"/>
        <v>2037</v>
      </c>
      <c r="N277" s="3"/>
      <c r="O277" s="3"/>
    </row>
    <row r="278" spans="8:15">
      <c r="H278" s="31">
        <f>'[21]Forward Price Curve'!D366</f>
        <v>50314</v>
      </c>
      <c r="I278" s="35">
        <f ca="1">VLOOKUP(H278,'[21]Forward Price Curve'!$D$75:$AZ$447,$O$17-3)</f>
        <v>4.9273198935415188</v>
      </c>
      <c r="J278" s="35">
        <f>VLOOKUP(H278,'[21]Forward Price Curve'!$D$75:$AZ$447,$R$17-3)</f>
        <v>4.9374587965122174</v>
      </c>
      <c r="K278" s="35">
        <f>VLOOKUP(H278,'[21]Forward Price Curve'!$D$75:$AZ$447,$P$17-3)</f>
        <v>4.4639699652312022</v>
      </c>
      <c r="L278" s="35">
        <f>VLOOKUP($H278,'[21]Forward Price Curve'!$D$75:$AZ$447,$Q$17-3)</f>
        <v>4.7854157583057315</v>
      </c>
      <c r="M278" s="104">
        <f t="shared" si="10"/>
        <v>2037</v>
      </c>
      <c r="N278" s="3"/>
      <c r="O278" s="3"/>
    </row>
    <row r="279" spans="8:15">
      <c r="H279" s="31">
        <f>'[21]Forward Price Curve'!D367</f>
        <v>50345</v>
      </c>
      <c r="I279" s="35">
        <f ca="1">VLOOKUP(H279,'[21]Forward Price Curve'!$D$75:$AZ$447,$O$17-3)</f>
        <v>5.3326732343100476</v>
      </c>
      <c r="J279" s="35">
        <f>VLOOKUP(H279,'[21]Forward Price Curve'!$D$75:$AZ$447,$R$17-3)</f>
        <v>5.3428121372807462</v>
      </c>
      <c r="K279" s="35">
        <f>VLOOKUP(H279,'[21]Forward Price Curve'!$D$75:$AZ$447,$P$17-3)</f>
        <v>5.3148899742139246</v>
      </c>
      <c r="L279" s="35">
        <f>VLOOKUP($H279,'[21]Forward Price Curve'!$D$75:$AZ$447,$Q$17-3)</f>
        <v>4.9658834889089629</v>
      </c>
      <c r="M279" s="104">
        <f t="shared" si="10"/>
        <v>2037</v>
      </c>
      <c r="N279" s="3"/>
      <c r="O279" s="3"/>
    </row>
    <row r="280" spans="8:15">
      <c r="H280" s="31">
        <f>'[21]Forward Price Curve'!D368</f>
        <v>50375</v>
      </c>
      <c r="I280" s="35">
        <f ca="1">VLOOKUP(H280,'[21]Forward Price Curve'!$D$75:$AZ$447,$O$17-3)</f>
        <v>5.6779028804623337</v>
      </c>
      <c r="J280" s="35">
        <f>VLOOKUP(H280,'[21]Forward Price Curve'!$D$75:$AZ$447,$R$17-3)</f>
        <v>5.6880417834330324</v>
      </c>
      <c r="K280" s="35">
        <f>VLOOKUP(H280,'[21]Forward Price Curve'!$D$75:$AZ$447,$P$17-3)</f>
        <v>5.8285592061927831</v>
      </c>
      <c r="L280" s="35">
        <f>VLOOKUP($H280,'[21]Forward Price Curve'!$D$75:$AZ$447,$Q$17-3)</f>
        <v>5.2599716149754085</v>
      </c>
      <c r="M280" s="104">
        <f t="shared" si="10"/>
        <v>2037</v>
      </c>
      <c r="N280" s="3"/>
      <c r="O280" s="3"/>
    </row>
    <row r="281" spans="8:15">
      <c r="H281" s="31">
        <f>'[21]Forward Price Curve'!D369</f>
        <v>50406</v>
      </c>
      <c r="I281" s="35">
        <f ca="1">VLOOKUP(H281,'[21]Forward Price Curve'!$D$75:$AZ$447,$O$17-3)</f>
        <v>5.7473543658116188</v>
      </c>
      <c r="J281" s="35">
        <f>VLOOKUP(H281,'[21]Forward Price Curve'!$D$75:$AZ$447,$R$17-3)</f>
        <v>5.7574932687823175</v>
      </c>
      <c r="K281" s="35">
        <f>VLOOKUP(H281,'[21]Forward Price Curve'!$D$75:$AZ$447,$P$17-3)</f>
        <v>6.0408102325921131</v>
      </c>
      <c r="L281" s="35">
        <f>VLOOKUP($H281,'[21]Forward Price Curve'!$D$75:$AZ$447,$Q$17-3)</f>
        <v>5.4148446451871921</v>
      </c>
      <c r="M281" s="104">
        <f t="shared" ref="M281:M304" si="11">YEAR(H281)</f>
        <v>2038</v>
      </c>
      <c r="N281" s="3"/>
      <c r="O281" s="3"/>
    </row>
    <row r="282" spans="8:15">
      <c r="H282" s="31">
        <f>'[21]Forward Price Curve'!D370</f>
        <v>50437</v>
      </c>
      <c r="I282" s="35">
        <f ca="1">VLOOKUP(H282,'[21]Forward Price Curve'!$D$75:$AZ$447,$O$17-3)</f>
        <v>5.6090597292912907</v>
      </c>
      <c r="J282" s="35">
        <f>VLOOKUP(H282,'[21]Forward Price Curve'!$D$75:$AZ$447,$R$17-3)</f>
        <v>5.6191986322619893</v>
      </c>
      <c r="K282" s="35">
        <f>VLOOKUP(H282,'[21]Forward Price Curve'!$D$75:$AZ$447,$P$17-3)</f>
        <v>5.5780936744305114</v>
      </c>
      <c r="L282" s="35">
        <f>VLOOKUP($H282,'[21]Forward Price Curve'!$D$75:$AZ$447,$Q$17-3)</f>
        <v>5.3114621298805575</v>
      </c>
      <c r="M282" s="104">
        <f t="shared" si="11"/>
        <v>2038</v>
      </c>
      <c r="N282" s="3"/>
      <c r="O282" s="3"/>
    </row>
    <row r="283" spans="8:15">
      <c r="H283" s="31">
        <f>'[21]Forward Price Curve'!D371</f>
        <v>50465</v>
      </c>
      <c r="I283" s="35">
        <f ca="1">VLOOKUP(H283,'[21]Forward Price Curve'!$D$75:$AZ$447,$O$17-3)</f>
        <v>5.0253630852681743</v>
      </c>
      <c r="J283" s="35">
        <f>VLOOKUP(H283,'[21]Forward Price Curve'!$D$75:$AZ$447,$R$17-3)</f>
        <v>5.035501988238873</v>
      </c>
      <c r="K283" s="35">
        <f>VLOOKUP(H283,'[21]Forward Price Curve'!$D$75:$AZ$447,$P$17-3)</f>
        <v>5.1310668115601992</v>
      </c>
      <c r="L283" s="35">
        <f>VLOOKUP($H283,'[21]Forward Price Curve'!$D$75:$AZ$447,$Q$17-3)</f>
        <v>4.76975782394861</v>
      </c>
      <c r="M283" s="104">
        <f t="shared" si="11"/>
        <v>2038</v>
      </c>
      <c r="N283" s="3"/>
      <c r="O283" s="3"/>
    </row>
    <row r="284" spans="8:15">
      <c r="H284" s="31">
        <f>'[21]Forward Price Curve'!D372</f>
        <v>50496</v>
      </c>
      <c r="I284" s="35">
        <f ca="1">VLOOKUP(H284,'[21]Forward Price Curve'!$D$75:$AZ$447,$O$17-3)</f>
        <v>4.7799002443475613</v>
      </c>
      <c r="J284" s="35">
        <f>VLOOKUP(H284,'[21]Forward Price Curve'!$D$75:$AZ$447,$R$17-3)</f>
        <v>4.79003914731826</v>
      </c>
      <c r="K284" s="35">
        <f>VLOOKUP(H284,'[21]Forward Price Curve'!$D$75:$AZ$447,$P$17-3)</f>
        <v>4.370349605209249</v>
      </c>
      <c r="L284" s="35">
        <f>VLOOKUP($H284,'[21]Forward Price Curve'!$D$75:$AZ$447,$Q$17-3)</f>
        <v>4.6568400281039848</v>
      </c>
      <c r="M284" s="104">
        <f t="shared" si="11"/>
        <v>2038</v>
      </c>
      <c r="N284" s="3"/>
      <c r="O284" s="3"/>
    </row>
    <row r="285" spans="8:15">
      <c r="H285" s="31">
        <f>'[21]Forward Price Curve'!D373</f>
        <v>50526</v>
      </c>
      <c r="I285" s="35">
        <f ca="1">VLOOKUP(H285,'[21]Forward Price Curve'!$D$75:$AZ$447,$O$17-3)</f>
        <v>4.7491793683463452</v>
      </c>
      <c r="J285" s="35">
        <f>VLOOKUP(H285,'[21]Forward Price Curve'!$D$75:$AZ$447,$R$17-3)</f>
        <v>4.7593182713170439</v>
      </c>
      <c r="K285" s="35">
        <f>VLOOKUP(H285,'[21]Forward Price Curve'!$D$75:$AZ$447,$P$17-3)</f>
        <v>4.2762114334615102</v>
      </c>
      <c r="L285" s="35">
        <f>VLOOKUP($H285,'[21]Forward Price Curve'!$D$75:$AZ$447,$Q$17-3)</f>
        <v>4.5222420154571914</v>
      </c>
      <c r="M285" s="104">
        <f t="shared" si="11"/>
        <v>2038</v>
      </c>
      <c r="N285" s="3"/>
      <c r="O285" s="3"/>
    </row>
    <row r="286" spans="8:15">
      <c r="H286" s="31">
        <f>'[21]Forward Price Curve'!D374</f>
        <v>50557</v>
      </c>
      <c r="I286" s="35">
        <f ca="1">VLOOKUP(H286,'[21]Forward Price Curve'!$D$75:$AZ$447,$O$17-3)</f>
        <v>4.7952099878333163</v>
      </c>
      <c r="J286" s="35">
        <f>VLOOKUP(H286,'[21]Forward Price Curve'!$D$75:$AZ$447,$R$17-3)</f>
        <v>4.8053488908040149</v>
      </c>
      <c r="K286" s="35">
        <f>VLOOKUP(H286,'[21]Forward Price Curve'!$D$75:$AZ$447,$P$17-3)</f>
        <v>4.3075390428715119</v>
      </c>
      <c r="L286" s="35">
        <f>VLOOKUP($H286,'[21]Forward Price Curve'!$D$75:$AZ$447,$Q$17-3)</f>
        <v>4.5879852654822848</v>
      </c>
      <c r="M286" s="104">
        <f t="shared" si="11"/>
        <v>2038</v>
      </c>
      <c r="N286" s="3"/>
      <c r="O286" s="3"/>
    </row>
    <row r="287" spans="8:15">
      <c r="H287" s="31">
        <f>'[21]Forward Price Curve'!D375</f>
        <v>50587</v>
      </c>
      <c r="I287" s="35">
        <f ca="1">VLOOKUP(H287,'[21]Forward Price Curve'!$D$75:$AZ$447,$O$17-3)</f>
        <v>5.2367592122072395</v>
      </c>
      <c r="J287" s="35">
        <f>VLOOKUP(H287,'[21]Forward Price Curve'!$D$75:$AZ$447,$R$17-3)</f>
        <v>5.2468981151779381</v>
      </c>
      <c r="K287" s="35">
        <f>VLOOKUP(H287,'[21]Forward Price Curve'!$D$75:$AZ$447,$P$17-3)</f>
        <v>4.3860393005005385</v>
      </c>
      <c r="L287" s="35">
        <f>VLOOKUP($H287,'[21]Forward Price Curve'!$D$75:$AZ$447,$Q$17-3)</f>
        <v>4.8939172136906546</v>
      </c>
      <c r="M287" s="104">
        <f t="shared" si="11"/>
        <v>2038</v>
      </c>
      <c r="N287" s="3"/>
      <c r="O287" s="3"/>
    </row>
    <row r="288" spans="8:15">
      <c r="H288" s="31">
        <f>'[21]Forward Price Curve'!D376</f>
        <v>50618</v>
      </c>
      <c r="I288" s="35">
        <f ca="1">VLOOKUP(H288,'[21]Forward Price Curve'!$D$75:$AZ$447,$O$17-3)</f>
        <v>5.2252008628206434</v>
      </c>
      <c r="J288" s="35">
        <f>VLOOKUP(H288,'[21]Forward Price Curve'!$D$75:$AZ$447,$R$17-3)</f>
        <v>5.2353397657913412</v>
      </c>
      <c r="K288" s="35">
        <f>VLOOKUP(H288,'[21]Forward Price Curve'!$D$75:$AZ$447,$P$17-3)</f>
        <v>4.4487463004931191</v>
      </c>
      <c r="L288" s="35">
        <f>VLOOKUP($H288,'[21]Forward Price Curve'!$D$75:$AZ$447,$Q$17-3)</f>
        <v>4.9849540499849443</v>
      </c>
      <c r="M288" s="104">
        <f t="shared" si="11"/>
        <v>2038</v>
      </c>
      <c r="N288" s="3"/>
      <c r="O288" s="3"/>
    </row>
    <row r="289" spans="8:15">
      <c r="H289" s="31">
        <f>'[21]Forward Price Curve'!D377</f>
        <v>50649</v>
      </c>
      <c r="I289" s="35">
        <f ca="1">VLOOKUP(H289,'[21]Forward Price Curve'!$D$75:$AZ$447,$O$17-3)</f>
        <v>5.1637591108182095</v>
      </c>
      <c r="J289" s="35">
        <f>VLOOKUP(H289,'[21]Forward Price Curve'!$D$75:$AZ$447,$R$17-3)</f>
        <v>5.1738980137889081</v>
      </c>
      <c r="K289" s="35">
        <f>VLOOKUP(H289,'[21]Forward Price Curve'!$D$75:$AZ$447,$P$17-3)</f>
        <v>4.3781685622686046</v>
      </c>
      <c r="L289" s="35">
        <f>VLOOKUP($H289,'[21]Forward Price Curve'!$D$75:$AZ$447,$Q$17-3)</f>
        <v>4.9391847034025895</v>
      </c>
      <c r="M289" s="104">
        <f t="shared" si="11"/>
        <v>2038</v>
      </c>
      <c r="N289" s="3"/>
      <c r="O289" s="3"/>
    </row>
    <row r="290" spans="8:15">
      <c r="H290" s="31">
        <f>'[21]Forward Price Curve'!D378</f>
        <v>50679</v>
      </c>
      <c r="I290" s="35">
        <f ca="1">VLOOKUP(H290,'[21]Forward Price Curve'!$D$75:$AZ$447,$O$17-3)</f>
        <v>5.1944799868194265</v>
      </c>
      <c r="J290" s="35">
        <f>VLOOKUP(H290,'[21]Forward Price Curve'!$D$75:$AZ$447,$R$17-3)</f>
        <v>5.2046188897901242</v>
      </c>
      <c r="K290" s="35">
        <f>VLOOKUP(H290,'[21]Forward Price Curve'!$D$75:$AZ$447,$P$17-3)</f>
        <v>4.6447898198753741</v>
      </c>
      <c r="L290" s="35">
        <f>VLOOKUP($H290,'[21]Forward Price Curve'!$D$75:$AZ$447,$Q$17-3)</f>
        <v>5.0498943290173637</v>
      </c>
      <c r="M290" s="104">
        <f t="shared" si="11"/>
        <v>2038</v>
      </c>
      <c r="N290" s="3"/>
      <c r="O290" s="3"/>
    </row>
    <row r="291" spans="8:15">
      <c r="H291" s="31">
        <f>'[21]Forward Price Curve'!D379</f>
        <v>50710</v>
      </c>
      <c r="I291" s="35">
        <f ca="1">VLOOKUP(H291,'[21]Forward Price Curve'!$D$75:$AZ$447,$O$17-3)</f>
        <v>5.5783388532900746</v>
      </c>
      <c r="J291" s="35">
        <f>VLOOKUP(H291,'[21]Forward Price Curve'!$D$75:$AZ$447,$R$17-3)</f>
        <v>5.5884777562607724</v>
      </c>
      <c r="K291" s="35">
        <f>VLOOKUP(H291,'[21]Forward Price Curve'!$D$75:$AZ$447,$P$17-3)</f>
        <v>5.5780418932579332</v>
      </c>
      <c r="L291" s="35">
        <f>VLOOKUP($H291,'[21]Forward Price Curve'!$D$75:$AZ$447,$Q$17-3)</f>
        <v>5.2090833283147644</v>
      </c>
      <c r="M291" s="104">
        <f t="shared" si="11"/>
        <v>2038</v>
      </c>
      <c r="N291" s="3"/>
      <c r="O291" s="3"/>
    </row>
    <row r="292" spans="8:15">
      <c r="H292" s="31">
        <f>'[21]Forward Price Curve'!D380</f>
        <v>50740</v>
      </c>
      <c r="I292" s="35">
        <f ca="1">VLOOKUP(H292,'[21]Forward Price Curve'!$D$75:$AZ$447,$O$17-3)</f>
        <v>5.9622991087904289</v>
      </c>
      <c r="J292" s="35">
        <f>VLOOKUP(H292,'[21]Forward Price Curve'!$D$75:$AZ$447,$R$17-3)</f>
        <v>5.9724380117611267</v>
      </c>
      <c r="K292" s="35">
        <f>VLOOKUP(H292,'[21]Forward Price Curve'!$D$75:$AZ$447,$P$17-3)</f>
        <v>6.0643188849427592</v>
      </c>
      <c r="L292" s="35">
        <f>VLOOKUP($H292,'[21]Forward Price Curve'!$D$75:$AZ$447,$Q$17-3)</f>
        <v>5.5415133192813402</v>
      </c>
      <c r="M292" s="104">
        <f t="shared" si="11"/>
        <v>2038</v>
      </c>
      <c r="N292" s="3"/>
      <c r="O292" s="3"/>
    </row>
    <row r="293" spans="8:15">
      <c r="H293" s="31">
        <f>'[21]Forward Price Curve'!D381</f>
        <v>50771</v>
      </c>
      <c r="I293" s="35">
        <f ca="1">VLOOKUP(H293,'[21]Forward Price Curve'!$D$75:$AZ$447,$O$17-3)</f>
        <v>6.0211047460204812</v>
      </c>
      <c r="J293" s="35">
        <f>VLOOKUP(H293,'[21]Forward Price Curve'!$D$75:$AZ$447,$R$17-3)</f>
        <v>6.0312436489911798</v>
      </c>
      <c r="K293" s="35">
        <f>VLOOKUP(H293,'[21]Forward Price Curve'!$D$75:$AZ$447,$P$17-3)</f>
        <v>6.059192548857486</v>
      </c>
      <c r="L293" s="35">
        <f>VLOOKUP($H293,'[21]Forward Price Curve'!$D$75:$AZ$447,$Q$17-3)</f>
        <v>5.6859477265883767</v>
      </c>
      <c r="M293" s="104">
        <f t="shared" si="11"/>
        <v>2039</v>
      </c>
      <c r="N293" s="3"/>
      <c r="O293" s="3"/>
    </row>
    <row r="294" spans="8:15">
      <c r="H294" s="31">
        <f>'[21]Forward Price Curve'!D382</f>
        <v>50802</v>
      </c>
      <c r="I294" s="35">
        <f ca="1">VLOOKUP(H294,'[21]Forward Price Curve'!$D$75:$AZ$447,$O$17-3)</f>
        <v>5.989674146811315</v>
      </c>
      <c r="J294" s="35">
        <f>VLOOKUP(H294,'[21]Forward Price Curve'!$D$75:$AZ$447,$R$17-3)</f>
        <v>5.9998130497820137</v>
      </c>
      <c r="K294" s="35">
        <f>VLOOKUP(H294,'[21]Forward Price Curve'!$D$75:$AZ$447,$P$17-3)</f>
        <v>5.8024097140406345</v>
      </c>
      <c r="L294" s="35">
        <f>VLOOKUP($H294,'[21]Forward Price Curve'!$D$75:$AZ$447,$Q$17-3)</f>
        <v>5.688256268192311</v>
      </c>
      <c r="M294" s="104">
        <f t="shared" si="11"/>
        <v>2039</v>
      </c>
      <c r="N294" s="3"/>
      <c r="O294" s="3"/>
    </row>
    <row r="295" spans="8:15">
      <c r="H295" s="31">
        <f>'[21]Forward Price Curve'!D383</f>
        <v>50830</v>
      </c>
      <c r="I295" s="35">
        <f ca="1">VLOOKUP(H295,'[21]Forward Price Curve'!$D$75:$AZ$447,$O$17-3)</f>
        <v>5.4903331755044107</v>
      </c>
      <c r="J295" s="35">
        <f>VLOOKUP(H295,'[21]Forward Price Curve'!$D$75:$AZ$447,$R$17-3)</f>
        <v>5.5004720784751093</v>
      </c>
      <c r="K295" s="35">
        <f>VLOOKUP(H295,'[21]Forward Price Curve'!$D$75:$AZ$447,$P$17-3)</f>
        <v>5.5777829873950413</v>
      </c>
      <c r="L295" s="35">
        <f>VLOOKUP($H295,'[21]Forward Price Curve'!$D$75:$AZ$447,$Q$17-3)</f>
        <v>5.2300609454983435</v>
      </c>
      <c r="M295" s="104">
        <f t="shared" si="11"/>
        <v>2039</v>
      </c>
      <c r="N295" s="3"/>
      <c r="O295" s="3"/>
    </row>
    <row r="296" spans="8:15">
      <c r="H296" s="31">
        <f>'[21]Forward Price Curve'!D384</f>
        <v>50861</v>
      </c>
      <c r="I296" s="35">
        <f ca="1">VLOOKUP(H296,'[21]Forward Price Curve'!$D$75:$AZ$447,$O$17-3)</f>
        <v>5.0000158278414277</v>
      </c>
      <c r="J296" s="35">
        <f>VLOOKUP(H296,'[21]Forward Price Curve'!$D$75:$AZ$447,$R$17-3)</f>
        <v>5.0101547308121264</v>
      </c>
      <c r="K296" s="35">
        <f>VLOOKUP(H296,'[21]Forward Price Curve'!$D$75:$AZ$447,$P$17-3)</f>
        <v>4.5107283640696005</v>
      </c>
      <c r="L296" s="35">
        <f>VLOOKUP($H296,'[21]Forward Price Curve'!$D$75:$AZ$447,$Q$17-3)</f>
        <v>4.87474628124059</v>
      </c>
      <c r="M296" s="104">
        <f t="shared" si="11"/>
        <v>2039</v>
      </c>
      <c r="N296" s="3"/>
      <c r="O296" s="3"/>
    </row>
    <row r="297" spans="8:15">
      <c r="H297" s="31">
        <f>'[21]Forward Price Curve'!D385</f>
        <v>50891</v>
      </c>
      <c r="I297" s="35">
        <f ca="1">VLOOKUP(H297,'[21]Forward Price Curve'!$D$75:$AZ$447,$O$17-3)</f>
        <v>5.0000158278414277</v>
      </c>
      <c r="J297" s="35">
        <f>VLOOKUP(H297,'[21]Forward Price Curve'!$D$75:$AZ$447,$R$17-3)</f>
        <v>5.0101547308121264</v>
      </c>
      <c r="K297" s="35">
        <f>VLOOKUP(H297,'[21]Forward Price Curve'!$D$75:$AZ$447,$P$17-3)</f>
        <v>4.5267805275689392</v>
      </c>
      <c r="L297" s="35">
        <f>VLOOKUP($H297,'[21]Forward Price Curve'!$D$75:$AZ$447,$Q$17-3)</f>
        <v>4.7706611663153664</v>
      </c>
      <c r="M297" s="104">
        <f t="shared" si="11"/>
        <v>2039</v>
      </c>
      <c r="N297" s="3"/>
      <c r="O297" s="3"/>
    </row>
    <row r="298" spans="8:15">
      <c r="H298" s="31">
        <f>'[21]Forward Price Curve'!D386</f>
        <v>50922</v>
      </c>
      <c r="I298" s="35">
        <f ca="1">VLOOKUP(H298,'[21]Forward Price Curve'!$D$75:$AZ$447,$O$17-3)</f>
        <v>5.1257382246780896</v>
      </c>
      <c r="J298" s="35">
        <f>VLOOKUP(H298,'[21]Forward Price Curve'!$D$75:$AZ$447,$R$17-3)</f>
        <v>5.1358771276487882</v>
      </c>
      <c r="K298" s="35">
        <f>VLOOKUP(H298,'[21]Forward Price Curve'!$D$75:$AZ$447,$P$17-3)</f>
        <v>4.5428326910682797</v>
      </c>
      <c r="L298" s="35">
        <f>VLOOKUP($H298,'[21]Forward Price Curve'!$D$75:$AZ$447,$Q$17-3)</f>
        <v>4.9150955736224029</v>
      </c>
      <c r="M298" s="104">
        <f t="shared" si="11"/>
        <v>2039</v>
      </c>
      <c r="N298" s="3"/>
      <c r="O298" s="3"/>
    </row>
    <row r="299" spans="8:15">
      <c r="H299" s="31">
        <f>'[21]Forward Price Curve'!D387</f>
        <v>50952</v>
      </c>
      <c r="I299" s="35">
        <f ca="1">VLOOKUP(H299,'[21]Forward Price Curve'!$D$75:$AZ$447,$O$17-3)</f>
        <v>5.5115234827131712</v>
      </c>
      <c r="J299" s="35">
        <f>VLOOKUP(H299,'[21]Forward Price Curve'!$D$75:$AZ$447,$R$17-3)</f>
        <v>5.5216623856838689</v>
      </c>
      <c r="K299" s="35">
        <f>VLOOKUP(H299,'[21]Forward Price Curve'!$D$75:$AZ$447,$P$17-3)</f>
        <v>4.6150156456427283</v>
      </c>
      <c r="L299" s="35">
        <f>VLOOKUP($H299,'[21]Forward Price Curve'!$D$75:$AZ$447,$Q$17-3)</f>
        <v>5.1659236374585964</v>
      </c>
      <c r="M299" s="104">
        <f t="shared" si="11"/>
        <v>2039</v>
      </c>
      <c r="N299" s="3"/>
      <c r="O299" s="3"/>
    </row>
    <row r="300" spans="8:15">
      <c r="H300" s="31">
        <f>'[21]Forward Price Curve'!D388</f>
        <v>50983</v>
      </c>
      <c r="I300" s="35">
        <f ca="1">VLOOKUP(H300,'[21]Forward Price Curve'!$D$75:$AZ$447,$O$17-3)</f>
        <v>5.518417936733246</v>
      </c>
      <c r="J300" s="35">
        <f>VLOOKUP(H300,'[21]Forward Price Curve'!$D$75:$AZ$447,$R$17-3)</f>
        <v>5.5285568397039446</v>
      </c>
      <c r="K300" s="35">
        <f>VLOOKUP(H300,'[21]Forward Price Curve'!$D$75:$AZ$447,$P$17-3)</f>
        <v>4.6952764631394244</v>
      </c>
      <c r="L300" s="35">
        <f>VLOOKUP($H300,'[21]Forward Price Curve'!$D$75:$AZ$447,$Q$17-3)</f>
        <v>5.2752280638361935</v>
      </c>
      <c r="M300" s="104">
        <f t="shared" si="11"/>
        <v>2039</v>
      </c>
      <c r="N300" s="3"/>
      <c r="O300" s="3"/>
    </row>
    <row r="301" spans="8:15">
      <c r="H301" s="31">
        <f>'[21]Forward Price Curve'!D389</f>
        <v>51014</v>
      </c>
      <c r="I301" s="35">
        <f ca="1">VLOOKUP(H301,'[21]Forward Price Curve'!$D$75:$AZ$447,$O$17-3)</f>
        <v>5.4242275281354564</v>
      </c>
      <c r="J301" s="35">
        <f>VLOOKUP(H301,'[21]Forward Price Curve'!$D$75:$AZ$447,$R$17-3)</f>
        <v>5.4343664311061541</v>
      </c>
      <c r="K301" s="35">
        <f>VLOOKUP(H301,'[21]Forward Price Curve'!$D$75:$AZ$447,$P$17-3)</f>
        <v>4.7032507637165164</v>
      </c>
      <c r="L301" s="35">
        <f>VLOOKUP($H301,'[21]Forward Price Curve'!$D$75:$AZ$447,$Q$17-3)</f>
        <v>5.1970387634246711</v>
      </c>
      <c r="M301" s="104">
        <f t="shared" si="11"/>
        <v>2039</v>
      </c>
      <c r="N301" s="3"/>
      <c r="O301" s="3"/>
    </row>
    <row r="302" spans="8:15">
      <c r="H302" s="31">
        <f>'[21]Forward Price Curve'!D390</f>
        <v>51044</v>
      </c>
      <c r="I302" s="35">
        <f ca="1">VLOOKUP(H302,'[21]Forward Price Curve'!$D$75:$AZ$447,$O$17-3)</f>
        <v>5.4712720379194977</v>
      </c>
      <c r="J302" s="35">
        <f>VLOOKUP(H302,'[21]Forward Price Curve'!$D$75:$AZ$447,$R$17-3)</f>
        <v>5.4814109408901963</v>
      </c>
      <c r="K302" s="35">
        <f>VLOOKUP(H302,'[21]Forward Price Curve'!$D$75:$AZ$447,$P$17-3)</f>
        <v>4.9519557356111186</v>
      </c>
      <c r="L302" s="35">
        <f>VLOOKUP($H302,'[21]Forward Price Curve'!$D$75:$AZ$447,$Q$17-3)</f>
        <v>5.3239081802669874</v>
      </c>
      <c r="M302" s="104">
        <f t="shared" si="11"/>
        <v>2039</v>
      </c>
      <c r="N302" s="3"/>
      <c r="O302" s="3"/>
    </row>
    <row r="303" spans="8:15">
      <c r="H303" s="31">
        <f>'[21]Forward Price Curve'!D391</f>
        <v>51075</v>
      </c>
      <c r="I303" s="35">
        <f ca="1">VLOOKUP(H303,'[21]Forward Price Curve'!$D$75:$AZ$447,$O$17-3)</f>
        <v>5.8954837382135263</v>
      </c>
      <c r="J303" s="35">
        <f>VLOOKUP(H303,'[21]Forward Price Curve'!$D$75:$AZ$447,$R$17-3)</f>
        <v>5.9056226411842241</v>
      </c>
      <c r="K303" s="35">
        <f>VLOOKUP(H303,'[21]Forward Price Curve'!$D$75:$AZ$447,$P$17-3)</f>
        <v>5.9307752408627712</v>
      </c>
      <c r="L303" s="35">
        <f>VLOOKUP($H303,'[21]Forward Price Curve'!$D$75:$AZ$447,$Q$17-3)</f>
        <v>5.5230449864498645</v>
      </c>
      <c r="M303" s="104">
        <f t="shared" si="11"/>
        <v>2039</v>
      </c>
      <c r="N303" s="3"/>
      <c r="O303" s="3"/>
    </row>
    <row r="304" spans="8:15">
      <c r="H304" s="31">
        <f>'[21]Forward Price Curve'!D392</f>
        <v>51105</v>
      </c>
      <c r="I304" s="35">
        <f ca="1">VLOOKUP(H304,'[21]Forward Price Curve'!$D$75:$AZ$447,$O$17-3)</f>
        <v>6.2254036408800566</v>
      </c>
      <c r="J304" s="35">
        <f>VLOOKUP(H304,'[21]Forward Price Curve'!$D$75:$AZ$447,$R$17-3)</f>
        <v>6.2355425438507552</v>
      </c>
      <c r="K304" s="35">
        <f>VLOOKUP(H304,'[21]Forward Price Curve'!$D$75:$AZ$447,$P$17-3)</f>
        <v>6.3159236025017584</v>
      </c>
      <c r="L304" s="35">
        <f>VLOOKUP($H304,'[21]Forward Price Curve'!$D$75:$AZ$447,$Q$17-3)</f>
        <v>5.8019770350296094</v>
      </c>
      <c r="M304" s="104">
        <f t="shared" si="11"/>
        <v>2039</v>
      </c>
      <c r="N304" s="3"/>
      <c r="O304" s="3"/>
    </row>
    <row r="305" spans="8:15">
      <c r="H305" s="31">
        <f>'[21]Forward Price Curve'!D393</f>
        <v>51136</v>
      </c>
      <c r="I305" s="35">
        <f ca="1">VLOOKUP(H305,'[21]Forward Price Curve'!$D$75:$AZ$447,$O$17-3)</f>
        <v>6.3527482621920308</v>
      </c>
      <c r="J305" s="35">
        <f>VLOOKUP(H305,'[21]Forward Price Curve'!$D$75:$AZ$447,$R$17-3)</f>
        <v>6.3628871651627295</v>
      </c>
      <c r="K305" s="35">
        <f>VLOOKUP(H305,'[21]Forward Price Curve'!$D$75:$AZ$447,$P$17-3)</f>
        <v>6.2721685116729136</v>
      </c>
      <c r="L305" s="35">
        <f>VLOOKUP($H305,'[21]Forward Price Curve'!$D$75:$AZ$447,$Q$17-3)</f>
        <v>6.0141621198434203</v>
      </c>
      <c r="M305" s="104">
        <f t="shared" si="10"/>
        <v>2040</v>
      </c>
      <c r="N305" s="3"/>
      <c r="O305" s="3"/>
    </row>
    <row r="306" spans="8:15">
      <c r="H306" s="31">
        <f>'[21]Forward Price Curve'!D394</f>
        <v>51167</v>
      </c>
      <c r="I306" s="35">
        <f ca="1">VLOOKUP(H306,'[21]Forward Price Curve'!$D$75:$AZ$447,$O$17-3)</f>
        <v>6.1920466501064588</v>
      </c>
      <c r="J306" s="35">
        <f>VLOOKUP(H306,'[21]Forward Price Curve'!$D$75:$AZ$447,$R$17-3)</f>
        <v>6.2021855530771575</v>
      </c>
      <c r="K306" s="35">
        <f>VLOOKUP(H306,'[21]Forward Price Curve'!$D$75:$AZ$447,$P$17-3)</f>
        <v>5.6648271384995219</v>
      </c>
      <c r="L306" s="35">
        <f>VLOOKUP($H306,'[21]Forward Price Curve'!$D$75:$AZ$447,$Q$17-3)</f>
        <v>5.8884971594901128</v>
      </c>
      <c r="M306" s="104">
        <f t="shared" si="10"/>
        <v>2040</v>
      </c>
      <c r="N306" s="3"/>
      <c r="O306" s="3"/>
    </row>
    <row r="307" spans="8:15">
      <c r="H307" s="31">
        <f>'[21]Forward Price Curve'!D395</f>
        <v>51196</v>
      </c>
      <c r="I307" s="35">
        <f ca="1">VLOOKUP(H307,'[21]Forward Price Curve'!$D$75:$AZ$447,$O$17-3)</f>
        <v>5.652555623035588</v>
      </c>
      <c r="J307" s="35">
        <f>VLOOKUP(H307,'[21]Forward Price Curve'!$D$75:$AZ$447,$R$17-3)</f>
        <v>5.6626945260062866</v>
      </c>
      <c r="K307" s="35">
        <f>VLOOKUP(H307,'[21]Forward Price Curve'!$D$75:$AZ$447,$P$17-3)</f>
        <v>5.4103744564487046</v>
      </c>
      <c r="L307" s="35">
        <f>VLOOKUP($H307,'[21]Forward Price Curve'!$D$75:$AZ$447,$Q$17-3)</f>
        <v>5.3906551440329213</v>
      </c>
      <c r="M307" s="104">
        <f t="shared" si="10"/>
        <v>2040</v>
      </c>
      <c r="N307" s="3"/>
      <c r="O307" s="3"/>
    </row>
    <row r="308" spans="8:15">
      <c r="H308" s="31">
        <f>'[21]Forward Price Curve'!D396</f>
        <v>51227</v>
      </c>
      <c r="I308" s="35">
        <f ca="1">VLOOKUP(H308,'[21]Forward Price Curve'!$D$75:$AZ$447,$O$17-3)</f>
        <v>5.3885385896785971</v>
      </c>
      <c r="J308" s="35">
        <f>VLOOKUP(H308,'[21]Forward Price Curve'!$D$75:$AZ$447,$R$17-3)</f>
        <v>5.3986774926492958</v>
      </c>
      <c r="K308" s="35">
        <f>VLOOKUP(H308,'[21]Forward Price Curve'!$D$75:$AZ$447,$P$17-3)</f>
        <v>4.8029813021027339</v>
      </c>
      <c r="L308" s="35">
        <f>VLOOKUP($H308,'[21]Forward Price Curve'!$D$75:$AZ$447,$Q$17-3)</f>
        <v>5.2592690153568196</v>
      </c>
      <c r="M308" s="104">
        <f t="shared" si="10"/>
        <v>2040</v>
      </c>
      <c r="N308" s="3"/>
      <c r="O308" s="3"/>
    </row>
    <row r="309" spans="8:15">
      <c r="H309" s="31">
        <f>'[21]Forward Price Curve'!D397</f>
        <v>51257</v>
      </c>
      <c r="I309" s="35">
        <f ca="1">VLOOKUP(H309,'[21]Forward Price Curve'!$D$75:$AZ$447,$O$17-3)</f>
        <v>5.3885385896785971</v>
      </c>
      <c r="J309" s="35">
        <f>VLOOKUP(H309,'[21]Forward Price Curve'!$D$75:$AZ$447,$R$17-3)</f>
        <v>5.3986774926492958</v>
      </c>
      <c r="K309" s="35">
        <f>VLOOKUP(H309,'[21]Forward Price Curve'!$D$75:$AZ$447,$P$17-3)</f>
        <v>4.8276291402501075</v>
      </c>
      <c r="L309" s="35">
        <f>VLOOKUP($H309,'[21]Forward Price Curve'!$D$75:$AZ$447,$Q$17-3)</f>
        <v>5.155183900431596</v>
      </c>
      <c r="M309" s="104">
        <f t="shared" si="10"/>
        <v>2040</v>
      </c>
      <c r="N309" s="3"/>
      <c r="O309" s="3"/>
    </row>
    <row r="310" spans="8:15">
      <c r="H310" s="31">
        <f>'[21]Forward Price Curve'!D398</f>
        <v>51288</v>
      </c>
      <c r="I310" s="35">
        <f ca="1">VLOOKUP(H310,'[21]Forward Price Curve'!$D$75:$AZ$447,$O$17-3)</f>
        <v>5.4688387012065292</v>
      </c>
      <c r="J310" s="35">
        <f>VLOOKUP(H310,'[21]Forward Price Curve'!$D$75:$AZ$447,$R$17-3)</f>
        <v>5.4789776041772278</v>
      </c>
      <c r="K310" s="35">
        <f>VLOOKUP(H310,'[21]Forward Price Curve'!$D$75:$AZ$447,$P$17-3)</f>
        <v>4.8358623466900905</v>
      </c>
      <c r="L310" s="35">
        <f>VLOOKUP($H310,'[21]Forward Price Curve'!$D$75:$AZ$447,$Q$17-3)</f>
        <v>5.254752303523035</v>
      </c>
      <c r="M310" s="104">
        <f t="shared" si="10"/>
        <v>2040</v>
      </c>
      <c r="N310" s="3"/>
      <c r="O310" s="3"/>
    </row>
    <row r="311" spans="8:15">
      <c r="H311" s="31">
        <f>'[21]Forward Price Curve'!D399</f>
        <v>51318</v>
      </c>
      <c r="I311" s="35">
        <f ca="1">VLOOKUP(H311,'[21]Forward Price Curve'!$D$75:$AZ$447,$O$17-3)</f>
        <v>5.9246837787691371</v>
      </c>
      <c r="J311" s="35">
        <f>VLOOKUP(H311,'[21]Forward Price Curve'!$D$75:$AZ$447,$R$17-3)</f>
        <v>5.9348226817398357</v>
      </c>
      <c r="K311" s="35">
        <f>VLOOKUP(H311,'[21]Forward Price Curve'!$D$75:$AZ$447,$P$17-3)</f>
        <v>4.934350136934424</v>
      </c>
      <c r="L311" s="35">
        <f>VLOOKUP($H311,'[21]Forward Price Curve'!$D$75:$AZ$447,$Q$17-3)</f>
        <v>5.5749369868513501</v>
      </c>
      <c r="M311" s="104">
        <f t="shared" si="10"/>
        <v>2040</v>
      </c>
      <c r="N311" s="3"/>
      <c r="O311" s="3"/>
    </row>
    <row r="312" spans="8:15">
      <c r="H312" s="31">
        <f>'[21]Forward Price Curve'!D400</f>
        <v>51349</v>
      </c>
      <c r="I312" s="35">
        <f ca="1">VLOOKUP(H312,'[21]Forward Price Curve'!$D$75:$AZ$447,$O$17-3)</f>
        <v>5.9188032150461325</v>
      </c>
      <c r="J312" s="35">
        <f>VLOOKUP(H312,'[21]Forward Price Curve'!$D$75:$AZ$447,$R$17-3)</f>
        <v>5.9289421180168311</v>
      </c>
      <c r="K312" s="35">
        <f>VLOOKUP(H312,'[21]Forward Price Curve'!$D$75:$AZ$447,$P$17-3)</f>
        <v>5.0081900890313857</v>
      </c>
      <c r="L312" s="35">
        <f>VLOOKUP($H312,'[21]Forward Price Curve'!$D$75:$AZ$447,$Q$17-3)</f>
        <v>5.671594620094349</v>
      </c>
      <c r="M312" s="104">
        <f t="shared" ref="M312:M328" si="12">YEAR(H312)</f>
        <v>2040</v>
      </c>
      <c r="N312" s="3"/>
      <c r="O312" s="3"/>
    </row>
    <row r="313" spans="8:15">
      <c r="H313" s="31">
        <f>'[21]Forward Price Curve'!D401</f>
        <v>51380</v>
      </c>
      <c r="I313" s="35">
        <f ca="1">VLOOKUP(H313,'[21]Forward Price Curve'!$D$75:$AZ$447,$O$17-3)</f>
        <v>5.7581016029605596</v>
      </c>
      <c r="J313" s="35">
        <f>VLOOKUP(H313,'[21]Forward Price Curve'!$D$75:$AZ$447,$R$17-3)</f>
        <v>5.7682405059312583</v>
      </c>
      <c r="K313" s="35">
        <f>VLOOKUP(H313,'[21]Forward Price Curve'!$D$75:$AZ$447,$P$17-3)</f>
        <v>4.9753608256166082</v>
      </c>
      <c r="L313" s="35">
        <f>VLOOKUP($H313,'[21]Forward Price Curve'!$D$75:$AZ$447,$Q$17-3)</f>
        <v>5.5275616982836491</v>
      </c>
      <c r="M313" s="104">
        <f t="shared" si="12"/>
        <v>2040</v>
      </c>
      <c r="N313" s="3"/>
      <c r="O313" s="3"/>
    </row>
    <row r="314" spans="8:15">
      <c r="H314" s="31">
        <f>'[21]Forward Price Curve'!D402</f>
        <v>51410</v>
      </c>
      <c r="I314" s="35">
        <f ca="1">VLOOKUP(H314,'[21]Forward Price Curve'!$D$75:$AZ$447,$O$17-3)</f>
        <v>5.8385031035181996</v>
      </c>
      <c r="J314" s="35">
        <f>VLOOKUP(H314,'[21]Forward Price Curve'!$D$75:$AZ$447,$R$17-3)</f>
        <v>5.8486420064888982</v>
      </c>
      <c r="K314" s="35">
        <f>VLOOKUP(H314,'[21]Forward Price Curve'!$D$75:$AZ$447,$P$17-3)</f>
        <v>5.2872906092295757</v>
      </c>
      <c r="L314" s="35">
        <f>VLOOKUP($H314,'[21]Forward Price Curve'!$D$75:$AZ$447,$Q$17-3)</f>
        <v>5.6874532971996388</v>
      </c>
      <c r="M314" s="104">
        <f t="shared" si="12"/>
        <v>2040</v>
      </c>
      <c r="N314" s="3"/>
      <c r="O314" s="3"/>
    </row>
    <row r="315" spans="8:15">
      <c r="H315" s="31">
        <f>'[21]Forward Price Curve'!D403</f>
        <v>51441</v>
      </c>
      <c r="I315" s="35">
        <f ca="1">VLOOKUP(H315,'[21]Forward Price Curve'!$D$75:$AZ$447,$O$17-3)</f>
        <v>6.2884676173578029</v>
      </c>
      <c r="J315" s="35">
        <f>VLOOKUP(H315,'[21]Forward Price Curve'!$D$75:$AZ$447,$R$17-3)</f>
        <v>6.2986065203285007</v>
      </c>
      <c r="K315" s="35">
        <f>VLOOKUP(H315,'[21]Forward Price Curve'!$D$75:$AZ$447,$P$17-3)</f>
        <v>6.3624230954772631</v>
      </c>
      <c r="L315" s="35">
        <f>VLOOKUP($H315,'[21]Forward Price Curve'!$D$75:$AZ$447,$Q$17-3)</f>
        <v>5.9120844323998796</v>
      </c>
      <c r="M315" s="104">
        <f t="shared" si="12"/>
        <v>2040</v>
      </c>
      <c r="N315" s="3"/>
      <c r="O315" s="3"/>
    </row>
    <row r="316" spans="8:15">
      <c r="H316" s="31">
        <f>'[21]Forward Price Curve'!D404</f>
        <v>51471</v>
      </c>
      <c r="I316" s="35">
        <f ca="1">VLOOKUP(H316,'[21]Forward Price Curve'!$D$75:$AZ$447,$O$17-3)</f>
        <v>6.6580306306397654</v>
      </c>
      <c r="J316" s="35">
        <f>VLOOKUP(H316,'[21]Forward Price Curve'!$D$75:$AZ$447,$R$17-3)</f>
        <v>6.6681695336104632</v>
      </c>
      <c r="K316" s="35">
        <f>VLOOKUP(H316,'[21]Forward Price Curve'!$D$75:$AZ$447,$P$17-3)</f>
        <v>6.7317781994798054</v>
      </c>
      <c r="L316" s="35">
        <f>VLOOKUP($H316,'[21]Forward Price Curve'!$D$75:$AZ$447,$Q$17-3)</f>
        <v>6.2302616882465118</v>
      </c>
      <c r="M316" s="104">
        <f t="shared" si="12"/>
        <v>2040</v>
      </c>
      <c r="N316" s="3"/>
      <c r="O316" s="3"/>
    </row>
    <row r="317" spans="8:15">
      <c r="H317" s="31">
        <f>'[21]Forward Price Curve'!D405</f>
        <v>51502</v>
      </c>
      <c r="I317" s="35">
        <f ca="1">VLOOKUP(H317,'[21]Forward Price Curve'!$D$75:$AZ$447,$O$17-3)</f>
        <v>6.7227168315928214</v>
      </c>
      <c r="J317" s="35">
        <f>VLOOKUP(H317,'[21]Forward Price Curve'!$D$75:$AZ$447,$R$17-3)</f>
        <v>6.73285573456352</v>
      </c>
      <c r="K317" s="35">
        <f>VLOOKUP(H317,'[21]Forward Price Curve'!$D$75:$AZ$447,$P$17-3)</f>
        <v>6.7035574604245145</v>
      </c>
      <c r="L317" s="35">
        <f>VLOOKUP($H317,'[21]Forward Price Curve'!$D$75:$AZ$447,$Q$17-3)</f>
        <v>6.3804172638763417</v>
      </c>
      <c r="M317" s="104">
        <f t="shared" si="12"/>
        <v>2041</v>
      </c>
      <c r="N317" s="3"/>
      <c r="O317" s="3"/>
    </row>
    <row r="318" spans="8:15">
      <c r="H318" s="31">
        <f>'[21]Forward Price Curve'!D406</f>
        <v>51533</v>
      </c>
      <c r="I318" s="35">
        <f ca="1">VLOOKUP(H318,'[21]Forward Price Curve'!$D$75:$AZ$447,$O$17-3)</f>
        <v>6.6405917175301639</v>
      </c>
      <c r="J318" s="35">
        <f>VLOOKUP(H318,'[21]Forward Price Curve'!$D$75:$AZ$447,$R$17-3)</f>
        <v>6.6507306205008616</v>
      </c>
      <c r="K318" s="35">
        <f>VLOOKUP(H318,'[21]Forward Price Curve'!$D$75:$AZ$447,$P$17-3)</f>
        <v>6.4686780616083759</v>
      </c>
      <c r="L318" s="35">
        <f>VLOOKUP($H318,'[21]Forward Price Curve'!$D$75:$AZ$447,$Q$17-3)</f>
        <v>6.3325401184382208</v>
      </c>
      <c r="M318" s="104">
        <f t="shared" si="12"/>
        <v>2041</v>
      </c>
      <c r="N318" s="3"/>
      <c r="O318" s="3"/>
    </row>
    <row r="319" spans="8:15">
      <c r="H319" s="31">
        <f>'[21]Forward Price Curve'!D407</f>
        <v>51561</v>
      </c>
      <c r="I319" s="35">
        <f ca="1">VLOOKUP(H319,'[21]Forward Price Curve'!$D$75:$AZ$447,$O$17-3)</f>
        <v>6.0597339663388423</v>
      </c>
      <c r="J319" s="35">
        <f>VLOOKUP(H319,'[21]Forward Price Curve'!$D$75:$AZ$447,$R$17-3)</f>
        <v>6.069872869309541</v>
      </c>
      <c r="K319" s="35">
        <f>VLOOKUP(H319,'[21]Forward Price Curve'!$D$75:$AZ$447,$P$17-3)</f>
        <v>5.7220971153713593</v>
      </c>
      <c r="L319" s="35">
        <f>VLOOKUP($H319,'[21]Forward Price Curve'!$D$75:$AZ$447,$Q$17-3)</f>
        <v>5.7937465823547125</v>
      </c>
      <c r="M319" s="104">
        <f t="shared" si="12"/>
        <v>2041</v>
      </c>
      <c r="N319" s="3"/>
      <c r="O319" s="3"/>
    </row>
    <row r="320" spans="8:15">
      <c r="H320" s="31">
        <f>'[21]Forward Price Curve'!D408</f>
        <v>51592</v>
      </c>
      <c r="I320" s="35">
        <f ca="1">VLOOKUP(H320,'[21]Forward Price Curve'!$D$75:$AZ$447,$O$17-3)</f>
        <v>5.7536404856534524</v>
      </c>
      <c r="J320" s="35">
        <f>VLOOKUP(H320,'[21]Forward Price Curve'!$D$75:$AZ$447,$R$17-3)</f>
        <v>5.7637793886241502</v>
      </c>
      <c r="K320" s="35">
        <f>VLOOKUP(H320,'[21]Forward Price Curve'!$D$75:$AZ$447,$P$17-3)</f>
        <v>5.2104473491230614</v>
      </c>
      <c r="L320" s="35">
        <f>VLOOKUP($H320,'[21]Forward Price Curve'!$D$75:$AZ$447,$Q$17-3)</f>
        <v>5.620806704807789</v>
      </c>
      <c r="M320" s="104">
        <f t="shared" si="12"/>
        <v>2041</v>
      </c>
      <c r="N320" s="3"/>
      <c r="O320" s="3"/>
    </row>
    <row r="321" spans="8:15">
      <c r="H321" s="31">
        <f>'[21]Forward Price Curve'!D409</f>
        <v>51622</v>
      </c>
      <c r="I321" s="35">
        <f ca="1">VLOOKUP(H321,'[21]Forward Price Curve'!$D$75:$AZ$447,$O$17-3)</f>
        <v>5.7372154628409211</v>
      </c>
      <c r="J321" s="35">
        <f>VLOOKUP(H321,'[21]Forward Price Curve'!$D$75:$AZ$447,$R$17-3)</f>
        <v>5.7473543658116188</v>
      </c>
      <c r="K321" s="35">
        <f>VLOOKUP(H321,'[21]Forward Price Curve'!$D$75:$AZ$447,$P$17-3)</f>
        <v>5.185281699249904</v>
      </c>
      <c r="L321" s="35">
        <f>VLOOKUP($H321,'[21]Forward Price Curve'!$D$75:$AZ$447,$Q$17-3)</f>
        <v>5.500361055906855</v>
      </c>
      <c r="M321" s="104">
        <f t="shared" si="12"/>
        <v>2041</v>
      </c>
      <c r="N321" s="3"/>
      <c r="O321" s="3"/>
    </row>
    <row r="322" spans="8:15">
      <c r="H322" s="31">
        <f>'[21]Forward Price Curve'!D410</f>
        <v>51653</v>
      </c>
      <c r="I322" s="35">
        <f ca="1">VLOOKUP(H322,'[21]Forward Price Curve'!$D$75:$AZ$447,$O$17-3)</f>
        <v>5.8029155540910473</v>
      </c>
      <c r="J322" s="35">
        <f>VLOOKUP(H322,'[21]Forward Price Curve'!$D$75:$AZ$447,$R$17-3)</f>
        <v>5.8130544570617459</v>
      </c>
      <c r="K322" s="35">
        <f>VLOOKUP(H322,'[21]Forward Price Curve'!$D$75:$AZ$447,$P$17-3)</f>
        <v>5.2020587991653429</v>
      </c>
      <c r="L322" s="35">
        <f>VLOOKUP($H322,'[21]Forward Price Curve'!$D$75:$AZ$447,$Q$17-3)</f>
        <v>5.5854759811301813</v>
      </c>
      <c r="M322" s="104">
        <f t="shared" si="12"/>
        <v>2041</v>
      </c>
      <c r="N322" s="3"/>
      <c r="O322" s="3"/>
    </row>
    <row r="323" spans="8:15">
      <c r="H323" s="31">
        <f>'[21]Forward Price Curve'!D411</f>
        <v>51683</v>
      </c>
      <c r="I323" s="35">
        <f ca="1">VLOOKUP(H323,'[21]Forward Price Curve'!$D$75:$AZ$447,$O$17-3)</f>
        <v>6.2658578637331441</v>
      </c>
      <c r="J323" s="35">
        <f>VLOOKUP(H323,'[21]Forward Price Curve'!$D$75:$AZ$447,$R$17-3)</f>
        <v>6.2759967667038428</v>
      </c>
      <c r="K323" s="35">
        <f>VLOOKUP(H323,'[21]Forward Price Curve'!$D$75:$AZ$447,$P$17-3)</f>
        <v>5.2775557487848159</v>
      </c>
      <c r="L323" s="35">
        <f>VLOOKUP($H323,'[21]Forward Price Curve'!$D$75:$AZ$447,$Q$17-3)</f>
        <v>5.9126866606443844</v>
      </c>
      <c r="M323" s="104">
        <f t="shared" si="12"/>
        <v>2041</v>
      </c>
      <c r="N323" s="3"/>
      <c r="O323" s="3"/>
    </row>
    <row r="324" spans="8:15">
      <c r="H324" s="31">
        <f>'[21]Forward Price Curve'!D412</f>
        <v>51714</v>
      </c>
      <c r="I324" s="35">
        <f ca="1">VLOOKUP(H324,'[21]Forward Price Curve'!$D$75:$AZ$447,$O$17-3)</f>
        <v>6.2628161928419344</v>
      </c>
      <c r="J324" s="35">
        <f>VLOOKUP(H324,'[21]Forward Price Curve'!$D$75:$AZ$447,$R$17-3)</f>
        <v>6.272955095812633</v>
      </c>
      <c r="K324" s="35">
        <f>VLOOKUP(H324,'[21]Forward Price Curve'!$D$75:$AZ$447,$P$17-3)</f>
        <v>5.3362238173162719</v>
      </c>
      <c r="L324" s="35">
        <f>VLOOKUP($H324,'[21]Forward Price Curve'!$D$75:$AZ$447,$Q$17-3)</f>
        <v>6.0121546923617384</v>
      </c>
      <c r="M324" s="104">
        <f t="shared" si="12"/>
        <v>2041</v>
      </c>
      <c r="N324" s="3"/>
      <c r="O324" s="3"/>
    </row>
    <row r="325" spans="8:15">
      <c r="H325" s="31">
        <f>'[21]Forward Price Curve'!D413</f>
        <v>51745</v>
      </c>
      <c r="I325" s="35">
        <f ca="1">VLOOKUP(H325,'[21]Forward Price Curve'!$D$75:$AZ$447,$O$17-3)</f>
        <v>6.0821409419040862</v>
      </c>
      <c r="J325" s="35">
        <f>VLOOKUP(H325,'[21]Forward Price Curve'!$D$75:$AZ$447,$R$17-3)</f>
        <v>6.0922798448747848</v>
      </c>
      <c r="K325" s="35">
        <f>VLOOKUP(H325,'[21]Forward Price Curve'!$D$75:$AZ$447,$P$17-3)</f>
        <v>5.2942810675276757</v>
      </c>
      <c r="L325" s="35">
        <f>VLOOKUP($H325,'[21]Forward Price Curve'!$D$75:$AZ$447,$Q$17-3)</f>
        <v>5.8483486098564681</v>
      </c>
      <c r="M325" s="104">
        <f t="shared" si="12"/>
        <v>2041</v>
      </c>
      <c r="N325" s="3"/>
      <c r="O325" s="3"/>
    </row>
    <row r="326" spans="8:15">
      <c r="H326" s="31">
        <f>'[21]Forward Price Curve'!D414</f>
        <v>51775</v>
      </c>
      <c r="I326" s="35">
        <f ca="1">VLOOKUP(H326,'[21]Forward Price Curve'!$D$75:$AZ$447,$O$17-3)</f>
        <v>6.1478410331542133</v>
      </c>
      <c r="J326" s="35">
        <f>VLOOKUP(H326,'[21]Forward Price Curve'!$D$75:$AZ$447,$R$17-3)</f>
        <v>6.1579799361249119</v>
      </c>
      <c r="K326" s="35">
        <f>VLOOKUP(H326,'[21]Forward Price Curve'!$D$75:$AZ$447,$P$17-3)</f>
        <v>5.4284978668511847</v>
      </c>
      <c r="L326" s="35">
        <f>VLOOKUP($H326,'[21]Forward Price Curve'!$D$75:$AZ$447,$Q$17-3)</f>
        <v>5.993686359530261</v>
      </c>
      <c r="M326" s="104">
        <f t="shared" si="12"/>
        <v>2041</v>
      </c>
      <c r="N326" s="3"/>
      <c r="O326" s="3"/>
    </row>
    <row r="327" spans="8:15">
      <c r="H327" s="31">
        <f>'[21]Forward Price Curve'!D415</f>
        <v>51806</v>
      </c>
      <c r="I327" s="35">
        <f ca="1">VLOOKUP(H327,'[21]Forward Price Curve'!$D$75:$AZ$447,$O$17-3)</f>
        <v>6.3942163753421877</v>
      </c>
      <c r="J327" s="35">
        <f>VLOOKUP(H327,'[21]Forward Price Curve'!$D$75:$AZ$447,$R$17-3)</f>
        <v>6.4043552783128863</v>
      </c>
      <c r="K327" s="35">
        <f>VLOOKUP(H327,'[21]Forward Price Curve'!$D$75:$AZ$447,$P$17-3)</f>
        <v>6.3260727123271474</v>
      </c>
      <c r="L327" s="35">
        <f>VLOOKUP($H327,'[21]Forward Price Curve'!$D$75:$AZ$447,$Q$17-3)</f>
        <v>6.016771775569608</v>
      </c>
      <c r="M327" s="104">
        <f t="shared" si="12"/>
        <v>2041</v>
      </c>
      <c r="N327" s="3"/>
      <c r="O327" s="3"/>
    </row>
    <row r="328" spans="8:15">
      <c r="H328" s="31">
        <f>'[21]Forward Price Curve'!D416</f>
        <v>51836</v>
      </c>
      <c r="I328" s="35">
        <f ca="1">VLOOKUP(H328,'[21]Forward Price Curve'!$D$75:$AZ$447,$O$17-3)</f>
        <v>6.8868656706884313</v>
      </c>
      <c r="J328" s="35">
        <f>VLOOKUP(H328,'[21]Forward Price Curve'!$D$75:$AZ$447,$R$17-3)</f>
        <v>6.8970045736591299</v>
      </c>
      <c r="K328" s="35">
        <f>VLOOKUP(H328,'[21]Forward Price Curve'!$D$75:$AZ$447,$P$17-3)</f>
        <v>6.7622773101285505</v>
      </c>
      <c r="L328" s="35">
        <f>VLOOKUP($H328,'[21]Forward Price Curve'!$D$75:$AZ$447,$Q$17-3)</f>
        <v>6.4567998795543504</v>
      </c>
      <c r="M328" s="104">
        <f t="shared" si="12"/>
        <v>2041</v>
      </c>
      <c r="N328" s="3"/>
      <c r="O328" s="3"/>
    </row>
    <row r="329" spans="8:15">
      <c r="H329" s="31">
        <f>'[21]Forward Price Curve'!D417</f>
        <v>51867</v>
      </c>
      <c r="I329" s="35">
        <f ca="1">VLOOKUP(H329,'[21]Forward Price Curve'!$D$75:$AZ$447,$O$17-3)</f>
        <v>7.0386450481597898</v>
      </c>
      <c r="J329" s="35">
        <f>VLOOKUP(H329,'[21]Forward Price Curve'!$D$75:$AZ$447,$R$17-3)</f>
        <v>7.0487839511304875</v>
      </c>
      <c r="K329" s="35">
        <f>VLOOKUP(H329,'[21]Forward Price Curve'!$D$75:$AZ$447,$P$17-3)</f>
        <v>6.7650217122752112</v>
      </c>
      <c r="L329" s="35">
        <f>VLOOKUP($H329,'[21]Forward Price Curve'!$D$75:$AZ$447,$Q$17-3)</f>
        <v>6.6932748368965163</v>
      </c>
      <c r="M329" s="104">
        <f t="shared" ref="M329:M340" si="13">YEAR(H329)</f>
        <v>2042</v>
      </c>
    </row>
    <row r="330" spans="8:15">
      <c r="H330" s="31">
        <f>'[21]Forward Price Curve'!D418</f>
        <v>51898</v>
      </c>
      <c r="I330" s="35">
        <f ca="1">VLOOKUP(H330,'[21]Forward Price Curve'!$D$75:$AZ$447,$O$17-3)</f>
        <v>6.870846203994728</v>
      </c>
      <c r="J330" s="35">
        <f>VLOOKUP(H330,'[21]Forward Price Curve'!$D$75:$AZ$447,$R$17-3)</f>
        <v>6.8809851069654266</v>
      </c>
      <c r="K330" s="35">
        <f>VLOOKUP(H330,'[21]Forward Price Curve'!$D$75:$AZ$447,$P$17-3)</f>
        <v>6.4307742432809025</v>
      </c>
      <c r="L330" s="35">
        <f>VLOOKUP($H330,'[21]Forward Price Curve'!$D$75:$AZ$447,$Q$17-3)</f>
        <v>6.5604835089832374</v>
      </c>
      <c r="M330" s="104">
        <f t="shared" si="13"/>
        <v>2042</v>
      </c>
    </row>
    <row r="331" spans="8:15">
      <c r="H331" s="31">
        <f>'[21]Forward Price Curve'!D419</f>
        <v>51926</v>
      </c>
      <c r="I331" s="35">
        <f ca="1">VLOOKUP(H331,'[21]Forward Price Curve'!$D$75:$AZ$447,$O$17-3)</f>
        <v>6.2134397353746325</v>
      </c>
      <c r="J331" s="35">
        <f>VLOOKUP(H331,'[21]Forward Price Curve'!$D$75:$AZ$447,$R$17-3)</f>
        <v>6.2235786383453311</v>
      </c>
      <c r="K331" s="35">
        <f>VLOOKUP(H331,'[21]Forward Price Curve'!$D$75:$AZ$447,$P$17-3)</f>
        <v>5.8563656958674466</v>
      </c>
      <c r="L331" s="35">
        <f>VLOOKUP($H331,'[21]Forward Price Curve'!$D$75:$AZ$447,$Q$17-3)</f>
        <v>5.9459095854662252</v>
      </c>
      <c r="M331" s="104">
        <f t="shared" si="13"/>
        <v>2042</v>
      </c>
    </row>
    <row r="332" spans="8:15">
      <c r="H332" s="31">
        <f>'[21]Forward Price Curve'!D420</f>
        <v>51957</v>
      </c>
      <c r="I332" s="35">
        <f ca="1">VLOOKUP(H332,'[21]Forward Price Curve'!$D$75:$AZ$447,$O$17-3)</f>
        <v>6.0483783950116594</v>
      </c>
      <c r="J332" s="35">
        <f>VLOOKUP(H332,'[21]Forward Price Curve'!$D$75:$AZ$447,$R$17-3)</f>
        <v>6.0585172979823581</v>
      </c>
      <c r="K332" s="35">
        <f>VLOOKUP(H332,'[21]Forward Price Curve'!$D$75:$AZ$447,$P$17-3)</f>
        <v>5.4019859064909852</v>
      </c>
      <c r="L332" s="35">
        <f>VLOOKUP($H332,'[21]Forward Price Curve'!$D$75:$AZ$447,$Q$17-3)</f>
        <v>5.9124859178962152</v>
      </c>
      <c r="M332" s="104">
        <f t="shared" si="13"/>
        <v>2042</v>
      </c>
    </row>
    <row r="333" spans="8:15">
      <c r="H333" s="31">
        <f>'[21]Forward Price Curve'!D421</f>
        <v>51987</v>
      </c>
      <c r="I333" s="35">
        <f ca="1">VLOOKUP(H333,'[21]Forward Price Curve'!$D$75:$AZ$447,$O$17-3)</f>
        <v>6.0819381638446721</v>
      </c>
      <c r="J333" s="35">
        <f>VLOOKUP(H333,'[21]Forward Price Curve'!$D$75:$AZ$447,$R$17-3)</f>
        <v>6.0920770668153708</v>
      </c>
      <c r="K333" s="35">
        <f>VLOOKUP(H333,'[21]Forward Price Curve'!$D$75:$AZ$447,$P$17-3)</f>
        <v>5.4191254746144732</v>
      </c>
      <c r="L333" s="35">
        <f>VLOOKUP($H333,'[21]Forward Price Curve'!$D$75:$AZ$447,$Q$17-3)</f>
        <v>5.8416237277928333</v>
      </c>
      <c r="M333" s="104">
        <f t="shared" si="13"/>
        <v>2042</v>
      </c>
    </row>
    <row r="334" spans="8:15">
      <c r="H334" s="31">
        <f>'[21]Forward Price Curve'!D422</f>
        <v>52018</v>
      </c>
      <c r="I334" s="35">
        <f ca="1">VLOOKUP(H334,'[21]Forward Price Curve'!$D$75:$AZ$447,$O$17-3)</f>
        <v>6.1490577015106966</v>
      </c>
      <c r="J334" s="35">
        <f>VLOOKUP(H334,'[21]Forward Price Curve'!$D$75:$AZ$447,$R$17-3)</f>
        <v>6.1591966044813953</v>
      </c>
      <c r="K334" s="35">
        <f>VLOOKUP(H334,'[21]Forward Price Curve'!$D$75:$AZ$447,$P$17-3)</f>
        <v>5.4448607173859953</v>
      </c>
      <c r="L334" s="35">
        <f>VLOOKUP($H334,'[21]Forward Price Curve'!$D$75:$AZ$447,$Q$17-3)</f>
        <v>5.9281438522533367</v>
      </c>
      <c r="M334" s="104">
        <f t="shared" si="13"/>
        <v>2042</v>
      </c>
    </row>
    <row r="335" spans="8:15">
      <c r="H335" s="31">
        <f>'[21]Forward Price Curve'!D423</f>
        <v>52048</v>
      </c>
      <c r="I335" s="35">
        <f ca="1">VLOOKUP(H335,'[21]Forward Price Curve'!$D$75:$AZ$447,$O$17-3)</f>
        <v>6.6694875909966544</v>
      </c>
      <c r="J335" s="35">
        <f>VLOOKUP(H335,'[21]Forward Price Curve'!$D$75:$AZ$447,$R$17-3)</f>
        <v>6.6796264939673531</v>
      </c>
      <c r="K335" s="35">
        <f>VLOOKUP(H335,'[21]Forward Price Curve'!$D$75:$AZ$447,$P$17-3)</f>
        <v>5.5820290435464788</v>
      </c>
      <c r="L335" s="35">
        <f>VLOOKUP($H335,'[21]Forward Price Curve'!$D$75:$AZ$447,$Q$17-3)</f>
        <v>6.3123654722473157</v>
      </c>
      <c r="M335" s="104">
        <f t="shared" si="13"/>
        <v>2042</v>
      </c>
    </row>
    <row r="336" spans="8:15">
      <c r="H336" s="31">
        <f>'[21]Forward Price Curve'!D424</f>
        <v>52079</v>
      </c>
      <c r="I336" s="35">
        <f ca="1">VLOOKUP(H336,'[21]Forward Price Curve'!$D$75:$AZ$447,$O$17-3)</f>
        <v>6.6693862019669474</v>
      </c>
      <c r="J336" s="35">
        <f>VLOOKUP(H336,'[21]Forward Price Curve'!$D$75:$AZ$447,$R$17-3)</f>
        <v>6.6795251049376452</v>
      </c>
      <c r="K336" s="35">
        <f>VLOOKUP(H336,'[21]Forward Price Curve'!$D$75:$AZ$447,$P$17-3)</f>
        <v>5.6420434225649769</v>
      </c>
      <c r="L336" s="35">
        <f>VLOOKUP($H336,'[21]Forward Price Curve'!$D$75:$AZ$447,$Q$17-3)</f>
        <v>6.4146439024390238</v>
      </c>
      <c r="M336" s="104">
        <f t="shared" si="13"/>
        <v>2042</v>
      </c>
    </row>
    <row r="337" spans="8:13">
      <c r="H337" s="31">
        <f>'[21]Forward Price Curve'!D425</f>
        <v>52110</v>
      </c>
      <c r="I337" s="35">
        <f ca="1">VLOOKUP(H337,'[21]Forward Price Curve'!$D$75:$AZ$447,$O$17-3)</f>
        <v>0</v>
      </c>
      <c r="J337" s="35">
        <f>VLOOKUP(H337,'[21]Forward Price Curve'!$D$75:$AZ$447,$R$17-3)</f>
        <v>6.5284554506742367</v>
      </c>
      <c r="K337" s="35">
        <f>VLOOKUP(H337,'[21]Forward Price Curve'!$D$75:$AZ$447,$P$17-3)</f>
        <v>5.5991686116699668</v>
      </c>
      <c r="L337" s="35">
        <f>VLOOKUP($H337,'[21]Forward Price Curve'!$D$75:$AZ$447,$Q$17-3)</f>
        <v>6.2801462611663146</v>
      </c>
      <c r="M337" s="104">
        <f t="shared" si="13"/>
        <v>2042</v>
      </c>
    </row>
    <row r="338" spans="8:13">
      <c r="H338" s="31">
        <f>'[21]Forward Price Curve'!D426</f>
        <v>52140</v>
      </c>
      <c r="I338" s="35">
        <f ca="1">VLOOKUP(H338,'[21]Forward Price Curve'!$D$75:$AZ$447,$O$17-3)</f>
        <v>0</v>
      </c>
      <c r="J338" s="35">
        <f>VLOOKUP(H338,'[21]Forward Price Curve'!$D$75:$AZ$447,$R$17-3)</f>
        <v>6.5955749883402612</v>
      </c>
      <c r="K338" s="35">
        <f>VLOOKUP(H338,'[21]Forward Price Curve'!$D$75:$AZ$447,$P$17-3)</f>
        <v>5.8392261277439585</v>
      </c>
      <c r="L338" s="35">
        <f>VLOOKUP($H338,'[21]Forward Price Curve'!$D$75:$AZ$447,$Q$17-3)</f>
        <v>6.4268892100772854</v>
      </c>
      <c r="M338" s="104">
        <f t="shared" si="13"/>
        <v>2042</v>
      </c>
    </row>
    <row r="339" spans="8:13">
      <c r="H339" s="31">
        <f>'[21]Forward Price Curve'!D427</f>
        <v>52171</v>
      </c>
      <c r="I339" s="35">
        <f ca="1">VLOOKUP(H339,'[21]Forward Price Curve'!$D$75:$AZ$447,$O$17-3)</f>
        <v>0</v>
      </c>
      <c r="J339" s="35">
        <f>VLOOKUP(H339,'[21]Forward Price Curve'!$D$75:$AZ$447,$R$17-3)</f>
        <v>7.1495646466592317</v>
      </c>
      <c r="K339" s="35">
        <f>VLOOKUP(H339,'[21]Forward Price Curve'!$D$75:$AZ$447,$P$17-3)</f>
        <v>6.7993526296947655</v>
      </c>
      <c r="L339" s="35">
        <f>VLOOKUP($H339,'[21]Forward Price Curve'!$D$75:$AZ$447,$Q$17-3)</f>
        <v>6.7545013750878242</v>
      </c>
      <c r="M339" s="104">
        <f t="shared" si="13"/>
        <v>2042</v>
      </c>
    </row>
    <row r="340" spans="8:13">
      <c r="H340" s="31">
        <f>'[21]Forward Price Curve'!D428</f>
        <v>52201</v>
      </c>
      <c r="I340" s="35">
        <f ca="1">VLOOKUP(H340,'[21]Forward Price Curve'!$D$75:$AZ$447,$O$17-3)</f>
        <v>0</v>
      </c>
      <c r="J340" s="35">
        <f>VLOOKUP(H340,'[21]Forward Price Curve'!$D$75:$AZ$447,$R$17-3)</f>
        <v>7.5019929139207138</v>
      </c>
      <c r="K340" s="35">
        <f>VLOOKUP(H340,'[21]Forward Price Curve'!$D$75:$AZ$447,$P$17-3)</f>
        <v>7.1936662588801505</v>
      </c>
      <c r="L340" s="35">
        <f>VLOOKUP($H340,'[21]Forward Price Curve'!$D$75:$AZ$447,$Q$17-3)</f>
        <v>7.0557158687142429</v>
      </c>
      <c r="M340" s="104">
        <f t="shared" si="13"/>
        <v>2042</v>
      </c>
    </row>
    <row r="341" spans="8:13">
      <c r="H341" s="31">
        <f>'[21]Forward Price Curve'!D429</f>
        <v>0</v>
      </c>
      <c r="I341" s="35" t="e">
        <f ca="1">VLOOKUP(H341,'[21]Forward Price Curve'!$D$75:$AZ$447,$O$17-3)</f>
        <v>#N/A</v>
      </c>
      <c r="J341" s="35" t="e">
        <f>VLOOKUP(H341,'[21]Forward Price Curve'!$D$75:$AZ$447,$R$17-3)</f>
        <v>#N/A</v>
      </c>
      <c r="K341" s="35" t="e">
        <f>VLOOKUP(H341,'[21]Forward Price Curve'!$D$75:$AZ$447,$P$17-3)</f>
        <v>#N/A</v>
      </c>
      <c r="L341" s="35" t="e">
        <f>VLOOKUP($H341,'[21]Forward Price Curve'!$D$75:$AZ$447,$Q$17-3)</f>
        <v>#N/A</v>
      </c>
      <c r="M341" s="104">
        <f t="shared" ref="M341:M343" si="14">YEAR(H341)</f>
        <v>1900</v>
      </c>
    </row>
    <row r="342" spans="8:13">
      <c r="H342" s="31">
        <f>'[21]Forward Price Curve'!D430</f>
        <v>0</v>
      </c>
      <c r="I342" s="35" t="e">
        <f ca="1">VLOOKUP(H342,'[21]Forward Price Curve'!$D$75:$AZ$447,$O$17-3)</f>
        <v>#N/A</v>
      </c>
      <c r="J342" s="35" t="e">
        <f>VLOOKUP(H342,'[21]Forward Price Curve'!$D$75:$AZ$447,$R$17-3)</f>
        <v>#N/A</v>
      </c>
      <c r="K342" s="35" t="e">
        <f>VLOOKUP(H342,'[21]Forward Price Curve'!$D$75:$AZ$447,$P$17-3)</f>
        <v>#N/A</v>
      </c>
      <c r="L342" s="35" t="e">
        <f>VLOOKUP($H342,'[21]Forward Price Curve'!$D$75:$AZ$447,$Q$17-3)</f>
        <v>#N/A</v>
      </c>
      <c r="M342" s="104">
        <f t="shared" si="14"/>
        <v>1900</v>
      </c>
    </row>
    <row r="343" spans="8:13">
      <c r="H343" s="31">
        <f>'[21]Forward Price Curve'!D431</f>
        <v>0</v>
      </c>
      <c r="I343" s="35" t="e">
        <f ca="1">VLOOKUP(H343,'[21]Forward Price Curve'!$D$75:$AZ$447,$O$17-3)</f>
        <v>#N/A</v>
      </c>
      <c r="J343" s="35" t="e">
        <f>VLOOKUP(H343,'[21]Forward Price Curve'!$D$75:$AZ$447,$R$17-3)</f>
        <v>#N/A</v>
      </c>
      <c r="K343" s="35" t="e">
        <f>VLOOKUP(H343,'[21]Forward Price Curve'!$D$75:$AZ$447,$P$17-3)</f>
        <v>#N/A</v>
      </c>
      <c r="L343" s="35" t="e">
        <f>VLOOKUP($H343,'[21]Forward Price Curve'!$D$75:$AZ$447,$Q$17-3)</f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2.75"/>
  <cols>
    <col min="1" max="2" width="12" customWidth="1"/>
    <col min="3" max="3" width="13.33203125" customWidth="1"/>
    <col min="4" max="4" width="13.83203125" customWidth="1"/>
    <col min="5" max="6" width="14.1640625" customWidth="1"/>
    <col min="7" max="8" width="14.5" customWidth="1"/>
    <col min="9" max="10" width="13.83203125" customWidth="1"/>
    <col min="11" max="13" width="14.33203125" customWidth="1"/>
    <col min="14" max="14" width="36.6640625" customWidth="1"/>
  </cols>
  <sheetData>
    <row r="1" spans="1:14">
      <c r="B1" s="440" t="s">
        <v>159</v>
      </c>
      <c r="C1" s="440"/>
      <c r="D1" s="440"/>
      <c r="E1" s="440"/>
      <c r="F1" s="440"/>
      <c r="G1" s="440"/>
      <c r="H1" s="440"/>
      <c r="I1" s="440"/>
      <c r="J1" s="440"/>
      <c r="K1" s="440"/>
      <c r="M1" s="351"/>
    </row>
    <row r="2" spans="1:14">
      <c r="B2" s="165"/>
      <c r="C2" s="165"/>
      <c r="D2" s="165"/>
      <c r="E2" s="165"/>
      <c r="F2" s="165"/>
      <c r="G2" s="165"/>
      <c r="H2" s="165"/>
      <c r="I2" s="165"/>
      <c r="J2" s="165"/>
      <c r="K2" s="165"/>
      <c r="M2" s="165"/>
    </row>
    <row r="3" spans="1:14">
      <c r="A3" s="348" t="s">
        <v>103</v>
      </c>
      <c r="B3" s="349">
        <v>2024</v>
      </c>
      <c r="C3" s="349">
        <v>2030</v>
      </c>
      <c r="D3" s="349">
        <v>2024</v>
      </c>
      <c r="E3" s="349">
        <v>2024</v>
      </c>
      <c r="F3" s="349">
        <v>2024</v>
      </c>
      <c r="G3" s="349">
        <v>2024</v>
      </c>
      <c r="H3" s="349">
        <v>2029</v>
      </c>
      <c r="I3" s="349">
        <v>2024</v>
      </c>
      <c r="J3" s="349">
        <v>2030</v>
      </c>
      <c r="K3" s="349">
        <v>2026</v>
      </c>
      <c r="L3" s="349">
        <v>2029</v>
      </c>
      <c r="M3" s="349">
        <v>2032</v>
      </c>
    </row>
    <row r="4" spans="1:14" ht="51">
      <c r="B4" s="212" t="s">
        <v>158</v>
      </c>
      <c r="C4" s="212" t="s">
        <v>167</v>
      </c>
      <c r="D4" s="212" t="s">
        <v>166</v>
      </c>
      <c r="E4" s="212" t="s">
        <v>165</v>
      </c>
      <c r="F4" s="212" t="s">
        <v>163</v>
      </c>
      <c r="G4" s="212" t="s">
        <v>164</v>
      </c>
      <c r="H4" s="212" t="s">
        <v>164</v>
      </c>
      <c r="I4" s="212" t="s">
        <v>162</v>
      </c>
      <c r="J4" s="212" t="s">
        <v>162</v>
      </c>
      <c r="K4" s="212" t="s">
        <v>168</v>
      </c>
      <c r="L4" s="212" t="s">
        <v>173</v>
      </c>
      <c r="M4" s="212" t="s">
        <v>172</v>
      </c>
    </row>
    <row r="5" spans="1:14" hidden="1">
      <c r="A5" s="135">
        <v>2018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4" hidden="1">
      <c r="A6" s="135">
        <f>A5+1</f>
        <v>2019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</row>
    <row r="7" spans="1:14" hidden="1">
      <c r="A7" s="135">
        <f t="shared" ref="A7:A46" si="0">A6+1</f>
        <v>2020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</row>
    <row r="8" spans="1:14" hidden="1">
      <c r="A8" s="135">
        <f t="shared" si="0"/>
        <v>2021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</row>
    <row r="9" spans="1:14" hidden="1">
      <c r="A9" s="135">
        <f t="shared" si="0"/>
        <v>2022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</row>
    <row r="10" spans="1:14" hidden="1">
      <c r="A10" s="135">
        <f t="shared" si="0"/>
        <v>2023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4">
      <c r="A11" s="135">
        <f t="shared" si="0"/>
        <v>2024</v>
      </c>
      <c r="B11" s="130">
        <f>INDEX('Table 3 WYAE Wind_2024'!$J$10:$J$36,MATCH($A11,'Table 3 WYAE Wind_2024'!$B$10:$B$36,0),1)</f>
        <v>23.315627401653863</v>
      </c>
      <c r="C11" s="130"/>
      <c r="D11" s="130">
        <f>INDEX('Table 3 PV wS YK_2024'!$I$10:$I$33,MATCH($A11,'Table 3 PV wS YK_2024'!$B$10:$B$33,0),1)</f>
        <v>41.313858991533067</v>
      </c>
      <c r="E11" s="130">
        <f>INDEX('Table 3 PV wS SO_2024'!$I$10:$I$33,MATCH($A11,'Table 3 PV wS SO_2024'!$B$10:$B$33,0),1)</f>
        <v>36.045245201634806</v>
      </c>
      <c r="F11" s="130">
        <f>INDEX('Table 3 PV wS UTN_2024'!$I$10:$I$33,MATCH($A11,'Table 3 PV wS UTN_2024'!$B$10:$B$33,0),1)</f>
        <v>35.262348618903602</v>
      </c>
      <c r="G11" s="130">
        <f>INDEX('Table 3 PV wS JB_2024'!$I$10:$I$33,MATCH($A11,'Table 3 PV wS JB_2024'!$B$10:$B$33,0),1)</f>
        <v>34.243515764468007</v>
      </c>
      <c r="H11" s="130"/>
      <c r="I11" s="130">
        <f>INDEX('Table 3 PV wS UTS_2024'!$I$10:$I$36,MATCH($A11,'Table 3 PV wS UTS_2024'!$B$10:$B$36,0),1)</f>
        <v>32.278512108421658</v>
      </c>
      <c r="J11" s="130"/>
      <c r="K11" s="130"/>
      <c r="L11" s="130"/>
      <c r="M11" s="130"/>
    </row>
    <row r="12" spans="1:14">
      <c r="A12" s="135">
        <f t="shared" si="0"/>
        <v>2025</v>
      </c>
      <c r="B12" s="130">
        <f>INDEX('Table 3 WYAE Wind_2024'!$J$10:$J$36,MATCH($A12,'Table 3 WYAE Wind_2024'!$B$10:$B$36,0),1)</f>
        <v>23.8533723800148</v>
      </c>
      <c r="C12" s="130"/>
      <c r="D12" s="130">
        <f>INDEX('Table 3 PV wS YK_2024'!$I$10:$I$33,MATCH($A12,'Table 3 PV wS YK_2024'!$B$10:$B$33,0),1)</f>
        <v>42.263786441868632</v>
      </c>
      <c r="E12" s="130">
        <f>INDEX('Table 3 PV wS SO_2024'!$I$10:$I$33,MATCH($A12,'Table 3 PV wS SO_2024'!$B$10:$B$33,0),1)</f>
        <v>36.875605368756055</v>
      </c>
      <c r="F12" s="130">
        <f>INDEX('Table 3 PV wS UTN_2024'!$I$10:$I$33,MATCH($A12,'Table 3 PV wS UTN_2024'!$B$10:$B$33,0),1)</f>
        <v>36.074576374034805</v>
      </c>
      <c r="G12" s="130">
        <f>INDEX('Table 3 PV wS JB_2024'!$I$10:$I$33,MATCH($A12,'Table 3 PV wS JB_2024'!$B$10:$B$33,0),1)</f>
        <v>35.031629727392712</v>
      </c>
      <c r="H12" s="130"/>
      <c r="I12" s="130">
        <f>INDEX('Table 3 PV wS UTS_2024'!$I$10:$I$36,MATCH($A12,'Table 3 PV wS UTS_2024'!$B$10:$B$36,0),1)</f>
        <v>33.020723568668778</v>
      </c>
      <c r="J12" s="130"/>
      <c r="K12" s="130"/>
      <c r="L12" s="130"/>
      <c r="M12" s="130"/>
    </row>
    <row r="13" spans="1:14">
      <c r="A13" s="135">
        <f t="shared" si="0"/>
        <v>2026</v>
      </c>
      <c r="B13" s="130">
        <f>INDEX('Table 3 WYAE Wind_2024'!$J$10:$J$36,MATCH($A13,'Table 3 WYAE Wind_2024'!$B$10:$B$36,0),1)</f>
        <v>24.399695071076486</v>
      </c>
      <c r="C13" s="130"/>
      <c r="D13" s="130">
        <f>INDEX('Table 3 PV wS YK_2024'!$I$10:$I$33,MATCH($A13,'Table 3 PV wS YK_2024'!$B$10:$B$33,0),1)</f>
        <v>43.238496663154194</v>
      </c>
      <c r="E13" s="130">
        <f>INDEX('Table 3 PV wS SO_2024'!$I$10:$I$33,MATCH($A13,'Table 3 PV wS SO_2024'!$B$10:$B$33,0),1)</f>
        <v>37.725043432805997</v>
      </c>
      <c r="F13" s="130">
        <f>INDEX('Table 3 PV wS UTN_2024'!$I$10:$I$33,MATCH($A13,'Table 3 PV wS UTN_2024'!$B$10:$B$33,0),1)</f>
        <v>36.905141158087957</v>
      </c>
      <c r="G13" s="130">
        <f>INDEX('Table 3 PV wS JB_2024'!$I$10:$I$33,MATCH($A13,'Table 3 PV wS JB_2024'!$B$10:$B$33,0),1)</f>
        <v>35.839439311882771</v>
      </c>
      <c r="H13" s="130"/>
      <c r="I13" s="130">
        <f>INDEX('Table 3 PV wS UTS_2024'!$I$10:$I$36,MATCH($A13,'Table 3 PV wS UTS_2024'!$B$10:$B$36,0),1)</f>
        <v>33.782929399367745</v>
      </c>
      <c r="J13" s="130"/>
      <c r="K13" s="130">
        <f>INDEX('Table 3 185 MW (NTN) 2026)'!$K$14:$K$41,MATCH($A13,'Table 3 185 MW (NTN) 2026)'!$B$14:$B$41,0),1)</f>
        <v>73.239999999999995</v>
      </c>
      <c r="L13" s="130"/>
      <c r="M13" s="130"/>
      <c r="N13" t="s">
        <v>169</v>
      </c>
    </row>
    <row r="14" spans="1:14">
      <c r="A14" s="135">
        <f t="shared" si="0"/>
        <v>2027</v>
      </c>
      <c r="B14" s="130">
        <f>INDEX('Table 3 WYAE Wind_2024'!$J$10:$J$36,MATCH($A14,'Table 3 WYAE Wind_2024'!$B$10:$B$36,0),1)</f>
        <v>25.962254705849489</v>
      </c>
      <c r="C14" s="130"/>
      <c r="D14" s="130">
        <f>INDEX('Table 3 PV wS YK_2024'!$I$10:$I$33,MATCH($A14,'Table 3 PV wS YK_2024'!$B$10:$B$33,0),1)</f>
        <v>44.235159817351601</v>
      </c>
      <c r="E14" s="130">
        <f>INDEX('Table 3 PV wS SO_2024'!$I$10:$I$33,MATCH($A14,'Table 3 PV wS SO_2024'!$B$10:$B$33,0),1)</f>
        <v>38.593699552603667</v>
      </c>
      <c r="F14" s="130">
        <f>INDEX('Table 3 PV wS UTN_2024'!$I$10:$I$33,MATCH($A14,'Table 3 PV wS UTN_2024'!$B$10:$B$33,0),1)</f>
        <v>37.754668608443701</v>
      </c>
      <c r="G14" s="130">
        <f>INDEX('Table 3 PV wS JB_2024'!$I$10:$I$33,MATCH($A14,'Table 3 PV wS JB_2024'!$B$10:$B$33,0),1)</f>
        <v>36.662419029414885</v>
      </c>
      <c r="H14" s="130"/>
      <c r="I14" s="130">
        <f>INDEX('Table 3 PV wS UTS_2024'!$I$10:$I$36,MATCH($A14,'Table 3 PV wS UTS_2024'!$B$10:$B$36,0),1)</f>
        <v>34.562697576396204</v>
      </c>
      <c r="J14" s="130"/>
      <c r="K14" s="130">
        <f>INDEX('Table 3 185 MW (NTN) 2026)'!$K$14:$K$41,MATCH($A14,'Table 3 185 MW (NTN) 2026)'!$B$14:$B$41,0),1)</f>
        <v>75.12</v>
      </c>
      <c r="L14" s="130"/>
      <c r="M14" s="130"/>
      <c r="N14" s="281">
        <f>'[22]1e Inflation Rate'!$M$28</f>
        <v>2.2750000000000006E-2</v>
      </c>
    </row>
    <row r="15" spans="1:14">
      <c r="A15" s="135">
        <f t="shared" si="0"/>
        <v>2028</v>
      </c>
      <c r="B15" s="130">
        <f>INDEX('Table 3 WYAE Wind_2024'!$J$10:$J$36,MATCH($A15,'Table 3 WYAE Wind_2024'!$B$10:$B$36,0),1)</f>
        <v>26.540942191012803</v>
      </c>
      <c r="C15" s="130"/>
      <c r="D15" s="130">
        <f>INDEX('Table 3 PV wS YK_2024'!$I$10:$I$33,MATCH($A15,'Table 3 PV wS YK_2024'!$B$10:$B$33,0),1)</f>
        <v>45.253775904460838</v>
      </c>
      <c r="E15" s="130">
        <f>INDEX('Table 3 PV wS SO_2024'!$I$10:$I$33,MATCH($A15,'Table 3 PV wS SO_2024'!$B$10:$B$33,0),1)</f>
        <v>39.481573728149073</v>
      </c>
      <c r="F15" s="130">
        <f>INDEX('Table 3 PV wS UTN_2024'!$I$10:$I$33,MATCH($A15,'Table 3 PV wS UTN_2024'!$B$10:$B$33,0),1)</f>
        <v>38.623158725102023</v>
      </c>
      <c r="G15" s="130">
        <f>INDEX('Table 3 PV wS JB_2024'!$I$10:$I$33,MATCH($A15,'Table 3 PV wS JB_2024'!$B$10:$B$33,0),1)</f>
        <v>37.508153946510113</v>
      </c>
      <c r="H15" s="130"/>
      <c r="I15" s="130">
        <f>INDEX('Table 3 PV wS UTS_2024'!$I$10:$I$36,MATCH($A15,'Table 3 PV wS UTS_2024'!$B$10:$B$36,0),1)</f>
        <v>35.360028099754132</v>
      </c>
      <c r="J15" s="130"/>
      <c r="K15" s="130">
        <f>INDEX('Table 3 185 MW (NTN) 2026)'!$K$14:$K$41,MATCH($A15,'Table 3 185 MW (NTN) 2026)'!$B$14:$B$41,0),1)</f>
        <v>78.41</v>
      </c>
      <c r="L15" s="130"/>
      <c r="M15" s="130"/>
    </row>
    <row r="16" spans="1:14">
      <c r="A16" s="135">
        <f t="shared" si="0"/>
        <v>2029</v>
      </c>
      <c r="B16" s="130">
        <f>INDEX('Table 3 WYAE Wind_2024'!$J$10:$J$36,MATCH($A16,'Table 3 WYAE Wind_2024'!$B$10:$B$36,0),1)</f>
        <v>27.139821916062729</v>
      </c>
      <c r="C16" s="130"/>
      <c r="D16" s="130">
        <f>INDEX('Table 3 PV wS YK_2024'!$I$10:$I$33,MATCH($A16,'Table 3 PV wS YK_2024'!$B$10:$B$33,0),1)</f>
        <v>46.33825079030558</v>
      </c>
      <c r="E16" s="130">
        <f>INDEX('Table 3 PV wS SO_2024'!$I$10:$I$33,MATCH($A16,'Table 3 PV wS SO_2024'!$B$10:$B$33,0),1)</f>
        <v>40.427102070937686</v>
      </c>
      <c r="F16" s="130">
        <f>INDEX('Table 3 PV wS UTN_2024'!$I$10:$I$33,MATCH($A16,'Table 3 PV wS UTN_2024'!$B$10:$B$33,0),1)</f>
        <v>39.548536840668099</v>
      </c>
      <c r="G16" s="130">
        <f>INDEX('Table 3 PV wS JB_2024'!$I$10:$I$33,MATCH($A16,'Table 3 PV wS JB_2024'!$B$10:$B$33,0),1)</f>
        <v>38.406984329252566</v>
      </c>
      <c r="H16" s="130">
        <f>INDEX('Table 3 PV wS JB_2029'!$I$10:$I$33,MATCH($A16,'Table 3 PV wS JB_2029'!$B$10:$B$33,0),1)</f>
        <v>35.182923154716029</v>
      </c>
      <c r="I16" s="130">
        <f>INDEX('Table 3 PV wS UTS_2024'!$I$10:$I$36,MATCH($A16,'Table 3 PV wS UTS_2024'!$B$10:$B$36,0),1)</f>
        <v>36.206533192834563</v>
      </c>
      <c r="J16" s="130"/>
      <c r="K16" s="130">
        <f>INDEX('Table 3 185 MW (NTN) 2026)'!$K$14:$K$41,MATCH($A16,'Table 3 185 MW (NTN) 2026)'!$B$14:$B$41,0),1)</f>
        <v>82.94</v>
      </c>
      <c r="L16" s="130">
        <f>INDEX('Table 3 YK Wind wS_2029'!$I$10:$I$33,MATCH($A16,'Table 3 YK Wind wS_2029'!$B$10:$B$33,0),1)</f>
        <v>56.828924791790222</v>
      </c>
      <c r="M16" s="130"/>
    </row>
    <row r="17" spans="1:13">
      <c r="A17" s="135">
        <f t="shared" si="0"/>
        <v>2030</v>
      </c>
      <c r="B17" s="130">
        <f>INDEX('Table 3 WYAE Wind_2024'!$J$10:$J$36,MATCH($A17,'Table 3 WYAE Wind_2024'!$B$10:$B$36,0),1)</f>
        <v>27.735692262578016</v>
      </c>
      <c r="C17" s="130">
        <f>IF($A17&lt;C$3,0,INDEX('Table 3 ID Wind_2030'!$I$10:$I$33,MATCH($A17,'Table 3 ID Wind_2030'!$B$10:$B$33,0),1))</f>
        <v>41.937525924556674</v>
      </c>
      <c r="D17" s="130">
        <f>INDEX('Table 3 PV wS YK_2024'!$I$10:$I$33,MATCH($A17,'Table 3 PV wS YK_2024'!$B$10:$B$33,0),1)</f>
        <v>47.405163329820866</v>
      </c>
      <c r="E17" s="130">
        <f>INDEX('Table 3 PV wS SO_2024'!$I$10:$I$33,MATCH($A17,'Table 3 PV wS SO_2024'!$B$10:$B$33,0),1)</f>
        <v>41.357255969128119</v>
      </c>
      <c r="F17" s="130">
        <f>INDEX('Table 3 PV wS UTN_2024'!$I$10:$I$33,MATCH($A17,'Table 3 PV wS UTN_2024'!$B$10:$B$33,0),1)</f>
        <v>40.458744823192099</v>
      </c>
      <c r="G17" s="130">
        <f>INDEX('Table 3 PV wS JB_2024'!$I$10:$I$33,MATCH($A17,'Table 3 PV wS JB_2024'!$B$10:$B$33,0),1)</f>
        <v>39.290644578952957</v>
      </c>
      <c r="H17" s="130">
        <f>INDEX('Table 3 PV wS JB_2029'!$I$10:$I$33,MATCH($A17,'Table 3 PV wS JB_2029'!$B$10:$B$33,0),1)</f>
        <v>35.991140642303435</v>
      </c>
      <c r="I17" s="130">
        <f>INDEX('Table 3 PV wS UTS_2024'!$I$10:$I$36,MATCH($A17,'Table 3 PV wS UTS_2024'!$B$10:$B$36,0),1)</f>
        <v>37.038988408851424</v>
      </c>
      <c r="J17" s="130">
        <f>INDEX('Table 3 PV wS UTS_2030'!$I$10:$I$36,MATCH($A17,'Table 3 PV wS UTS_2030'!$B$10:$B$36,0),1)</f>
        <v>47.464452808570286</v>
      </c>
      <c r="K17" s="130">
        <f>INDEX('Table 3 185 MW (NTN) 2026)'!$K$14:$K$41,MATCH($A17,'Table 3 185 MW (NTN) 2026)'!$B$14:$B$41,0),1)</f>
        <v>85.48</v>
      </c>
      <c r="L17" s="130">
        <f>INDEX('Table 3 YK Wind wS_2029'!$I$10:$I$33,MATCH($A17,'Table 3 YK Wind wS_2029'!$B$10:$B$33,0),1)</f>
        <v>58.114464203138702</v>
      </c>
      <c r="M17" s="130"/>
    </row>
    <row r="18" spans="1:13">
      <c r="A18" s="135">
        <f t="shared" si="0"/>
        <v>2031</v>
      </c>
      <c r="B18" s="130">
        <f>INDEX('Table 3 WYAE Wind_2024'!$J$10:$J$36,MATCH($A18,'Table 3 WYAE Wind_2024'!$B$10:$B$36,0),1)</f>
        <v>28.347690459483609</v>
      </c>
      <c r="C18" s="130">
        <f>IF($A18&lt;C$3,0,INDEX('Table 3 ID Wind_2030'!$I$10:$I$33,MATCH($A18,'Table 3 ID Wind_2030'!$B$10:$B$33,0),1))</f>
        <v>42.902079509892665</v>
      </c>
      <c r="D18" s="130">
        <f>INDEX('Table 3 PV wS YK_2024'!$I$10:$I$33,MATCH($A18,'Table 3 PV wS YK_2024'!$B$10:$B$33,0),1)</f>
        <v>48.498419388830342</v>
      </c>
      <c r="E18" s="130">
        <f>INDEX('Table 3 PV wS SO_2024'!$I$10:$I$33,MATCH($A18,'Table 3 PV wS SO_2024'!$B$10:$B$33,0),1)</f>
        <v>42.310471534215829</v>
      </c>
      <c r="F18" s="130">
        <f>INDEX('Table 3 PV wS UTN_2024'!$I$10:$I$33,MATCH($A18,'Table 3 PV wS UTN_2024'!$B$10:$B$33,0),1)</f>
        <v>41.391708005279213</v>
      </c>
      <c r="G18" s="130">
        <f>INDEX('Table 3 PV wS JB_2024'!$I$10:$I$33,MATCH($A18,'Table 3 PV wS JB_2024'!$B$10:$B$33,0),1)</f>
        <v>40.197060028216455</v>
      </c>
      <c r="H18" s="130">
        <f>INDEX('Table 3 PV wS JB_2029'!$I$10:$I$33,MATCH($A18,'Table 3 PV wS JB_2029'!$B$10:$B$33,0),1)</f>
        <v>36.821705426356594</v>
      </c>
      <c r="I18" s="130">
        <f>INDEX('Table 3 PV wS UTS_2024'!$I$10:$I$36,MATCH($A18,'Table 3 PV wS UTS_2024'!$B$10:$B$36,0),1)</f>
        <v>37.892518440463647</v>
      </c>
      <c r="J18" s="130">
        <f>INDEX('Table 3 PV wS UTS_2030'!$I$10:$I$36,MATCH($A18,'Table 3 PV wS UTS_2030'!$B$10:$B$36,0),1)</f>
        <v>48.556375131717601</v>
      </c>
      <c r="K18" s="130">
        <f>INDEX('Table 3 185 MW (NTN) 2026)'!$K$14:$K$41,MATCH($A18,'Table 3 185 MW (NTN) 2026)'!$B$14:$B$41,0),1)</f>
        <v>87.66</v>
      </c>
      <c r="L18" s="130">
        <f>INDEX('Table 3 YK Wind wS_2029'!$I$10:$I$33,MATCH($A18,'Table 3 YK Wind wS_2029'!$B$10:$B$33,0),1)</f>
        <v>59.461321671525766</v>
      </c>
      <c r="M18" s="130"/>
    </row>
    <row r="19" spans="1:13">
      <c r="A19" s="135">
        <f t="shared" si="0"/>
        <v>2032</v>
      </c>
      <c r="B19" s="130">
        <f>INDEX('Table 3 WYAE Wind_2024'!$J$10:$J$36,MATCH($A19,'Table 3 WYAE Wind_2024'!$B$10:$B$36,0),1)</f>
        <v>28.975952873430806</v>
      </c>
      <c r="C19" s="130">
        <f>IF($A19&lt;C$3,0,INDEX('Table 3 ID Wind_2030'!$I$10:$I$33,MATCH($A19,'Table 3 ID Wind_2030'!$B$10:$B$33,0),1))</f>
        <v>43.883675040324057</v>
      </c>
      <c r="D19" s="130">
        <f>INDEX('Table 3 PV wS YK_2024'!$I$10:$I$33,MATCH($A19,'Table 3 PV wS YK_2024'!$B$10:$B$33,0),1)</f>
        <v>49.613628380751663</v>
      </c>
      <c r="E19" s="130">
        <f>INDEX('Table 3 PV wS SO_2024'!$I$10:$I$33,MATCH($A19,'Table 3 PV wS SO_2024'!$B$10:$B$33,0),1)</f>
        <v>43.282905155051274</v>
      </c>
      <c r="F19" s="130">
        <f>INDEX('Table 3 PV wS UTN_2024'!$I$10:$I$33,MATCH($A19,'Table 3 PV wS UTN_2024'!$B$10:$B$33,0),1)</f>
        <v>42.343633853668898</v>
      </c>
      <c r="G19" s="130">
        <f>INDEX('Table 3 PV wS JB_2024'!$I$10:$I$33,MATCH($A19,'Table 3 PV wS JB_2024'!$B$10:$B$33,0),1)</f>
        <v>41.122438143782524</v>
      </c>
      <c r="H19" s="130">
        <f>INDEX('Table 3 PV wS JB_2029'!$I$10:$I$33,MATCH($A19,'Table 3 PV wS JB_2029'!$B$10:$B$33,0),1)</f>
        <v>37.667440343451815</v>
      </c>
      <c r="I19" s="130">
        <f>INDEX('Table 3 PV wS UTS_2024'!$I$10:$I$36,MATCH($A19,'Table 3 PV wS UTS_2024'!$B$10:$B$36,0),1)</f>
        <v>38.76361081840534</v>
      </c>
      <c r="J19" s="130">
        <f>INDEX('Table 3 PV wS UTS_2030'!$I$10:$I$36,MATCH($A19,'Table 3 PV wS UTS_2030'!$B$10:$B$36,0),1)</f>
        <v>49.673340358271872</v>
      </c>
      <c r="K19" s="130">
        <f>INDEX('Table 3 185 MW (NTN) 2026)'!$K$14:$K$41,MATCH($A19,'Table 3 185 MW (NTN) 2026)'!$B$14:$B$41,0),1)</f>
        <v>89.47</v>
      </c>
      <c r="L19" s="130">
        <f>INDEX('Table 3 YK Wind wS_2029'!$I$10:$I$33,MATCH($A19,'Table 3 YK Wind wS_2029'!$B$10:$B$33,0),1)</f>
        <v>60.836640905596077</v>
      </c>
      <c r="M19" s="130">
        <f>INDEX('Table 3 ID Wind wS_2032'!$I$10:$I$33,MATCH($A19,'Table 3 ID Wind wS_2032'!$B$10:$B$33,0),1)</f>
        <v>47.608568784015191</v>
      </c>
    </row>
    <row r="20" spans="1:13">
      <c r="A20" s="135">
        <f t="shared" si="0"/>
        <v>2033</v>
      </c>
      <c r="B20" s="130">
        <f>INDEX('Table 3 WYAE Wind_2024'!$J$10:$J$36,MATCH($A20,'Table 3 WYAE Wind_2024'!$B$10:$B$36,0),1)</f>
        <v>29.612961377473361</v>
      </c>
      <c r="C20" s="130">
        <f>IF($A20&lt;C$3,0,INDEX('Table 3 ID Wind_2030'!$I$10:$I$33,MATCH($A20,'Table 3 ID Wind_2030'!$B$10:$B$33,0),1))</f>
        <v>44.889651845763858</v>
      </c>
      <c r="D20" s="130">
        <f>INDEX('Table 3 PV wS YK_2024'!$I$10:$I$33,MATCH($A20,'Table 3 PV wS YK_2024'!$B$10:$B$33,0),1)</f>
        <v>50.755180892167196</v>
      </c>
      <c r="E20" s="130">
        <f>INDEX('Table 3 PV wS SO_2024'!$I$10:$I$33,MATCH($A20,'Table 3 PV wS SO_2024'!$B$10:$B$33,0),1)</f>
        <v>44.278400442784012</v>
      </c>
      <c r="F20" s="130">
        <f>INDEX('Table 3 PV wS UTN_2024'!$I$10:$I$33,MATCH($A20,'Table 3 PV wS UTN_2024'!$B$10:$B$33,0),1)</f>
        <v>43.31831490162169</v>
      </c>
      <c r="G20" s="130">
        <f>INDEX('Table 3 PV wS JB_2024'!$I$10:$I$33,MATCH($A20,'Table 3 PV wS JB_2024'!$B$10:$B$33,0),1)</f>
        <v>42.066778925651185</v>
      </c>
      <c r="H20" s="130">
        <f>INDEX('Table 3 PV wS JB_2029'!$I$10:$I$33,MATCH($A20,'Table 3 PV wS JB_2029'!$B$10:$B$33,0),1)</f>
        <v>38.535930460110137</v>
      </c>
      <c r="I20" s="130">
        <f>INDEX('Table 3 PV wS UTS_2024'!$I$10:$I$36,MATCH($A20,'Table 3 PV wS UTS_2024'!$B$10:$B$36,0),1)</f>
        <v>39.655778011942395</v>
      </c>
      <c r="J20" s="130">
        <f>INDEX('Table 3 PV wS UTS_2030'!$I$10:$I$36,MATCH($A20,'Table 3 PV wS UTS_2030'!$B$10:$B$36,0),1)</f>
        <v>50.814892869687384</v>
      </c>
      <c r="K20" s="130">
        <f>INDEX('Table 3 185 MW (NTN) 2026)'!$K$14:$K$41,MATCH($A20,'Table 3 185 MW (NTN) 2026)'!$B$14:$B$41,0),1)</f>
        <v>92.96</v>
      </c>
      <c r="L20" s="130">
        <f>INDEX('Table 3 YK Wind wS_2029'!$I$10:$I$33,MATCH($A20,'Table 3 YK Wind wS_2029'!$B$10:$B$33,0),1)</f>
        <v>62.230421905349672</v>
      </c>
      <c r="M20" s="130">
        <f>INDEX('Table 3 ID Wind wS_2032'!$I$10:$I$33,MATCH($A20,'Table 3 ID Wind wS_2032'!$B$10:$B$33,0),1)</f>
        <v>48.701485801272014</v>
      </c>
    </row>
    <row r="21" spans="1:13">
      <c r="A21" s="135">
        <f t="shared" si="0"/>
        <v>2034</v>
      </c>
      <c r="B21" s="130">
        <f>INDEX('Table 3 WYAE Wind_2024'!$J$10:$J$36,MATCH($A21,'Table 3 WYAE Wind_2024'!$B$10:$B$36,0),1)</f>
        <v>55.996097731906211</v>
      </c>
      <c r="C21" s="130">
        <f>IF($A21&lt;C$3,0,INDEX('Table 3 ID Wind_2030'!$I$10:$I$33,MATCH($A21,'Table 3 ID Wind_2030'!$B$10:$B$33,0),1))</f>
        <v>45.920601877144605</v>
      </c>
      <c r="D21" s="130">
        <f>INDEX('Table 3 PV wS YK_2024'!$I$10:$I$33,MATCH($A21,'Table 3 PV wS YK_2024'!$B$10:$B$33,0),1)</f>
        <v>51.923076923076927</v>
      </c>
      <c r="E21" s="130">
        <f>INDEX('Table 3 PV wS SO_2024'!$I$10:$I$33,MATCH($A21,'Table 3 PV wS SO_2024'!$B$10:$B$33,0),1)</f>
        <v>45.296957397414019</v>
      </c>
      <c r="F21" s="130">
        <f>INDEX('Table 3 PV wS UTN_2024'!$I$10:$I$33,MATCH($A21,'Table 3 PV wS UTN_2024'!$B$10:$B$33,0),1)</f>
        <v>44.315751149137576</v>
      </c>
      <c r="G21" s="130">
        <f>INDEX('Table 3 PV wS JB_2024'!$I$10:$I$33,MATCH($A21,'Table 3 PV wS JB_2024'!$B$10:$B$33,0),1)</f>
        <v>43.033874907082939</v>
      </c>
      <c r="H21" s="130">
        <f>INDEX('Table 3 PV wS JB_2029'!$I$10:$I$33,MATCH($A21,'Table 3 PV wS JB_2029'!$B$10:$B$33,0),1)</f>
        <v>39.423383243071044</v>
      </c>
      <c r="I21" s="130">
        <f>INDEX('Table 3 PV wS UTS_2024'!$I$10:$I$36,MATCH($A21,'Table 3 PV wS UTS_2024'!$B$10:$B$36,0),1)</f>
        <v>40.569020021074813</v>
      </c>
      <c r="J21" s="130">
        <f>INDEX('Table 3 PV wS UTS_2030'!$I$10:$I$36,MATCH($A21,'Table 3 PV wS UTS_2030'!$B$10:$B$36,0),1)</f>
        <v>51.984545135230064</v>
      </c>
      <c r="K21" s="130">
        <f>INDEX('Table 3 185 MW (NTN) 2026)'!$K$14:$K$41,MATCH($A21,'Table 3 185 MW (NTN) 2026)'!$B$14:$B$41,0),1)</f>
        <v>94.61</v>
      </c>
      <c r="L21" s="130">
        <f>INDEX('Table 3 YK Wind wS_2029'!$I$10:$I$33,MATCH($A21,'Table 3 YK Wind wS_2029'!$B$10:$B$33,0),1)</f>
        <v>63.655741631733754</v>
      </c>
      <c r="M21" s="130">
        <f>INDEX('Table 3 ID Wind wS_2032'!$I$10:$I$33,MATCH($A21,'Table 3 ID Wind wS_2032'!$B$10:$B$33,0),1)</f>
        <v>49.821234682134452</v>
      </c>
    </row>
    <row r="22" spans="1:13">
      <c r="A22" s="135">
        <f t="shared" si="0"/>
        <v>2035</v>
      </c>
      <c r="B22" s="130">
        <f>INDEX('Table 3 WYAE Wind_2024'!$J$10:$J$36,MATCH($A22,'Table 3 WYAE Wind_2024'!$B$10:$B$36,0),1)</f>
        <v>57.258116543085755</v>
      </c>
      <c r="C22" s="130">
        <f>IF($A22&lt;C$3,0,INDEX('Table 3 ID Wind_2030'!$I$10:$I$33,MATCH($A22,'Table 3 ID Wind_2030'!$B$10:$B$33,0),1))</f>
        <v>46.972856222586557</v>
      </c>
      <c r="D22" s="130">
        <f>INDEX('Table 3 PV wS YK_2024'!$I$10:$I$33,MATCH($A22,'Table 3 PV wS YK_2024'!$B$10:$B$33,0),1)</f>
        <v>53.117316473480848</v>
      </c>
      <c r="E22" s="130">
        <f>INDEX('Table 3 PV wS SO_2024'!$I$10:$I$33,MATCH($A22,'Table 3 PV wS SO_2024'!$B$10:$B$33,0),1)</f>
        <v>46.342419630090866</v>
      </c>
      <c r="F22" s="130">
        <f>INDEX('Table 3 PV wS UTN_2024'!$I$10:$I$33,MATCH($A22,'Table 3 PV wS UTN_2024'!$B$10:$B$33,0),1)</f>
        <v>45.335942596216569</v>
      </c>
      <c r="G22" s="130">
        <f>INDEX('Table 3 PV wS JB_2024'!$I$10:$I$33,MATCH($A22,'Table 3 PV wS JB_2024'!$B$10:$B$33,0),1)</f>
        <v>44.023726088077801</v>
      </c>
      <c r="H22" s="130">
        <f>INDEX('Table 3 PV wS JB_2029'!$I$10:$I$33,MATCH($A22,'Table 3 PV wS JB_2029'!$B$10:$B$33,0),1)</f>
        <v>40.33359122559505</v>
      </c>
      <c r="I22" s="130">
        <f>INDEX('Table 3 PV wS UTS_2024'!$I$10:$I$36,MATCH($A22,'Table 3 PV wS UTS_2024'!$B$10:$B$36,0),1)</f>
        <v>41.5033368458026</v>
      </c>
      <c r="J22" s="130">
        <f>INDEX('Table 3 PV wS UTS_2030'!$I$10:$I$36,MATCH($A22,'Table 3 PV wS UTS_2030'!$B$10:$B$36,0),1)</f>
        <v>53.182297154899906</v>
      </c>
      <c r="K22" s="130">
        <f>INDEX('Table 3 185 MW (NTN) 2026)'!$K$14:$K$41,MATCH($A22,'Table 3 185 MW (NTN) 2026)'!$B$14:$B$41,0),1)</f>
        <v>96.39</v>
      </c>
      <c r="L22" s="130">
        <f>INDEX('Table 3 YK Wind wS_2029'!$I$10:$I$33,MATCH($A22,'Table 3 YK Wind wS_2029'!$B$10:$B$33,0),1)</f>
        <v>64.782600084748296</v>
      </c>
      <c r="M22" s="130">
        <f>INDEX('Table 3 ID Wind wS_2032'!$I$10:$I$33,MATCH($A22,'Table 3 ID Wind wS_2032'!$B$10:$B$33,0),1)</f>
        <v>50.96252228962738</v>
      </c>
    </row>
    <row r="23" spans="1:13">
      <c r="A23" s="135">
        <f t="shared" si="0"/>
        <v>2036</v>
      </c>
      <c r="B23" s="130">
        <f>INDEX('Table 3 WYAE Wind_2024'!$J$10:$J$36,MATCH($A23,'Table 3 WYAE Wind_2024'!$B$10:$B$36,0),1)</f>
        <v>58.551472410735485</v>
      </c>
      <c r="C23" s="130">
        <f>IF($A23&lt;C$3,0,INDEX('Table 3 ID Wind_2030'!$I$10:$I$33,MATCH($A23,'Table 3 ID Wind_2030'!$B$10:$B$33,0),1))</f>
        <v>48.052747573165739</v>
      </c>
      <c r="D23" s="130">
        <f>INDEX('Table 3 PV wS YK_2024'!$I$10:$I$33,MATCH($A23,'Table 3 PV wS YK_2024'!$B$10:$B$33,0),1)</f>
        <v>54.337899543378995</v>
      </c>
      <c r="E23" s="130">
        <f>INDEX('Table 3 PV wS SO_2024'!$I$10:$I$33,MATCH($A23,'Table 3 PV wS SO_2024'!$B$10:$B$33,0),1)</f>
        <v>47.407099918515449</v>
      </c>
      <c r="F23" s="130">
        <f>INDEX('Table 3 PV wS UTN_2024'!$I$10:$I$33,MATCH($A23,'Table 3 PV wS UTN_2024'!$B$10:$B$33,0),1)</f>
        <v>46.378889242858669</v>
      </c>
      <c r="G23" s="130">
        <f>INDEX('Table 3 PV wS JB_2024'!$I$10:$I$33,MATCH($A23,'Table 3 PV wS JB_2024'!$B$10:$B$33,0),1)</f>
        <v>45.036332468635756</v>
      </c>
      <c r="H23" s="130">
        <f>INDEX('Table 3 PV wS JB_2029'!$I$10:$I$33,MATCH($A23,'Table 3 PV wS JB_2029'!$B$10:$B$33,0),1)</f>
        <v>41.258969341161126</v>
      </c>
      <c r="I23" s="130">
        <f>INDEX('Table 3 PV wS UTS_2024'!$I$10:$I$36,MATCH($A23,'Table 3 PV wS UTS_2024'!$B$10:$B$36,0),1)</f>
        <v>42.455216016859858</v>
      </c>
      <c r="J23" s="130">
        <f>INDEX('Table 3 PV wS UTS_2030'!$I$10:$I$36,MATCH($A23,'Table 3 PV wS UTS_2030'!$B$10:$B$36,0),1)</f>
        <v>54.404636459430975</v>
      </c>
      <c r="K23" s="130">
        <f>INDEX('Table 3 185 MW (NTN) 2026)'!$K$14:$K$41,MATCH($A23,'Table 3 185 MW (NTN) 2026)'!$B$14:$B$41,0),1)</f>
        <v>98.58</v>
      </c>
      <c r="L23" s="130">
        <f>INDEX('Table 3 YK Wind wS_2029'!$I$10:$I$33,MATCH($A23,'Table 3 YK Wind wS_2029'!$B$10:$B$33,0),1)</f>
        <v>65.930997264393341</v>
      </c>
      <c r="M23" s="130">
        <f>INDEX('Table 3 ID Wind wS_2032'!$I$10:$I$33,MATCH($A23,'Table 3 ID Wind wS_2032'!$B$10:$B$33,0),1)</f>
        <v>52.130442929954761</v>
      </c>
    </row>
    <row r="24" spans="1:13">
      <c r="A24" s="135">
        <f t="shared" si="0"/>
        <v>2037</v>
      </c>
      <c r="B24" s="130">
        <f>INDEX('Table 3 WYAE Wind_2024'!$J$10:$J$36,MATCH($A24,'Table 3 WYAE Wind_2024'!$B$10:$B$36,0),1)</f>
        <v>59.871119768757069</v>
      </c>
      <c r="C24" s="130">
        <f>IF($A24&lt;C$3,0,INDEX('Table 3 ID Wind_2030'!$I$10:$I$33,MATCH($A24,'Table 3 ID Wind_2030'!$B$10:$B$33,0),1))</f>
        <v>49.154356419557047</v>
      </c>
      <c r="D24" s="130">
        <f>INDEX('Table 3 PV wS YK_2024'!$I$10:$I$33,MATCH($A24,'Table 3 PV wS YK_2024'!$B$10:$B$33,0),1)</f>
        <v>55.584826132771326</v>
      </c>
      <c r="E24" s="130">
        <f>INDEX('Table 3 PV wS SO_2024'!$I$10:$I$33,MATCH($A24,'Table 3 PV wS SO_2024'!$B$10:$B$33,0),1)</f>
        <v>48.494841873837309</v>
      </c>
      <c r="F24" s="130">
        <f>INDEX('Table 3 PV wS UTN_2024'!$I$10:$I$33,MATCH($A24,'Table 3 PV wS UTN_2024'!$B$10:$B$33,0),1)</f>
        <v>47.444591089063856</v>
      </c>
      <c r="G24" s="130">
        <f>INDEX('Table 3 PV wS JB_2024'!$I$10:$I$33,MATCH($A24,'Table 3 PV wS JB_2024'!$B$10:$B$33,0),1)</f>
        <v>46.071694048756811</v>
      </c>
      <c r="H24" s="130">
        <f>INDEX('Table 3 PV wS JB_2029'!$I$10:$I$33,MATCH($A24,'Table 3 PV wS JB_2029'!$B$10:$B$33,0),1)</f>
        <v>42.207102656290296</v>
      </c>
      <c r="I24" s="130">
        <f>INDEX('Table 3 PV wS UTS_2024'!$I$10:$I$36,MATCH($A24,'Table 3 PV wS UTS_2024'!$B$10:$B$36,0),1)</f>
        <v>43.431682472778363</v>
      </c>
      <c r="J24" s="130">
        <f>INDEX('Table 3 PV wS UTS_2030'!$I$10:$I$36,MATCH($A24,'Table 3 PV wS UTS_2030'!$B$10:$B$36,0),1)</f>
        <v>55.655075518089227</v>
      </c>
      <c r="K24" s="130">
        <f>INDEX('Table 3 185 MW (NTN) 2026)'!$K$14:$K$41,MATCH($A24,'Table 3 185 MW (NTN) 2026)'!$B$14:$B$41,0),1)</f>
        <v>100.72</v>
      </c>
      <c r="L24" s="130">
        <f>INDEX('Table 3 YK Wind wS_2029'!$I$10:$I$33,MATCH($A24,'Table 3 YK Wind wS_2029'!$B$10:$B$33,0),1)</f>
        <v>67.132330731354685</v>
      </c>
      <c r="M24" s="130">
        <f>INDEX('Table 3 ID Wind wS_2032'!$I$10:$I$33,MATCH($A24,'Table 3 ID Wind wS_2032'!$B$10:$B$33,0),1)</f>
        <v>53.333167870267836</v>
      </c>
    </row>
    <row r="25" spans="1:13">
      <c r="A25" s="135">
        <f t="shared" si="0"/>
        <v>2038</v>
      </c>
      <c r="B25" s="130">
        <f>INDEX('Table 3 WYAE Wind_2024'!$J$10:$J$36,MATCH($A25,'Table 3 WYAE Wind_2024'!$B$10:$B$36,0),1)</f>
        <v>61.222104183248859</v>
      </c>
      <c r="C25" s="130">
        <f>IF($A25&lt;C$3,0,INDEX('Table 3 ID Wind_2030'!$I$10:$I$33,MATCH($A25,'Table 3 ID Wind_2030'!$B$10:$B$33,0),1))</f>
        <v>50.283898246551836</v>
      </c>
      <c r="D25" s="130">
        <f>INDEX('Table 3 PV wS YK_2024'!$I$10:$I$33,MATCH($A25,'Table 3 PV wS YK_2024'!$B$10:$B$33,0),1)</f>
        <v>56.862486828240257</v>
      </c>
      <c r="E25" s="130">
        <f>INDEX('Table 3 PV wS SO_2024'!$I$10:$I$33,MATCH($A25,'Table 3 PV wS SO_2024'!$B$10:$B$33,0),1)</f>
        <v>49.609489107206002</v>
      </c>
      <c r="F25" s="130">
        <f>INDEX('Table 3 PV wS UTN_2024'!$I$10:$I$33,MATCH($A25,'Table 3 PV wS UTN_2024'!$B$10:$B$33,0),1)</f>
        <v>48.536840668092665</v>
      </c>
      <c r="G25" s="130">
        <f>INDEX('Table 3 PV wS JB_2024'!$I$10:$I$33,MATCH($A25,'Table 3 PV wS JB_2024'!$B$10:$B$33,0),1)</f>
        <v>47.129810828440974</v>
      </c>
      <c r="H25" s="130">
        <f>INDEX('Table 3 PV wS JB_2029'!$I$10:$I$33,MATCH($A25,'Table 3 PV wS JB_2029'!$B$10:$B$33,0),1)</f>
        <v>43.17799117098258</v>
      </c>
      <c r="I25" s="130">
        <f>INDEX('Table 3 PV wS UTS_2024'!$I$10:$I$36,MATCH($A25,'Table 3 PV wS UTS_2024'!$B$10:$B$36,0),1)</f>
        <v>44.43273621355813</v>
      </c>
      <c r="J25" s="130">
        <f>INDEX('Table 3 PV wS UTS_2030'!$I$10:$I$36,MATCH($A25,'Table 3 PV wS UTS_2030'!$B$10:$B$36,0),1)</f>
        <v>56.933614330874605</v>
      </c>
      <c r="K25" s="130">
        <f>INDEX('Table 3 185 MW (NTN) 2026)'!$K$14:$K$41,MATCH($A25,'Table 3 185 MW (NTN) 2026)'!$B$14:$B$41,0),1)</f>
        <v>103.75</v>
      </c>
      <c r="L25" s="130">
        <f>INDEX('Table 3 YK Wind wS_2029'!$I$10:$I$33,MATCH($A25,'Table 3 YK Wind wS_2029'!$B$10:$B$33,0),1)</f>
        <v>68.355202924946525</v>
      </c>
      <c r="M25" s="130">
        <f>INDEX('Table 3 ID Wind wS_2032'!$I$10:$I$33,MATCH($A25,'Table 3 ID Wind wS_2032'!$B$10:$B$33,0),1)</f>
        <v>54.557431537211379</v>
      </c>
    </row>
    <row r="26" spans="1:13">
      <c r="A26" s="135">
        <f t="shared" si="0"/>
        <v>2039</v>
      </c>
      <c r="B26" s="345">
        <f>B25*(1+$N$14)</f>
        <v>62.614907053417774</v>
      </c>
      <c r="C26" s="345">
        <f t="shared" ref="C26:C40" si="1">C25*(1+$N$14)</f>
        <v>51.427856931660891</v>
      </c>
      <c r="D26" s="345">
        <f t="shared" ref="D26:D40" si="2">D25*(1+$N$14)</f>
        <v>58.156108403582728</v>
      </c>
      <c r="E26" s="345">
        <f t="shared" ref="E26:E40" si="3">E25*(1+$N$14)</f>
        <v>50.738104984394944</v>
      </c>
      <c r="F26" s="345">
        <f t="shared" ref="F26:F40" si="4">F25*(1+$N$14)</f>
        <v>49.641053793291775</v>
      </c>
      <c r="G26" s="345">
        <f t="shared" ref="G26:G40" si="5">G25*(1+$N$14)</f>
        <v>48.202014024788006</v>
      </c>
      <c r="H26" s="345">
        <f t="shared" ref="H26:H40" si="6">H25*(1+$N$14)</f>
        <v>44.160290470122433</v>
      </c>
      <c r="I26" s="345">
        <f t="shared" ref="I26:I40" si="7">I25*(1+$N$14)</f>
        <v>45.443580962416583</v>
      </c>
      <c r="J26" s="345">
        <f t="shared" ref="J26:J40" si="8">J25*(1+$N$14)</f>
        <v>58.228854056902001</v>
      </c>
      <c r="K26" s="345">
        <f t="shared" ref="K26:K40" si="9">K25*(1+$N$14)</f>
        <v>106.11031250000001</v>
      </c>
      <c r="L26" s="345">
        <f t="shared" ref="L26:L40" si="10">L25*(1+$N$14)</f>
        <v>69.910283791489064</v>
      </c>
      <c r="M26" s="345">
        <f t="shared" ref="M26:M46" si="11">M25*(1+$N$14)</f>
        <v>55.798613104682943</v>
      </c>
    </row>
    <row r="27" spans="1:13">
      <c r="A27" s="135">
        <f t="shared" si="0"/>
        <v>2040</v>
      </c>
      <c r="B27" s="345">
        <f t="shared" ref="B27:B40" si="12">B26*(1+$N$14)</f>
        <v>64.039396188883032</v>
      </c>
      <c r="C27" s="345">
        <f t="shared" si="1"/>
        <v>52.59784067685618</v>
      </c>
      <c r="D27" s="345">
        <f t="shared" si="2"/>
        <v>59.479159869764239</v>
      </c>
      <c r="E27" s="345">
        <f t="shared" si="3"/>
        <v>51.892396872789931</v>
      </c>
      <c r="F27" s="345">
        <f t="shared" si="4"/>
        <v>50.770387767089169</v>
      </c>
      <c r="G27" s="345">
        <f t="shared" si="5"/>
        <v>49.298609843851935</v>
      </c>
      <c r="H27" s="345">
        <f t="shared" si="6"/>
        <v>45.16493707831772</v>
      </c>
      <c r="I27" s="345">
        <f t="shared" si="7"/>
        <v>46.477422429311559</v>
      </c>
      <c r="J27" s="345">
        <f t="shared" si="8"/>
        <v>59.553560486696526</v>
      </c>
      <c r="K27" s="345">
        <f t="shared" si="9"/>
        <v>108.52432210937501</v>
      </c>
      <c r="L27" s="345">
        <f t="shared" si="10"/>
        <v>71.500742747745448</v>
      </c>
      <c r="M27" s="345">
        <f t="shared" si="11"/>
        <v>57.068031552814482</v>
      </c>
    </row>
    <row r="28" spans="1:13">
      <c r="A28" s="135">
        <f t="shared" si="0"/>
        <v>2041</v>
      </c>
      <c r="B28" s="345">
        <f t="shared" si="12"/>
        <v>65.496292452180128</v>
      </c>
      <c r="C28" s="345">
        <f t="shared" si="1"/>
        <v>53.794441552254661</v>
      </c>
      <c r="D28" s="345">
        <f t="shared" si="2"/>
        <v>60.832310756801377</v>
      </c>
      <c r="E28" s="345">
        <f t="shared" si="3"/>
        <v>53.072948901645901</v>
      </c>
      <c r="F28" s="345">
        <f t="shared" si="4"/>
        <v>51.925414088790447</v>
      </c>
      <c r="G28" s="345">
        <f t="shared" si="5"/>
        <v>50.420153217799566</v>
      </c>
      <c r="H28" s="345">
        <f t="shared" si="6"/>
        <v>46.192439396849451</v>
      </c>
      <c r="I28" s="345">
        <f t="shared" si="7"/>
        <v>47.534783789578398</v>
      </c>
      <c r="J28" s="345">
        <f t="shared" si="8"/>
        <v>60.908403987768878</v>
      </c>
      <c r="K28" s="345">
        <f t="shared" si="9"/>
        <v>110.99325043736329</v>
      </c>
      <c r="L28" s="345">
        <f t="shared" si="10"/>
        <v>73.127384645256654</v>
      </c>
      <c r="M28" s="345">
        <f t="shared" si="11"/>
        <v>58.36632927064101</v>
      </c>
    </row>
    <row r="29" spans="1:13">
      <c r="A29" s="135">
        <f t="shared" si="0"/>
        <v>2042</v>
      </c>
      <c r="B29" s="345">
        <f t="shared" si="12"/>
        <v>66.986333105467224</v>
      </c>
      <c r="C29" s="345">
        <f t="shared" si="1"/>
        <v>55.01826509756846</v>
      </c>
      <c r="D29" s="345">
        <f t="shared" si="2"/>
        <v>62.216245826518609</v>
      </c>
      <c r="E29" s="345">
        <f t="shared" si="3"/>
        <v>54.280358489158345</v>
      </c>
      <c r="F29" s="345">
        <f t="shared" si="4"/>
        <v>53.106717259310429</v>
      </c>
      <c r="G29" s="345">
        <f t="shared" si="5"/>
        <v>51.567211703504512</v>
      </c>
      <c r="H29" s="345">
        <f t="shared" si="6"/>
        <v>47.243317393127782</v>
      </c>
      <c r="I29" s="345">
        <f t="shared" si="7"/>
        <v>48.616200120791312</v>
      </c>
      <c r="J29" s="345">
        <f t="shared" si="8"/>
        <v>62.294070178490621</v>
      </c>
      <c r="K29" s="345">
        <f t="shared" si="9"/>
        <v>113.51834688481331</v>
      </c>
      <c r="L29" s="345">
        <f t="shared" si="10"/>
        <v>74.791032645936241</v>
      </c>
      <c r="M29" s="345">
        <f t="shared" si="11"/>
        <v>59.694163261548098</v>
      </c>
    </row>
    <row r="30" spans="1:13">
      <c r="A30" s="135">
        <f t="shared" si="0"/>
        <v>2043</v>
      </c>
      <c r="B30" s="345">
        <f t="shared" si="12"/>
        <v>68.510272183616607</v>
      </c>
      <c r="C30" s="345">
        <f t="shared" si="1"/>
        <v>56.269930628538141</v>
      </c>
      <c r="D30" s="345">
        <f t="shared" si="2"/>
        <v>63.631665419071908</v>
      </c>
      <c r="E30" s="345">
        <f t="shared" si="3"/>
        <v>55.515236644786704</v>
      </c>
      <c r="F30" s="345">
        <f t="shared" si="4"/>
        <v>54.314895076959743</v>
      </c>
      <c r="G30" s="345">
        <f t="shared" si="5"/>
        <v>52.740365769759244</v>
      </c>
      <c r="H30" s="345">
        <f t="shared" si="6"/>
        <v>48.318102863821444</v>
      </c>
      <c r="I30" s="345">
        <f t="shared" si="7"/>
        <v>49.722218673539317</v>
      </c>
      <c r="J30" s="345">
        <f t="shared" si="8"/>
        <v>63.711260275051288</v>
      </c>
      <c r="K30" s="345">
        <f t="shared" si="9"/>
        <v>116.10088927644281</v>
      </c>
      <c r="L30" s="345">
        <f t="shared" si="10"/>
        <v>76.492528638631299</v>
      </c>
      <c r="M30" s="345">
        <f t="shared" si="11"/>
        <v>61.052205475748323</v>
      </c>
    </row>
    <row r="31" spans="1:13">
      <c r="A31" s="135">
        <f t="shared" si="0"/>
        <v>2044</v>
      </c>
      <c r="B31" s="345">
        <f t="shared" si="12"/>
        <v>70.068880875793894</v>
      </c>
      <c r="C31" s="345">
        <f t="shared" si="1"/>
        <v>57.550071550337385</v>
      </c>
      <c r="D31" s="345">
        <f t="shared" si="2"/>
        <v>65.079285807355802</v>
      </c>
      <c r="E31" s="345">
        <f t="shared" si="3"/>
        <v>56.778208278455601</v>
      </c>
      <c r="F31" s="345">
        <f t="shared" si="4"/>
        <v>55.550558939960581</v>
      </c>
      <c r="G31" s="345">
        <f t="shared" si="5"/>
        <v>53.940209091021266</v>
      </c>
      <c r="H31" s="345">
        <f t="shared" si="6"/>
        <v>49.417339703973383</v>
      </c>
      <c r="I31" s="345">
        <f t="shared" si="7"/>
        <v>50.853399148362335</v>
      </c>
      <c r="J31" s="345">
        <f t="shared" si="8"/>
        <v>65.160691446308704</v>
      </c>
      <c r="K31" s="345">
        <f t="shared" si="9"/>
        <v>118.74218450748189</v>
      </c>
      <c r="L31" s="345">
        <f t="shared" si="10"/>
        <v>78.232733665160168</v>
      </c>
      <c r="M31" s="345">
        <f t="shared" si="11"/>
        <v>62.441143150321601</v>
      </c>
    </row>
    <row r="32" spans="1:13">
      <c r="A32" s="135">
        <f t="shared" si="0"/>
        <v>2045</v>
      </c>
      <c r="B32" s="345">
        <f t="shared" si="12"/>
        <v>71.662947915718206</v>
      </c>
      <c r="C32" s="345">
        <f t="shared" si="1"/>
        <v>58.859335678107563</v>
      </c>
      <c r="D32" s="345">
        <f t="shared" si="2"/>
        <v>66.559839559473147</v>
      </c>
      <c r="E32" s="345">
        <f t="shared" si="3"/>
        <v>58.069912516790467</v>
      </c>
      <c r="F32" s="345">
        <f t="shared" si="4"/>
        <v>56.814334155844683</v>
      </c>
      <c r="G32" s="345">
        <f t="shared" si="5"/>
        <v>55.167348847842</v>
      </c>
      <c r="H32" s="345">
        <f t="shared" si="6"/>
        <v>50.541584182238779</v>
      </c>
      <c r="I32" s="345">
        <f t="shared" si="7"/>
        <v>52.010313978987583</v>
      </c>
      <c r="J32" s="345">
        <f t="shared" si="8"/>
        <v>66.643097176712232</v>
      </c>
      <c r="K32" s="345">
        <f t="shared" si="9"/>
        <v>121.44356920502712</v>
      </c>
      <c r="L32" s="345">
        <f t="shared" si="10"/>
        <v>80.012528356042566</v>
      </c>
      <c r="M32" s="345">
        <f t="shared" si="11"/>
        <v>63.861679156991421</v>
      </c>
    </row>
    <row r="33" spans="1:13">
      <c r="A33" s="135">
        <f t="shared" si="0"/>
        <v>2046</v>
      </c>
      <c r="B33" s="345">
        <f t="shared" si="12"/>
        <v>73.293279980800804</v>
      </c>
      <c r="C33" s="345">
        <f t="shared" si="1"/>
        <v>60.198385564784516</v>
      </c>
      <c r="D33" s="345">
        <f t="shared" si="2"/>
        <v>68.074075909451167</v>
      </c>
      <c r="E33" s="345">
        <f t="shared" si="3"/>
        <v>59.391003026547452</v>
      </c>
      <c r="F33" s="345">
        <f t="shared" si="4"/>
        <v>58.106860257890155</v>
      </c>
      <c r="G33" s="345">
        <f t="shared" si="5"/>
        <v>56.422406034130411</v>
      </c>
      <c r="H33" s="345">
        <f t="shared" si="6"/>
        <v>51.691405222384716</v>
      </c>
      <c r="I33" s="345">
        <f t="shared" si="7"/>
        <v>53.193548622009551</v>
      </c>
      <c r="J33" s="345">
        <f t="shared" si="8"/>
        <v>68.159227637482445</v>
      </c>
      <c r="K33" s="345">
        <f t="shared" si="9"/>
        <v>124.20641040444148</v>
      </c>
      <c r="L33" s="345">
        <f t="shared" si="10"/>
        <v>81.832813376142539</v>
      </c>
      <c r="M33" s="345">
        <f t="shared" si="11"/>
        <v>65.314532357812979</v>
      </c>
    </row>
    <row r="34" spans="1:13">
      <c r="A34" s="135">
        <f t="shared" si="0"/>
        <v>2047</v>
      </c>
      <c r="B34" s="345">
        <f t="shared" si="12"/>
        <v>74.960702100364031</v>
      </c>
      <c r="C34" s="345">
        <f t="shared" si="1"/>
        <v>61.567898836383364</v>
      </c>
      <c r="D34" s="345">
        <f t="shared" si="2"/>
        <v>69.62276113639119</v>
      </c>
      <c r="E34" s="345">
        <f t="shared" si="3"/>
        <v>60.742148345401411</v>
      </c>
      <c r="F34" s="345">
        <f t="shared" si="4"/>
        <v>59.428791328757157</v>
      </c>
      <c r="G34" s="345">
        <f t="shared" si="5"/>
        <v>57.706015771406882</v>
      </c>
      <c r="H34" s="345">
        <f t="shared" si="6"/>
        <v>52.867384691193969</v>
      </c>
      <c r="I34" s="345">
        <f t="shared" si="7"/>
        <v>54.403701853160271</v>
      </c>
      <c r="J34" s="345">
        <f t="shared" si="8"/>
        <v>69.709850066235177</v>
      </c>
      <c r="K34" s="345">
        <f t="shared" si="9"/>
        <v>127.03210624114253</v>
      </c>
      <c r="L34" s="345">
        <f t="shared" si="10"/>
        <v>83.694509880449786</v>
      </c>
      <c r="M34" s="345">
        <f t="shared" si="11"/>
        <v>66.800437968953233</v>
      </c>
    </row>
    <row r="35" spans="1:13">
      <c r="A35" s="135">
        <f t="shared" si="0"/>
        <v>2048</v>
      </c>
      <c r="B35" s="345">
        <f t="shared" si="12"/>
        <v>76.666058073147312</v>
      </c>
      <c r="C35" s="345">
        <f t="shared" si="1"/>
        <v>62.968568534911086</v>
      </c>
      <c r="D35" s="345">
        <f t="shared" si="2"/>
        <v>71.20667895224409</v>
      </c>
      <c r="E35" s="345">
        <f t="shared" si="3"/>
        <v>62.124032220259295</v>
      </c>
      <c r="F35" s="345">
        <f t="shared" si="4"/>
        <v>60.780796331486385</v>
      </c>
      <c r="G35" s="345">
        <f t="shared" si="5"/>
        <v>59.018827630206388</v>
      </c>
      <c r="H35" s="345">
        <f t="shared" si="6"/>
        <v>54.070117692918636</v>
      </c>
      <c r="I35" s="345">
        <f t="shared" si="7"/>
        <v>55.641386070319669</v>
      </c>
      <c r="J35" s="345">
        <f t="shared" si="8"/>
        <v>71.295749155242035</v>
      </c>
      <c r="K35" s="345">
        <f t="shared" si="9"/>
        <v>129.92208665812853</v>
      </c>
      <c r="L35" s="345">
        <f t="shared" si="10"/>
        <v>85.598559980230021</v>
      </c>
      <c r="M35" s="345">
        <f t="shared" si="11"/>
        <v>68.32014793274692</v>
      </c>
    </row>
    <row r="36" spans="1:13">
      <c r="A36" s="135">
        <f t="shared" si="0"/>
        <v>2049</v>
      </c>
      <c r="B36" s="345">
        <f t="shared" si="12"/>
        <v>78.410210894311419</v>
      </c>
      <c r="C36" s="345">
        <f t="shared" si="1"/>
        <v>64.401103469080311</v>
      </c>
      <c r="D36" s="345">
        <f t="shared" si="2"/>
        <v>72.826630898407643</v>
      </c>
      <c r="E36" s="345">
        <f t="shared" si="3"/>
        <v>63.537353953270198</v>
      </c>
      <c r="F36" s="345">
        <f t="shared" si="4"/>
        <v>62.163559448027705</v>
      </c>
      <c r="G36" s="345">
        <f t="shared" si="5"/>
        <v>60.361505958793586</v>
      </c>
      <c r="H36" s="345">
        <f t="shared" si="6"/>
        <v>55.300212870432539</v>
      </c>
      <c r="I36" s="345">
        <f t="shared" si="7"/>
        <v>56.907227603419443</v>
      </c>
      <c r="J36" s="345">
        <f t="shared" si="8"/>
        <v>72.917727448523792</v>
      </c>
      <c r="K36" s="345">
        <f t="shared" si="9"/>
        <v>132.87781412960098</v>
      </c>
      <c r="L36" s="345">
        <f t="shared" si="10"/>
        <v>87.545927219780253</v>
      </c>
      <c r="M36" s="345">
        <f t="shared" si="11"/>
        <v>69.874431298216919</v>
      </c>
    </row>
    <row r="37" spans="1:13">
      <c r="A37" s="135">
        <f t="shared" si="0"/>
        <v>2050</v>
      </c>
      <c r="B37" s="345">
        <f t="shared" si="12"/>
        <v>80.194043192157011</v>
      </c>
      <c r="C37" s="345">
        <f t="shared" si="1"/>
        <v>65.866228573001891</v>
      </c>
      <c r="D37" s="345">
        <f t="shared" si="2"/>
        <v>74.483436751346417</v>
      </c>
      <c r="E37" s="345">
        <f t="shared" si="3"/>
        <v>64.982828755707104</v>
      </c>
      <c r="F37" s="345">
        <f t="shared" si="4"/>
        <v>63.577780425470337</v>
      </c>
      <c r="G37" s="345">
        <f t="shared" si="5"/>
        <v>61.734730219356145</v>
      </c>
      <c r="H37" s="345">
        <f t="shared" si="6"/>
        <v>56.558292713234884</v>
      </c>
      <c r="I37" s="345">
        <f t="shared" si="7"/>
        <v>58.201867031397235</v>
      </c>
      <c r="J37" s="345">
        <f t="shared" si="8"/>
        <v>74.576605747977709</v>
      </c>
      <c r="K37" s="345">
        <f t="shared" si="9"/>
        <v>135.90078440104941</v>
      </c>
      <c r="L37" s="345">
        <f t="shared" si="10"/>
        <v>89.537597064030265</v>
      </c>
      <c r="M37" s="345">
        <f t="shared" si="11"/>
        <v>71.464074610251359</v>
      </c>
    </row>
    <row r="38" spans="1:13">
      <c r="A38" s="135">
        <f t="shared" si="0"/>
        <v>2051</v>
      </c>
      <c r="B38" s="345">
        <f t="shared" si="12"/>
        <v>82.018457674778588</v>
      </c>
      <c r="C38" s="345">
        <f t="shared" si="1"/>
        <v>67.364685273037693</v>
      </c>
      <c r="D38" s="345">
        <f t="shared" si="2"/>
        <v>76.177934937439545</v>
      </c>
      <c r="E38" s="345">
        <f t="shared" si="3"/>
        <v>66.461188109899439</v>
      </c>
      <c r="F38" s="345">
        <f t="shared" si="4"/>
        <v>65.024174930149783</v>
      </c>
      <c r="G38" s="345">
        <f t="shared" si="5"/>
        <v>63.139195331846501</v>
      </c>
      <c r="H38" s="345">
        <f t="shared" si="6"/>
        <v>57.844993872460982</v>
      </c>
      <c r="I38" s="345">
        <f t="shared" si="7"/>
        <v>59.525959506361524</v>
      </c>
      <c r="J38" s="345">
        <f t="shared" si="8"/>
        <v>76.273223528744211</v>
      </c>
      <c r="K38" s="345">
        <f t="shared" si="9"/>
        <v>138.9925272461733</v>
      </c>
      <c r="L38" s="345">
        <f t="shared" si="10"/>
        <v>91.574577397236965</v>
      </c>
      <c r="M38" s="345">
        <f t="shared" si="11"/>
        <v>73.089882307634582</v>
      </c>
    </row>
    <row r="39" spans="1:13">
      <c r="A39" s="135">
        <f t="shared" si="0"/>
        <v>2052</v>
      </c>
      <c r="B39" s="345">
        <f t="shared" si="12"/>
        <v>83.884377586879808</v>
      </c>
      <c r="C39" s="345">
        <f t="shared" si="1"/>
        <v>68.897231862999305</v>
      </c>
      <c r="D39" s="345">
        <f t="shared" si="2"/>
        <v>77.910982957266299</v>
      </c>
      <c r="E39" s="345">
        <f t="shared" si="3"/>
        <v>67.973180139399659</v>
      </c>
      <c r="F39" s="345">
        <f t="shared" si="4"/>
        <v>66.503474909810691</v>
      </c>
      <c r="G39" s="345">
        <f t="shared" si="5"/>
        <v>64.575612025646009</v>
      </c>
      <c r="H39" s="345">
        <f t="shared" si="6"/>
        <v>59.160967483059473</v>
      </c>
      <c r="I39" s="345">
        <f t="shared" si="7"/>
        <v>60.880175085131249</v>
      </c>
      <c r="J39" s="345">
        <f t="shared" si="8"/>
        <v>78.008439364023147</v>
      </c>
      <c r="K39" s="345">
        <f t="shared" si="9"/>
        <v>142.15460724102374</v>
      </c>
      <c r="L39" s="345">
        <f t="shared" si="10"/>
        <v>93.657899033024108</v>
      </c>
      <c r="M39" s="345">
        <f t="shared" si="11"/>
        <v>74.752677130133279</v>
      </c>
    </row>
    <row r="40" spans="1:13">
      <c r="A40" s="135">
        <f t="shared" si="0"/>
        <v>2053</v>
      </c>
      <c r="B40" s="345">
        <f t="shared" si="12"/>
        <v>85.792747176981322</v>
      </c>
      <c r="C40" s="345">
        <f t="shared" si="1"/>
        <v>70.464643887882545</v>
      </c>
      <c r="D40" s="345">
        <f t="shared" si="2"/>
        <v>79.683457819544117</v>
      </c>
      <c r="E40" s="345">
        <f t="shared" si="3"/>
        <v>69.519569987571003</v>
      </c>
      <c r="F40" s="345">
        <f t="shared" si="4"/>
        <v>68.016428964008881</v>
      </c>
      <c r="G40" s="345">
        <f t="shared" si="5"/>
        <v>66.044707199229464</v>
      </c>
      <c r="H40" s="345">
        <f t="shared" si="6"/>
        <v>60.506879493299081</v>
      </c>
      <c r="I40" s="345">
        <f t="shared" si="7"/>
        <v>62.26519906831799</v>
      </c>
      <c r="J40" s="345">
        <f t="shared" si="8"/>
        <v>79.783131359554673</v>
      </c>
      <c r="K40" s="345">
        <f t="shared" si="9"/>
        <v>145.38862455575705</v>
      </c>
      <c r="L40" s="345">
        <f t="shared" si="10"/>
        <v>95.788616236025405</v>
      </c>
      <c r="M40" s="345">
        <f t="shared" si="11"/>
        <v>76.453300534843819</v>
      </c>
    </row>
    <row r="41" spans="1:13">
      <c r="A41" s="135">
        <f t="shared" si="0"/>
        <v>2054</v>
      </c>
      <c r="B41" s="345"/>
      <c r="C41" s="345">
        <f t="shared" ref="C41:C46" si="13">C40*(1+$N$14)</f>
        <v>72.067714536331877</v>
      </c>
      <c r="D41" s="345"/>
      <c r="E41" s="345"/>
      <c r="F41" s="345"/>
      <c r="G41" s="345"/>
      <c r="H41" s="345">
        <f t="shared" ref="H41:H45" si="14">H40*(1+$N$14)</f>
        <v>61.883411001771641</v>
      </c>
      <c r="I41" s="345"/>
      <c r="J41" s="345">
        <f t="shared" ref="J41:J46" si="15">J40*(1+$N$14)</f>
        <v>81.598197597984552</v>
      </c>
      <c r="K41" s="345">
        <f>K40*(1+$N$14)</f>
        <v>148.69621576440053</v>
      </c>
      <c r="L41" s="345">
        <f>L40*(1+$N$14)</f>
        <v>97.967807255394987</v>
      </c>
      <c r="M41" s="345">
        <f t="shared" si="11"/>
        <v>78.192613122011522</v>
      </c>
    </row>
    <row r="42" spans="1:13">
      <c r="A42" s="135">
        <f t="shared" si="0"/>
        <v>2055</v>
      </c>
      <c r="B42" s="345"/>
      <c r="C42" s="345">
        <f t="shared" si="13"/>
        <v>73.707255042033424</v>
      </c>
      <c r="D42" s="345"/>
      <c r="E42" s="345"/>
      <c r="F42" s="345"/>
      <c r="G42" s="345"/>
      <c r="H42" s="345">
        <f t="shared" si="14"/>
        <v>63.291258602061951</v>
      </c>
      <c r="I42" s="345"/>
      <c r="J42" s="345">
        <f t="shared" si="15"/>
        <v>83.454556593338708</v>
      </c>
      <c r="K42" s="345">
        <f>K41*(1+$N$14)</f>
        <v>152.07905467304064</v>
      </c>
      <c r="L42" s="345">
        <f>L41*(1+$N$14)</f>
        <v>100.19657487045522</v>
      </c>
      <c r="M42" s="345">
        <f t="shared" si="11"/>
        <v>79.971495070537287</v>
      </c>
    </row>
    <row r="43" spans="1:13">
      <c r="A43" s="135">
        <f t="shared" si="0"/>
        <v>2056</v>
      </c>
      <c r="B43" s="345"/>
      <c r="C43" s="345">
        <f t="shared" si="13"/>
        <v>75.384095094239683</v>
      </c>
      <c r="D43" s="345"/>
      <c r="E43" s="345"/>
      <c r="F43" s="345"/>
      <c r="G43" s="345"/>
      <c r="H43" s="345">
        <f t="shared" si="14"/>
        <v>64.731134735258863</v>
      </c>
      <c r="I43" s="345"/>
      <c r="J43" s="345">
        <f t="shared" si="15"/>
        <v>85.353147755837171</v>
      </c>
      <c r="K43" s="350"/>
      <c r="L43" s="345">
        <f>L42*(1+$N$14)</f>
        <v>102.47604694875808</v>
      </c>
      <c r="M43" s="345">
        <f t="shared" si="11"/>
        <v>81.79084658339201</v>
      </c>
    </row>
    <row r="44" spans="1:13">
      <c r="A44" s="135">
        <f t="shared" si="0"/>
        <v>2057</v>
      </c>
      <c r="B44" s="345"/>
      <c r="C44" s="345">
        <f t="shared" si="13"/>
        <v>77.099083257633637</v>
      </c>
      <c r="D44" s="345"/>
      <c r="E44" s="345"/>
      <c r="F44" s="345"/>
      <c r="G44" s="345"/>
      <c r="H44" s="345">
        <f t="shared" si="14"/>
        <v>66.203768050486005</v>
      </c>
      <c r="I44" s="345"/>
      <c r="J44" s="345">
        <f t="shared" si="15"/>
        <v>87.294931867282472</v>
      </c>
      <c r="K44" s="350"/>
      <c r="L44" s="345">
        <f>L43*(1+$N$14)</f>
        <v>104.80737701684234</v>
      </c>
      <c r="M44" s="345">
        <f t="shared" si="11"/>
        <v>83.651588343164178</v>
      </c>
    </row>
    <row r="45" spans="1:13">
      <c r="A45" s="135">
        <f t="shared" si="0"/>
        <v>2058</v>
      </c>
      <c r="B45" s="345"/>
      <c r="C45" s="345">
        <f t="shared" si="13"/>
        <v>78.853087401744801</v>
      </c>
      <c r="D45" s="345"/>
      <c r="E45" s="345"/>
      <c r="F45" s="345"/>
      <c r="G45" s="345"/>
      <c r="H45" s="345">
        <f t="shared" si="14"/>
        <v>67.709903773634565</v>
      </c>
      <c r="I45" s="345"/>
      <c r="J45" s="345">
        <f t="shared" si="15"/>
        <v>89.280891567263154</v>
      </c>
      <c r="K45" s="350"/>
      <c r="L45" s="345">
        <f>L44*(1+$N$14)</f>
        <v>107.1917448439755</v>
      </c>
      <c r="M45" s="345">
        <f t="shared" si="11"/>
        <v>85.554661977971165</v>
      </c>
    </row>
    <row r="46" spans="1:13">
      <c r="A46" s="135">
        <f t="shared" si="0"/>
        <v>2059</v>
      </c>
      <c r="B46" s="345"/>
      <c r="C46" s="345">
        <f t="shared" si="13"/>
        <v>80.646995140134493</v>
      </c>
      <c r="D46" s="345"/>
      <c r="E46" s="345"/>
      <c r="F46" s="345"/>
      <c r="G46" s="345"/>
      <c r="H46" s="345"/>
      <c r="I46" s="345"/>
      <c r="J46" s="345">
        <f t="shared" si="15"/>
        <v>91.312031850418393</v>
      </c>
      <c r="K46" s="350"/>
      <c r="L46" s="350"/>
      <c r="M46" s="345">
        <f t="shared" si="11"/>
        <v>87.50103053797001</v>
      </c>
    </row>
    <row r="47" spans="1:13">
      <c r="A47" s="135">
        <f t="shared" ref="A47:A48" si="16">A46+1</f>
        <v>2060</v>
      </c>
      <c r="B47" s="345"/>
      <c r="C47" s="345">
        <f t="shared" ref="C47:C48" si="17">C46*(1+$N$14)</f>
        <v>82.481714279572557</v>
      </c>
      <c r="D47" s="345"/>
      <c r="E47" s="345"/>
      <c r="F47" s="345"/>
      <c r="G47" s="345"/>
      <c r="H47" s="345"/>
      <c r="I47" s="345"/>
      <c r="J47" s="345"/>
      <c r="K47" s="350"/>
      <c r="L47" s="350"/>
      <c r="M47" s="345">
        <f t="shared" ref="M47:M48" si="18">M46*(1+$N$14)</f>
        <v>89.491678982708834</v>
      </c>
    </row>
    <row r="48" spans="1:13">
      <c r="A48" s="135">
        <f t="shared" si="16"/>
        <v>2061</v>
      </c>
      <c r="B48" s="345"/>
      <c r="C48" s="345">
        <f t="shared" si="17"/>
        <v>84.358173279432833</v>
      </c>
      <c r="D48" s="345"/>
      <c r="E48" s="345"/>
      <c r="F48" s="345"/>
      <c r="G48" s="345"/>
      <c r="H48" s="345"/>
      <c r="I48" s="345"/>
      <c r="J48" s="345"/>
      <c r="K48" s="350"/>
      <c r="L48" s="350"/>
      <c r="M48" s="345">
        <f t="shared" si="18"/>
        <v>91.52761467956546</v>
      </c>
    </row>
    <row r="49" spans="1:13" ht="12" customHeight="1">
      <c r="A49" s="135"/>
    </row>
    <row r="50" spans="1:13" ht="12" customHeight="1">
      <c r="A50" s="346" t="s">
        <v>161</v>
      </c>
      <c r="B50" s="347">
        <f>PMT(Discount_Rate,30,-NPV(Discount_Rate,Table3ACsummary!B$11:B$40))</f>
        <v>43.797026325113777</v>
      </c>
      <c r="C50" s="347">
        <f>PMT(Discount_Rate,30,-NPV(Discount_Rate,Table3ACsummary!C$17:C$46))</f>
        <v>53.194647722737948</v>
      </c>
      <c r="D50" s="347">
        <f>PMT(Discount_Rate,30,-NPV(Discount_Rate,Table3ACsummary!D$11:D$40))</f>
        <v>52.498822531098781</v>
      </c>
      <c r="E50" s="347">
        <f>PMT(Discount_Rate,30,-NPV(Discount_Rate,Table3ACsummary!E$11:E$40))</f>
        <v>45.802377066675561</v>
      </c>
      <c r="F50" s="347">
        <f>PMT(Discount_Rate,30,-NPV(Discount_Rate,Table3ACsummary!F$11:F$40))</f>
        <v>44.809408475957021</v>
      </c>
      <c r="G50" s="347">
        <f>PMT(Discount_Rate,30,-NPV(Discount_Rate,Table3ACsummary!G$11:G$40))</f>
        <v>43.513070243437816</v>
      </c>
      <c r="H50" s="347">
        <f>PMT(Discount_Rate,30,-NPV(Discount_Rate,Table3ACsummary!H$16:H$45))</f>
        <v>44.651286160599007</v>
      </c>
      <c r="I50" s="347">
        <f>PMT(Discount_Rate,30,-NPV(Discount_Rate,Table3ACsummary!I$11:I$40))</f>
        <v>41.020332252745924</v>
      </c>
      <c r="J50" s="347">
        <f>PMT(Discount_Rate,30,-NPV(Discount_Rate,Table3ACsummary!J$11:J$40))</f>
        <v>53.630245441041929</v>
      </c>
      <c r="K50" s="347">
        <f>PMT(Discount_Rate,30,-NPV(Discount_Rate,Table3ACsummary!K$13:K$42))</f>
        <v>98.841169558044996</v>
      </c>
      <c r="L50" s="347">
        <f>PMT(Discount_Rate,30,-NPV(Discount_Rate,Table3ACsummary!L$16:L$45))</f>
        <v>71.227429727284957</v>
      </c>
      <c r="M50" s="347">
        <f>PMT(Discount_Rate,30,-NPV(Discount_Rate,Table3ACsummary!M$19:M$48))</f>
        <v>60.379073008290256</v>
      </c>
    </row>
    <row r="51" spans="1:13" ht="12" customHeight="1">
      <c r="A51" s="135"/>
    </row>
    <row r="52" spans="1:13">
      <c r="A52" s="135"/>
    </row>
    <row r="53" spans="1:13">
      <c r="A53" s="135"/>
    </row>
    <row r="54" spans="1:13">
      <c r="A54" s="135"/>
    </row>
    <row r="55" spans="1:13">
      <c r="A55" s="135"/>
    </row>
    <row r="56" spans="1:13">
      <c r="A56" s="135"/>
    </row>
    <row r="57" spans="1:13">
      <c r="A57" s="135"/>
    </row>
    <row r="58" spans="1:13">
      <c r="A58" s="135"/>
    </row>
    <row r="59" spans="1:13">
      <c r="A59" s="135"/>
    </row>
    <row r="60" spans="1:13">
      <c r="A60" s="135"/>
    </row>
    <row r="61" spans="1:13">
      <c r="A61" s="135"/>
    </row>
    <row r="62" spans="1:13">
      <c r="A62" s="135"/>
    </row>
    <row r="63" spans="1:13">
      <c r="A63" s="135"/>
    </row>
    <row r="64" spans="1:13">
      <c r="A64" s="135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89"/>
  <sheetViews>
    <sheetView view="pageBreakPreview" topLeftCell="A2" zoomScale="80" zoomScaleNormal="70" zoomScaleSheetLayoutView="80" workbookViewId="0">
      <pane xSplit="2" ySplit="11" topLeftCell="C13" activePane="bottomRight" state="frozen"/>
      <selection activeCell="L15" sqref="L15"/>
      <selection pane="topRight" activeCell="L15" sqref="L15"/>
      <selection pane="bottomLeft" activeCell="L15" sqref="L15"/>
      <selection pane="bottomRight" activeCell="L15" sqref="L15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8.332031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9" s="3" customFormat="1" ht="15.75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4"/>
    </row>
    <row r="4" spans="1:19" ht="38.25">
      <c r="B4" s="83" t="str">
        <f ca="1">'Table 1'!B5</f>
        <v>Utah 2021.Q2 - 100.0 MW and 100.0% CF</v>
      </c>
      <c r="C4" s="83"/>
      <c r="D4" s="83"/>
      <c r="E4" s="83"/>
      <c r="F4" s="83"/>
      <c r="G4" s="83"/>
      <c r="K4" s="56">
        <f>MIN(K13:K24)</f>
        <v>44562</v>
      </c>
      <c r="M4" s="392" t="str">
        <f>INDEX([23]!Active_Name_Conf,MATCH(M14,[23]!Active_QF_Name,0))</f>
        <v>Utah 2021.Q2</v>
      </c>
      <c r="P4" s="218" t="s">
        <v>231</v>
      </c>
      <c r="Q4" s="218" t="s">
        <v>232</v>
      </c>
      <c r="R4" s="218" t="s">
        <v>233</v>
      </c>
      <c r="S4" s="218" t="s">
        <v>234</v>
      </c>
    </row>
    <row r="5" spans="1:19">
      <c r="B5" s="83" t="str">
        <f>TEXT($K$5,"MMMM YYYY")&amp;"  through  "&amp;TEXT($K$6,"MMMM YYYY")</f>
        <v>January 2022  through  December 2036</v>
      </c>
      <c r="C5" s="83"/>
      <c r="D5" s="83"/>
      <c r="E5" s="83"/>
      <c r="F5" s="83"/>
      <c r="G5" s="83"/>
      <c r="J5" s="56" t="s">
        <v>38</v>
      </c>
      <c r="K5" s="188">
        <f>MIN(K13:K24)</f>
        <v>44562</v>
      </c>
      <c r="M5" s="56" t="s">
        <v>39</v>
      </c>
      <c r="O5" s="3" t="s">
        <v>80</v>
      </c>
      <c r="P5" s="5">
        <f>13+12</f>
        <v>25</v>
      </c>
      <c r="Q5" s="5">
        <f>13+12*3</f>
        <v>49</v>
      </c>
      <c r="R5" s="5">
        <v>21</v>
      </c>
      <c r="S5" s="5">
        <v>13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88">
        <f>EDATE(K5,15*12-1)</f>
        <v>50010</v>
      </c>
      <c r="M6" s="57">
        <f>IF(M14="Avoided Cost Resource",100,INDEX([23]!Active_MW,MATCH(M14,[23]!Active_QF_Name,0)))</f>
        <v>100</v>
      </c>
      <c r="N6" s="56" t="s">
        <v>32</v>
      </c>
      <c r="O6" s="5" t="s">
        <v>81</v>
      </c>
      <c r="P6">
        <f>P5+15*12-1</f>
        <v>204</v>
      </c>
      <c r="Q6">
        <f>Q5+15*12-1</f>
        <v>228</v>
      </c>
      <c r="R6">
        <f>R5+15*12-1</f>
        <v>200</v>
      </c>
      <c r="S6">
        <f>S5+15*12-1</f>
        <v>192</v>
      </c>
    </row>
    <row r="7" spans="1:19">
      <c r="A7" s="107"/>
      <c r="C7" s="58"/>
      <c r="D7" s="58"/>
      <c r="E7" s="58"/>
      <c r="F7" s="381"/>
      <c r="G7" s="91"/>
      <c r="M7" s="382">
        <f ca="1">SUM(OFFSET(F12,MATCH(K5,B13:B24,0),0,12))/(EDATE(K5,12)-K5)/24/Study_MW</f>
        <v>1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1'!I42</f>
        <v>Discount Rate - 2019 IRP Update</v>
      </c>
    </row>
    <row r="9" spans="1:19">
      <c r="A9" s="107" t="str">
        <f>S4</f>
        <v>15 Year</v>
      </c>
      <c r="C9" s="58">
        <f ca="1">NPV($K$9,INDIRECT("C"&amp;$S$5&amp;":C"&amp;$S$6))</f>
        <v>202626443.12354314</v>
      </c>
      <c r="D9" s="58">
        <f ca="1">NPV($K$9,INDIRECT("d"&amp;$S$5&amp;":d"&amp;$S$6))</f>
        <v>75967061.831465468</v>
      </c>
      <c r="E9" s="58">
        <f ca="1">NPV($K$9,INDIRECT("e"&amp;$S$5&amp;":e"&amp;$S$6))</f>
        <v>278593504.95500845</v>
      </c>
      <c r="F9" s="381">
        <f ca="1">NPV($K$9,INDIRECT("f"&amp;$S$5&amp;":f"&amp;$S$6))</f>
        <v>8274874.928917408</v>
      </c>
      <c r="G9" s="91">
        <f ca="1">($C9+D9)/$F9</f>
        <v>33.667397676481457</v>
      </c>
      <c r="J9" s="110">
        <f>'Table 1'!I43</f>
        <v>6.9199999999999998E-2</v>
      </c>
      <c r="K9" s="93">
        <f>((1+J9)^(1/12))-1</f>
        <v>5.5914663265468345E-3</v>
      </c>
    </row>
    <row r="10" spans="1:19">
      <c r="A10" s="107"/>
      <c r="C10" s="58"/>
      <c r="D10" s="58"/>
      <c r="E10" s="58"/>
      <c r="F10" s="381"/>
      <c r="G10" s="91"/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100.0% CF</v>
      </c>
      <c r="E12" s="66" t="s">
        <v>50</v>
      </c>
      <c r="F12" s="67" t="s">
        <v>46</v>
      </c>
      <c r="G12" s="65" t="str">
        <f>D12</f>
        <v>100.0%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71</v>
      </c>
      <c r="R12" s="56" t="s">
        <v>72</v>
      </c>
    </row>
    <row r="13" spans="1:19">
      <c r="B13" s="74">
        <f>[20]NPC!$F$3</f>
        <v>44562</v>
      </c>
      <c r="C13" s="69">
        <f>IF(F13="","",-INDEX([20]Delta!$F$1:$EE$997,$L$13,$I13))</f>
        <v>2751498.021643132</v>
      </c>
      <c r="D13" s="70">
        <f>IF(ISNUMBER($F13),VLOOKUP($J13,'Table 1'!$B$13:$C$33,2,FALSE)/12*1000*Study_MW,"")</f>
        <v>0</v>
      </c>
      <c r="E13" s="71">
        <f t="shared" ref="E13:E17" si="0">IF(ISNUMBER(C13+D13),C13+D13,"")</f>
        <v>2751498.021643132</v>
      </c>
      <c r="F13" s="69">
        <f>IF(INDEX([20]Delta!$F$1:$EE$997,$L$14,$I13)=0,"",INDEX([20]Delta!$F$1:$EE$997,$L$14,$I13))</f>
        <v>74400</v>
      </c>
      <c r="G13" s="72">
        <f t="shared" ref="G13:G17" si="1">IF(ISNUMBER($F13),E13/$F13,"")</f>
        <v>36.982500290902308</v>
      </c>
      <c r="I13" s="60">
        <v>1</v>
      </c>
      <c r="J13" s="73">
        <f>YEAR(B13)</f>
        <v>2022</v>
      </c>
      <c r="K13" s="74">
        <f t="shared" ref="K13:K24" si="2">IF(ISNUMBER(F13),B13,"")</f>
        <v>44562</v>
      </c>
      <c r="L13" s="56">
        <f>MATCH(M13,[20]Delta!$A$1:$A$997,FALSE)</f>
        <v>361</v>
      </c>
      <c r="M13" s="56" t="s">
        <v>49</v>
      </c>
    </row>
    <row r="14" spans="1:19">
      <c r="B14" s="78">
        <f t="shared" ref="B14:B77" si="3">EDATE(B13,1)</f>
        <v>44593</v>
      </c>
      <c r="C14" s="75">
        <f>IF(F14="","",-INDEX([20]Delta!$F$1:$EE$997,$L$13,$I14))</f>
        <v>1706370.1586974412</v>
      </c>
      <c r="D14" s="71">
        <f>IF(ISNUMBER($F14),VLOOKUP($J14,'Table 1'!$B$13:$C$33,2,FALSE)/12*1000*Study_MW,"")</f>
        <v>0</v>
      </c>
      <c r="E14" s="71">
        <f t="shared" si="0"/>
        <v>1706370.1586974412</v>
      </c>
      <c r="F14" s="75">
        <f>IF(INDEX([20]Delta!$F$1:$EE$997,$L$14,$I14)=0,"",INDEX([20]Delta!$F$1:$EE$997,$L$14,$I14))</f>
        <v>67200</v>
      </c>
      <c r="G14" s="76">
        <f t="shared" si="1"/>
        <v>25.39241307585478</v>
      </c>
      <c r="I14" s="77">
        <f>I13+1</f>
        <v>2</v>
      </c>
      <c r="J14" s="73">
        <f t="shared" ref="J14:J77" si="4">YEAR(B14)</f>
        <v>2022</v>
      </c>
      <c r="K14" s="78">
        <f t="shared" si="2"/>
        <v>44593</v>
      </c>
      <c r="L14" s="56">
        <f>MATCH(M14,[20]Delta!$C$304:$C$507,FALSE)+ROW([20]Delta!$C$303)+2</f>
        <v>462</v>
      </c>
      <c r="M14" s="90" t="str">
        <f>CHOOSE([20]NPC!$EQ$89,[20]NPC!$EI$89,[20]NPC!$EK$89,[20]NPC!$EM$89,[20]NPC!$EO$89)</f>
        <v>Avoided Cost Resource</v>
      </c>
    </row>
    <row r="15" spans="1:19">
      <c r="B15" s="78">
        <f t="shared" si="3"/>
        <v>44621</v>
      </c>
      <c r="C15" s="75">
        <f>IF(F15="","",-INDEX([20]Delta!$F$1:$EE$997,$L$13,$I15))</f>
        <v>1611425.05990839</v>
      </c>
      <c r="D15" s="71">
        <f>IF(ISNUMBER($F15),VLOOKUP($J15,'Table 1'!$B$13:$C$33,2,FALSE)/12*1000*Study_MW,"")</f>
        <v>0</v>
      </c>
      <c r="E15" s="71">
        <f t="shared" si="0"/>
        <v>1611425.05990839</v>
      </c>
      <c r="F15" s="75">
        <f>IF(INDEX([20]Delta!$F$1:$EE$997,$L$14,$I15)=0,"",INDEX([20]Delta!$F$1:$EE$997,$L$14,$I15))</f>
        <v>74400</v>
      </c>
      <c r="G15" s="76">
        <f t="shared" si="1"/>
        <v>21.658938977263308</v>
      </c>
      <c r="I15" s="77">
        <f t="shared" ref="I15:I24" si="5">I14+1</f>
        <v>3</v>
      </c>
      <c r="J15" s="73">
        <f t="shared" si="4"/>
        <v>2022</v>
      </c>
      <c r="K15" s="78">
        <f t="shared" si="2"/>
        <v>44621</v>
      </c>
    </row>
    <row r="16" spans="1:19">
      <c r="B16" s="78">
        <f t="shared" si="3"/>
        <v>44652</v>
      </c>
      <c r="C16" s="75">
        <f>IF(F16="","",-INDEX([20]Delta!$F$1:$EE$997,$L$13,$I16))</f>
        <v>1221872.9128271043</v>
      </c>
      <c r="D16" s="71">
        <f>IF(ISNUMBER($F16),VLOOKUP($J16,'Table 1'!$B$13:$C$33,2,FALSE)/12*1000*Study_MW,"")</f>
        <v>0</v>
      </c>
      <c r="E16" s="71">
        <f t="shared" si="0"/>
        <v>1221872.9128271043</v>
      </c>
      <c r="F16" s="75">
        <f>IF(INDEX([20]Delta!$F$1:$EE$997,$L$14,$I16)=0,"",INDEX([20]Delta!$F$1:$EE$997,$L$14,$I16))</f>
        <v>72000</v>
      </c>
      <c r="G16" s="76">
        <f t="shared" si="1"/>
        <v>16.97045712259867</v>
      </c>
      <c r="I16" s="77">
        <f t="shared" si="5"/>
        <v>4</v>
      </c>
      <c r="J16" s="73">
        <f t="shared" si="4"/>
        <v>2022</v>
      </c>
      <c r="K16" s="78">
        <f t="shared" si="2"/>
        <v>44652</v>
      </c>
      <c r="L16" s="73">
        <f>YEAR(B13)</f>
        <v>2022</v>
      </c>
      <c r="M16" s="56">
        <f>SUMIF($J$13:$J$264,L16,$C$13:$C$264)</f>
        <v>24453908.750305116</v>
      </c>
      <c r="N16" s="56">
        <f>SUMIF($J$13:$J$264,L16,$D$13:$D$264)</f>
        <v>0</v>
      </c>
      <c r="O16" s="56">
        <f t="shared" ref="O16:O25" si="6">SUMIF($J$13:$J$264,L16,$F$13:$F$264)</f>
        <v>876000</v>
      </c>
      <c r="P16" s="113">
        <f t="shared" ref="P16:P25" si="7">(M16+N16)/O16</f>
        <v>27.915420947836889</v>
      </c>
      <c r="Q16" s="166">
        <f>M16/O16</f>
        <v>27.915420947836889</v>
      </c>
      <c r="R16" s="166">
        <f>IFERROR(N16/O16,0)</f>
        <v>0</v>
      </c>
    </row>
    <row r="17" spans="2:20">
      <c r="B17" s="78">
        <f t="shared" si="3"/>
        <v>44682</v>
      </c>
      <c r="C17" s="75">
        <f>IF(F17="","",-INDEX([20]Delta!$F$1:$EE$997,$L$13,$I17))</f>
        <v>1210812.8683362901</v>
      </c>
      <c r="D17" s="71">
        <f>IF(ISNUMBER($F17),VLOOKUP($J17,'Table 1'!$B$13:$C$33,2,FALSE)/12*1000*Study_MW,"")</f>
        <v>0</v>
      </c>
      <c r="E17" s="71">
        <f t="shared" si="0"/>
        <v>1210812.8683362901</v>
      </c>
      <c r="F17" s="75">
        <f>IF(INDEX([20]Delta!$F$1:$EE$997,$L$14,$I17)=0,"",INDEX([20]Delta!$F$1:$EE$997,$L$14,$I17))</f>
        <v>74400</v>
      </c>
      <c r="G17" s="76">
        <f t="shared" si="1"/>
        <v>16.274366509896371</v>
      </c>
      <c r="I17" s="77">
        <f t="shared" si="5"/>
        <v>5</v>
      </c>
      <c r="J17" s="73">
        <f t="shared" si="4"/>
        <v>2022</v>
      </c>
      <c r="K17" s="78">
        <f t="shared" si="2"/>
        <v>44682</v>
      </c>
      <c r="L17" s="73">
        <f>L16+1</f>
        <v>2023</v>
      </c>
      <c r="M17" s="56">
        <f>SUMIF($J$13:$J$264,L17,$C$13:$C$264)</f>
        <v>22436737.193723097</v>
      </c>
      <c r="N17" s="56">
        <f t="shared" ref="N17:N36" si="8">SUMIF($J$13:$J$264,L17,$D$13:$D$264)</f>
        <v>0</v>
      </c>
      <c r="O17" s="56">
        <f t="shared" si="6"/>
        <v>876000</v>
      </c>
      <c r="P17" s="113">
        <f t="shared" si="7"/>
        <v>25.612713691464723</v>
      </c>
      <c r="Q17" s="166">
        <f t="shared" ref="Q17:Q33" si="9">M17/O17</f>
        <v>25.612713691464723</v>
      </c>
      <c r="R17" s="166">
        <f t="shared" ref="R17:R33" si="10">IFERROR(N17/O17,0)</f>
        <v>0</v>
      </c>
    </row>
    <row r="18" spans="2:20">
      <c r="B18" s="78">
        <f t="shared" si="3"/>
        <v>44713</v>
      </c>
      <c r="C18" s="75">
        <f>IF(F18="","",-INDEX([20]Delta!$F$1:$EE$997,$L$13,$I18))</f>
        <v>1516785.9270046353</v>
      </c>
      <c r="D18" s="71">
        <f>IF(ISNUMBER($F18),VLOOKUP($J18,'Table 1'!$B$13:$C$33,2,FALSE)/12*1000*Study_MW,"")</f>
        <v>0</v>
      </c>
      <c r="E18" s="71">
        <f t="shared" ref="E18:E19" si="11">IF(ISNUMBER(C18+D18),C18+D18,"")</f>
        <v>1516785.9270046353</v>
      </c>
      <c r="F18" s="75">
        <f>IF(INDEX([20]Delta!$F$1:$EE$997,$L$14,$I18)=0,"",INDEX([20]Delta!$F$1:$EE$997,$L$14,$I18))</f>
        <v>72000</v>
      </c>
      <c r="G18" s="76">
        <f t="shared" ref="G18:G19" si="12">IF(ISNUMBER($F18),E18/$F18,"")</f>
        <v>21.066471208397711</v>
      </c>
      <c r="I18" s="77">
        <f t="shared" si="5"/>
        <v>6</v>
      </c>
      <c r="J18" s="73">
        <f t="shared" si="4"/>
        <v>2022</v>
      </c>
      <c r="K18" s="78">
        <f t="shared" si="2"/>
        <v>44713</v>
      </c>
      <c r="L18" s="73">
        <f t="shared" ref="L18:L42" si="13">L17+1</f>
        <v>2024</v>
      </c>
      <c r="M18" s="56">
        <f t="shared" ref="M18:M36" si="14">SUMIF($J$13:$J$264,L18,$C$13:$C$264)</f>
        <v>15734932.012927353</v>
      </c>
      <c r="N18" s="56">
        <f t="shared" si="8"/>
        <v>0</v>
      </c>
      <c r="O18" s="56">
        <f t="shared" si="6"/>
        <v>878400</v>
      </c>
      <c r="P18" s="113">
        <f t="shared" si="7"/>
        <v>17.913173967358098</v>
      </c>
      <c r="Q18" s="166">
        <f t="shared" si="9"/>
        <v>17.913173967358098</v>
      </c>
      <c r="R18" s="166">
        <f t="shared" si="10"/>
        <v>0</v>
      </c>
    </row>
    <row r="19" spans="2:20">
      <c r="B19" s="78">
        <f t="shared" si="3"/>
        <v>44743</v>
      </c>
      <c r="C19" s="75">
        <f>IF(F19="","",-INDEX([20]Delta!$F$1:$EE$997,$L$13,$I19))</f>
        <v>4414059.0555908382</v>
      </c>
      <c r="D19" s="71">
        <f>IF(ISNUMBER($F19),VLOOKUP($J19,'Table 1'!$B$13:$C$33,2,FALSE)/12*1000*Study_MW,"")</f>
        <v>0</v>
      </c>
      <c r="E19" s="71">
        <f t="shared" si="11"/>
        <v>4414059.0555908382</v>
      </c>
      <c r="F19" s="75">
        <f>IF(INDEX([20]Delta!$F$1:$EE$997,$L$14,$I19)=0,"",INDEX([20]Delta!$F$1:$EE$997,$L$14,$I19))</f>
        <v>74400</v>
      </c>
      <c r="G19" s="76">
        <f t="shared" si="12"/>
        <v>59.328750747188685</v>
      </c>
      <c r="I19" s="77">
        <f t="shared" si="5"/>
        <v>7</v>
      </c>
      <c r="J19" s="73">
        <f t="shared" si="4"/>
        <v>2022</v>
      </c>
      <c r="K19" s="78">
        <f t="shared" si="2"/>
        <v>44743</v>
      </c>
      <c r="L19" s="73">
        <f t="shared" si="13"/>
        <v>2025</v>
      </c>
      <c r="M19" s="56">
        <f t="shared" si="14"/>
        <v>16652050.312732846</v>
      </c>
      <c r="N19" s="56">
        <f t="shared" si="8"/>
        <v>0</v>
      </c>
      <c r="O19" s="56">
        <f t="shared" si="6"/>
        <v>876000</v>
      </c>
      <c r="P19" s="113">
        <f t="shared" si="7"/>
        <v>19.00918985471786</v>
      </c>
      <c r="Q19" s="166">
        <f t="shared" si="9"/>
        <v>19.00918985471786</v>
      </c>
      <c r="R19" s="166">
        <f t="shared" si="10"/>
        <v>0</v>
      </c>
    </row>
    <row r="20" spans="2:20">
      <c r="B20" s="78">
        <f t="shared" si="3"/>
        <v>44774</v>
      </c>
      <c r="C20" s="75">
        <f>IF(F20="","",-INDEX([20]Delta!$F$1:$EE$997,$L$13,$I20))</f>
        <v>3267767.8310227841</v>
      </c>
      <c r="D20" s="71">
        <f>IF(ISNUMBER($F20),VLOOKUP($J20,'Table 1'!$B$13:$C$33,2,FALSE)/12*1000*Study_MW,"")</f>
        <v>0</v>
      </c>
      <c r="E20" s="71">
        <f t="shared" ref="E20:E22" si="15">IF(ISNUMBER(C20+D20),C20+D20,"")</f>
        <v>3267767.8310227841</v>
      </c>
      <c r="F20" s="75">
        <f>IF(INDEX([20]Delta!$F$1:$EE$997,$L$14,$I20)=0,"",INDEX([20]Delta!$F$1:$EE$997,$L$14,$I20))</f>
        <v>74400</v>
      </c>
      <c r="G20" s="76">
        <f t="shared" ref="G20:G77" si="16">IF(ISNUMBER($F20),E20/$F20,"")</f>
        <v>43.92161063202667</v>
      </c>
      <c r="I20" s="77">
        <f t="shared" si="5"/>
        <v>8</v>
      </c>
      <c r="J20" s="73">
        <f t="shared" si="4"/>
        <v>2022</v>
      </c>
      <c r="K20" s="78">
        <f t="shared" si="2"/>
        <v>44774</v>
      </c>
      <c r="L20" s="73">
        <f t="shared" si="13"/>
        <v>2026</v>
      </c>
      <c r="M20" s="56">
        <f t="shared" si="14"/>
        <v>16910773.851400077</v>
      </c>
      <c r="N20" s="56">
        <f t="shared" si="8"/>
        <v>11547174.342061954</v>
      </c>
      <c r="O20" s="56">
        <f t="shared" si="6"/>
        <v>876000</v>
      </c>
      <c r="P20" s="113">
        <f t="shared" si="7"/>
        <v>32.486242229979489</v>
      </c>
      <c r="Q20" s="166">
        <f t="shared" si="9"/>
        <v>19.304536360045752</v>
      </c>
      <c r="R20" s="166">
        <f t="shared" si="10"/>
        <v>13.181705869933737</v>
      </c>
    </row>
    <row r="21" spans="2:20">
      <c r="B21" s="78">
        <f t="shared" si="3"/>
        <v>44805</v>
      </c>
      <c r="C21" s="75">
        <f>IF(F21="","",-INDEX([20]Delta!$F$1:$EE$997,$L$13,$I21))</f>
        <v>2059453.4971906394</v>
      </c>
      <c r="D21" s="71">
        <f>IF(ISNUMBER($F21),VLOOKUP($J21,'Table 1'!$B$13:$C$33,2,FALSE)/12*1000*Study_MW,"")</f>
        <v>0</v>
      </c>
      <c r="E21" s="71">
        <f t="shared" si="15"/>
        <v>2059453.4971906394</v>
      </c>
      <c r="F21" s="75">
        <f>IF(INDEX([20]Delta!$F$1:$EE$997,$L$14,$I21)=0,"",INDEX([20]Delta!$F$1:$EE$997,$L$14,$I21))</f>
        <v>72000</v>
      </c>
      <c r="G21" s="76">
        <f t="shared" si="16"/>
        <v>28.603520794314434</v>
      </c>
      <c r="I21" s="77">
        <f t="shared" si="5"/>
        <v>9</v>
      </c>
      <c r="J21" s="73">
        <f t="shared" si="4"/>
        <v>2022</v>
      </c>
      <c r="K21" s="78">
        <f t="shared" si="2"/>
        <v>44805</v>
      </c>
      <c r="L21" s="73">
        <f t="shared" si="13"/>
        <v>2027</v>
      </c>
      <c r="M21" s="56">
        <f t="shared" si="14"/>
        <v>18179484.491930708</v>
      </c>
      <c r="N21" s="56">
        <f t="shared" si="8"/>
        <v>11811933.514591342</v>
      </c>
      <c r="O21" s="56">
        <f t="shared" si="6"/>
        <v>876000</v>
      </c>
      <c r="P21" s="113">
        <f t="shared" si="7"/>
        <v>34.236778546258051</v>
      </c>
      <c r="Q21" s="166">
        <f t="shared" si="9"/>
        <v>20.75283617800309</v>
      </c>
      <c r="R21" s="166">
        <f t="shared" si="10"/>
        <v>13.483942368254956</v>
      </c>
    </row>
    <row r="22" spans="2:20">
      <c r="B22" s="78">
        <f t="shared" si="3"/>
        <v>44835</v>
      </c>
      <c r="C22" s="75">
        <f>IF(F22="","",-INDEX([20]Delta!$F$1:$EE$997,$L$13,$I22))</f>
        <v>1460605.3514103442</v>
      </c>
      <c r="D22" s="71">
        <f>IF(ISNUMBER($F22),VLOOKUP($J22,'Table 1'!$B$13:$C$33,2,FALSE)/12*1000*Study_MW,"")</f>
        <v>0</v>
      </c>
      <c r="E22" s="71">
        <f t="shared" si="15"/>
        <v>1460605.3514103442</v>
      </c>
      <c r="F22" s="75">
        <f>IF(INDEX([20]Delta!$F$1:$EE$997,$L$14,$I22)=0,"",INDEX([20]Delta!$F$1:$EE$997,$L$14,$I22))</f>
        <v>74400</v>
      </c>
      <c r="G22" s="76">
        <f t="shared" si="16"/>
        <v>19.631792357665919</v>
      </c>
      <c r="I22" s="77">
        <f t="shared" si="5"/>
        <v>10</v>
      </c>
      <c r="J22" s="73">
        <f t="shared" si="4"/>
        <v>2022</v>
      </c>
      <c r="K22" s="78">
        <f t="shared" si="2"/>
        <v>44835</v>
      </c>
      <c r="L22" s="73">
        <f t="shared" si="13"/>
        <v>2028</v>
      </c>
      <c r="M22" s="56">
        <f t="shared" si="14"/>
        <v>21107815.321031794</v>
      </c>
      <c r="N22" s="56">
        <f t="shared" si="8"/>
        <v>12086317.788006872</v>
      </c>
      <c r="O22" s="56">
        <f t="shared" si="6"/>
        <v>878400</v>
      </c>
      <c r="P22" s="113">
        <f t="shared" si="7"/>
        <v>37.789313648723436</v>
      </c>
      <c r="Q22" s="166">
        <f t="shared" si="9"/>
        <v>24.029844400081732</v>
      </c>
      <c r="R22" s="166">
        <f t="shared" si="10"/>
        <v>13.759469248641704</v>
      </c>
    </row>
    <row r="23" spans="2:20">
      <c r="B23" s="78">
        <f t="shared" si="3"/>
        <v>44866</v>
      </c>
      <c r="C23" s="75">
        <f>IF(F23="","",-INDEX([20]Delta!$F$1:$EE$997,$L$13,$I23))</f>
        <v>1476744.0879268497</v>
      </c>
      <c r="D23" s="71">
        <f>IF(ISNUMBER($F23),VLOOKUP($J23,'Table 1'!$B$13:$C$33,2,FALSE)/12*1000*Study_MW,"")</f>
        <v>0</v>
      </c>
      <c r="E23" s="71">
        <f t="shared" ref="E23" si="17">IF(ISNUMBER(C23+D23),C23+D23,"")</f>
        <v>1476744.0879268497</v>
      </c>
      <c r="F23" s="75">
        <f>IF(INDEX([20]Delta!$F$1:$EE$997,$L$14,$I23)=0,"",INDEX([20]Delta!$F$1:$EE$997,$L$14,$I23))</f>
        <v>72000</v>
      </c>
      <c r="G23" s="76">
        <f t="shared" ref="G23" si="18">IF(ISNUMBER($F23),E23/$F23,"")</f>
        <v>20.510334554539579</v>
      </c>
      <c r="I23" s="77">
        <f t="shared" si="5"/>
        <v>11</v>
      </c>
      <c r="J23" s="73">
        <f t="shared" si="4"/>
        <v>2022</v>
      </c>
      <c r="K23" s="78">
        <f t="shared" si="2"/>
        <v>44866</v>
      </c>
      <c r="L23" s="73">
        <f t="shared" si="13"/>
        <v>2029</v>
      </c>
      <c r="M23" s="56">
        <f t="shared" si="14"/>
        <v>23480558.652208909</v>
      </c>
      <c r="N23" s="56">
        <f t="shared" si="8"/>
        <v>12376174.858795464</v>
      </c>
      <c r="O23" s="56">
        <f t="shared" si="6"/>
        <v>876000</v>
      </c>
      <c r="P23" s="113">
        <f t="shared" si="7"/>
        <v>40.932344190644265</v>
      </c>
      <c r="Q23" s="166">
        <f t="shared" si="9"/>
        <v>26.804290698868616</v>
      </c>
      <c r="R23" s="166">
        <f t="shared" si="10"/>
        <v>14.128053491775644</v>
      </c>
      <c r="T23" s="41">
        <f>VLOOKUP(J23,'[21]Inflation Forecast'!$B$6:$C$61,2,FALSE)</f>
        <v>2.1999999999999999E-2</v>
      </c>
    </row>
    <row r="24" spans="2:20">
      <c r="B24" s="82">
        <f t="shared" si="3"/>
        <v>44896</v>
      </c>
      <c r="C24" s="79">
        <f>IF(F24="","",-INDEX([20]Delta!$F$1:$EE$997,$L$13,$I24))</f>
        <v>1756513.9787466675</v>
      </c>
      <c r="D24" s="80">
        <f>IF(F24&lt;&gt;0,VLOOKUP($J24,'Table 1'!$B$13:$C$33,2,FALSE)/12*1000*Study_MW,0)</f>
        <v>0</v>
      </c>
      <c r="E24" s="80">
        <f t="shared" ref="E24" si="19">IF(ISNUMBER(C24+D24),C24+D24,"")</f>
        <v>1756513.9787466675</v>
      </c>
      <c r="F24" s="79">
        <f>IF(INDEX([20]Delta!$F$1:$EE$997,$L$14,$I24)=0,"",INDEX([20]Delta!$F$1:$EE$997,$L$14,$I24))</f>
        <v>74400</v>
      </c>
      <c r="G24" s="81">
        <f t="shared" ref="G24" si="20">IF(ISNUMBER($F24),E24/$F24,"")</f>
        <v>23.609058854121876</v>
      </c>
      <c r="I24" s="64">
        <f t="shared" si="5"/>
        <v>12</v>
      </c>
      <c r="J24" s="73">
        <f t="shared" si="4"/>
        <v>2022</v>
      </c>
      <c r="K24" s="82">
        <f t="shared" si="2"/>
        <v>44896</v>
      </c>
      <c r="L24" s="73">
        <f t="shared" si="13"/>
        <v>2030</v>
      </c>
      <c r="M24" s="56">
        <f t="shared" si="14"/>
        <v>21795242.186817527</v>
      </c>
      <c r="N24" s="56">
        <f t="shared" si="8"/>
        <v>12662937.370109444</v>
      </c>
      <c r="O24" s="56">
        <f t="shared" si="6"/>
        <v>876000</v>
      </c>
      <c r="P24" s="113">
        <f t="shared" si="7"/>
        <v>39.33582141201709</v>
      </c>
      <c r="Q24" s="166">
        <f t="shared" si="9"/>
        <v>24.88041345527115</v>
      </c>
      <c r="R24" s="166">
        <f t="shared" si="10"/>
        <v>14.45540795674594</v>
      </c>
    </row>
    <row r="25" spans="2:20" hidden="1" outlineLevel="1">
      <c r="B25" s="74">
        <f t="shared" si="3"/>
        <v>44927</v>
      </c>
      <c r="C25" s="69">
        <f>IF(F25&lt;&gt;0,-INDEX([20]Delta!$F$1:$EE$997,$L$13,$I25),0)</f>
        <v>1568937.4286041707</v>
      </c>
      <c r="D25" s="70">
        <f>IF(F25&lt;&gt;0,VLOOKUP($J25,'Table 1'!$B$13:$C$33,2,FALSE)/12*1000*Study_MW,0)</f>
        <v>0</v>
      </c>
      <c r="E25" s="70">
        <f t="shared" ref="E25:E77" si="21">C25+D25</f>
        <v>1568937.4286041707</v>
      </c>
      <c r="F25" s="69">
        <f>INDEX([20]Delta!$F$1:$EE$997,$L$14,$I25)</f>
        <v>74400</v>
      </c>
      <c r="G25" s="72">
        <f t="shared" si="16"/>
        <v>21.087868664034552</v>
      </c>
      <c r="I25" s="60">
        <f>I13+13</f>
        <v>14</v>
      </c>
      <c r="J25" s="73">
        <f t="shared" si="4"/>
        <v>2023</v>
      </c>
      <c r="K25" s="74">
        <f>IF(ISNUMBER(F25),IF(F25&lt;&gt;0,B25,""),"")</f>
        <v>44927</v>
      </c>
      <c r="L25" s="73">
        <f t="shared" si="13"/>
        <v>2031</v>
      </c>
      <c r="M25" s="56">
        <f t="shared" si="14"/>
        <v>23103344.278343558</v>
      </c>
      <c r="N25" s="56">
        <f t="shared" si="8"/>
        <v>12952794.440898033</v>
      </c>
      <c r="O25" s="56">
        <f t="shared" si="6"/>
        <v>876000</v>
      </c>
      <c r="P25" s="113">
        <f t="shared" si="7"/>
        <v>41.159975706896795</v>
      </c>
      <c r="Q25" s="166">
        <f t="shared" si="9"/>
        <v>26.373680683040593</v>
      </c>
      <c r="R25" s="166">
        <f t="shared" si="10"/>
        <v>14.786295023856201</v>
      </c>
    </row>
    <row r="26" spans="2:20" hidden="1" outlineLevel="1">
      <c r="B26" s="78">
        <f t="shared" si="3"/>
        <v>44958</v>
      </c>
      <c r="C26" s="75">
        <f>IF(F26&lt;&gt;0,-INDEX([20]Delta!$F$1:$EE$997,$L$13,$I26),0)</f>
        <v>1473974.4117366523</v>
      </c>
      <c r="D26" s="71">
        <f>IF(F26&lt;&gt;0,VLOOKUP($J26,'Table 1'!$B$13:$C$33,2,FALSE)/12*1000*Study_MW,0)</f>
        <v>0</v>
      </c>
      <c r="E26" s="71">
        <f t="shared" si="21"/>
        <v>1473974.4117366523</v>
      </c>
      <c r="F26" s="75">
        <f>INDEX([20]Delta!$F$1:$EE$997,$L$14,$I26)</f>
        <v>67200</v>
      </c>
      <c r="G26" s="76">
        <f t="shared" si="16"/>
        <v>21.934143031795422</v>
      </c>
      <c r="I26" s="77">
        <f t="shared" ref="I26:I89" si="22">I14+13</f>
        <v>15</v>
      </c>
      <c r="J26" s="73">
        <f t="shared" si="4"/>
        <v>2023</v>
      </c>
      <c r="K26" s="78">
        <f t="shared" ref="K26:K89" si="23">IF(ISNUMBER(F26),IF(F26&lt;&gt;0,B26,""),"")</f>
        <v>44958</v>
      </c>
      <c r="L26" s="73">
        <f t="shared" si="13"/>
        <v>2032</v>
      </c>
      <c r="M26" s="56">
        <f t="shared" si="14"/>
        <v>23900062.049896911</v>
      </c>
      <c r="N26" s="56">
        <f t="shared" si="8"/>
        <v>13251935.190110467</v>
      </c>
      <c r="O26" s="56">
        <f>SUMIF($J$13:$J$264,L26,$F$13:$F$264)</f>
        <v>878400</v>
      </c>
      <c r="P26" s="113">
        <f>(M26+N26)/O26</f>
        <v>42.295078825145012</v>
      </c>
      <c r="Q26" s="166">
        <f t="shared" si="9"/>
        <v>27.208631659718705</v>
      </c>
      <c r="R26" s="166">
        <f t="shared" si="10"/>
        <v>15.086447165426307</v>
      </c>
    </row>
    <row r="27" spans="2:20" hidden="1" outlineLevel="1">
      <c r="B27" s="78">
        <f t="shared" si="3"/>
        <v>44986</v>
      </c>
      <c r="C27" s="75">
        <f>IF(F27&lt;&gt;0,-INDEX([20]Delta!$F$1:$EE$997,$L$13,$I27),0)</f>
        <v>1480659.3841461986</v>
      </c>
      <c r="D27" s="71">
        <f>IF(F27&lt;&gt;0,VLOOKUP($J27,'Table 1'!$B$13:$C$33,2,FALSE)/12*1000*Study_MW,0)</f>
        <v>0</v>
      </c>
      <c r="E27" s="71">
        <f t="shared" si="21"/>
        <v>1480659.3841461986</v>
      </c>
      <c r="F27" s="75">
        <f>INDEX([20]Delta!$F$1:$EE$997,$L$14,$I27)</f>
        <v>74400</v>
      </c>
      <c r="G27" s="76">
        <f t="shared" si="16"/>
        <v>19.901335808416647</v>
      </c>
      <c r="I27" s="77">
        <f t="shared" si="22"/>
        <v>16</v>
      </c>
      <c r="J27" s="73">
        <f t="shared" si="4"/>
        <v>2023</v>
      </c>
      <c r="K27" s="78">
        <f t="shared" si="23"/>
        <v>44986</v>
      </c>
      <c r="L27" s="73">
        <f t="shared" si="13"/>
        <v>2033</v>
      </c>
      <c r="M27" s="56">
        <f t="shared" si="14"/>
        <v>24782626.221588254</v>
      </c>
      <c r="N27" s="56">
        <f t="shared" si="8"/>
        <v>13554170.498797504</v>
      </c>
      <c r="O27" s="56">
        <f t="shared" ref="O27:O31" si="24">SUMIF($J$13:$J$264,L27,$F$13:$F$264)</f>
        <v>876000</v>
      </c>
      <c r="P27" s="113">
        <f t="shared" ref="P27:P31" si="25">(M27+N27)/O27</f>
        <v>43.763466575782829</v>
      </c>
      <c r="Q27" s="166">
        <f t="shared" si="9"/>
        <v>28.290669202726317</v>
      </c>
      <c r="R27" s="166">
        <f t="shared" si="10"/>
        <v>15.472797373056512</v>
      </c>
    </row>
    <row r="28" spans="2:20" hidden="1" outlineLevel="1">
      <c r="B28" s="78">
        <f t="shared" si="3"/>
        <v>45017</v>
      </c>
      <c r="C28" s="75">
        <f>IF(F28&lt;&gt;0,-INDEX([20]Delta!$F$1:$EE$997,$L$13,$I28),0)</f>
        <v>1172364.4210858196</v>
      </c>
      <c r="D28" s="71">
        <f>IF(F28&lt;&gt;0,VLOOKUP($J28,'Table 1'!$B$13:$C$33,2,FALSE)/12*1000*Study_MW,0)</f>
        <v>0</v>
      </c>
      <c r="E28" s="71">
        <f t="shared" si="21"/>
        <v>1172364.4210858196</v>
      </c>
      <c r="F28" s="75">
        <f>INDEX([20]Delta!$F$1:$EE$997,$L$14,$I28)</f>
        <v>72000</v>
      </c>
      <c r="G28" s="76">
        <f t="shared" si="16"/>
        <v>16.282839181747494</v>
      </c>
      <c r="I28" s="77">
        <f t="shared" si="22"/>
        <v>17</v>
      </c>
      <c r="J28" s="73">
        <f t="shared" si="4"/>
        <v>2023</v>
      </c>
      <c r="K28" s="78">
        <f t="shared" si="23"/>
        <v>45017</v>
      </c>
      <c r="L28" s="73">
        <f t="shared" si="13"/>
        <v>2034</v>
      </c>
      <c r="M28" s="56">
        <f t="shared" si="14"/>
        <v>25427764.657597095</v>
      </c>
      <c r="N28" s="56">
        <f t="shared" si="8"/>
        <v>13866721.00573325</v>
      </c>
      <c r="O28" s="56">
        <f t="shared" si="24"/>
        <v>876000</v>
      </c>
      <c r="P28" s="113">
        <f t="shared" si="25"/>
        <v>44.856718793756102</v>
      </c>
      <c r="Q28" s="166">
        <f t="shared" si="9"/>
        <v>29.027128604562893</v>
      </c>
      <c r="R28" s="166">
        <f t="shared" si="10"/>
        <v>15.829590189193208</v>
      </c>
    </row>
    <row r="29" spans="2:20" hidden="1" outlineLevel="1">
      <c r="B29" s="78">
        <f t="shared" si="3"/>
        <v>45047</v>
      </c>
      <c r="C29" s="75">
        <f>IF(F29&lt;&gt;0,-INDEX([20]Delta!$F$1:$EE$997,$L$13,$I29),0)</f>
        <v>1174710.7008557916</v>
      </c>
      <c r="D29" s="71">
        <f>IF(F29&lt;&gt;0,VLOOKUP($J29,'Table 1'!$B$13:$C$33,2,FALSE)/12*1000*Study_MW,0)</f>
        <v>0</v>
      </c>
      <c r="E29" s="71">
        <f t="shared" si="21"/>
        <v>1174710.7008557916</v>
      </c>
      <c r="F29" s="75">
        <f>INDEX([20]Delta!$F$1:$EE$997,$L$14,$I29)</f>
        <v>74400</v>
      </c>
      <c r="G29" s="76">
        <f t="shared" si="16"/>
        <v>15.789122323330531</v>
      </c>
      <c r="I29" s="77">
        <f t="shared" si="22"/>
        <v>18</v>
      </c>
      <c r="J29" s="73">
        <f t="shared" si="4"/>
        <v>2023</v>
      </c>
      <c r="K29" s="78">
        <f t="shared" si="23"/>
        <v>45047</v>
      </c>
      <c r="L29" s="73">
        <f t="shared" si="13"/>
        <v>2035</v>
      </c>
      <c r="M29" s="56">
        <f t="shared" si="14"/>
        <v>26283871.348891035</v>
      </c>
      <c r="N29" s="56">
        <f t="shared" si="8"/>
        <v>14183397.591968467</v>
      </c>
      <c r="O29" s="56">
        <f t="shared" si="24"/>
        <v>876000</v>
      </c>
      <c r="P29" s="113">
        <f t="shared" si="25"/>
        <v>46.195512489565644</v>
      </c>
      <c r="Q29" s="166">
        <f t="shared" si="9"/>
        <v>30.004419348049126</v>
      </c>
      <c r="R29" s="166">
        <f t="shared" si="10"/>
        <v>16.191093141516514</v>
      </c>
    </row>
    <row r="30" spans="2:20" hidden="1" outlineLevel="1">
      <c r="B30" s="78">
        <f t="shared" si="3"/>
        <v>45078</v>
      </c>
      <c r="C30" s="75">
        <f>IF(F30&lt;&gt;0,-INDEX([20]Delta!$F$1:$EE$997,$L$13,$I30),0)</f>
        <v>1295252.7666981965</v>
      </c>
      <c r="D30" s="71">
        <f>IF(F30&lt;&gt;0,VLOOKUP($J30,'Table 1'!$B$13:$C$33,2,FALSE)/12*1000*Study_MW,0)</f>
        <v>0</v>
      </c>
      <c r="E30" s="71">
        <f t="shared" si="21"/>
        <v>1295252.7666981965</v>
      </c>
      <c r="F30" s="75">
        <f>INDEX([20]Delta!$F$1:$EE$997,$L$14,$I30)</f>
        <v>72000</v>
      </c>
      <c r="G30" s="76">
        <f t="shared" si="16"/>
        <v>17.989621759697172</v>
      </c>
      <c r="I30" s="77">
        <f t="shared" si="22"/>
        <v>19</v>
      </c>
      <c r="J30" s="73">
        <f t="shared" si="4"/>
        <v>2023</v>
      </c>
      <c r="K30" s="78">
        <f t="shared" si="23"/>
        <v>45078</v>
      </c>
      <c r="L30" s="73">
        <f t="shared" si="13"/>
        <v>2036</v>
      </c>
      <c r="M30" s="56">
        <f t="shared" si="14"/>
        <v>27753320.727717489</v>
      </c>
      <c r="N30" s="56">
        <f t="shared" si="8"/>
        <v>14511420.896277266</v>
      </c>
      <c r="O30" s="56">
        <f t="shared" si="24"/>
        <v>878400</v>
      </c>
      <c r="P30" s="113">
        <f t="shared" si="25"/>
        <v>48.11559838797217</v>
      </c>
      <c r="Q30" s="166">
        <f t="shared" si="9"/>
        <v>31.595310482374192</v>
      </c>
      <c r="R30" s="166">
        <f t="shared" si="10"/>
        <v>16.520287905597979</v>
      </c>
    </row>
    <row r="31" spans="2:20" hidden="1" outlineLevel="1">
      <c r="B31" s="78">
        <f t="shared" si="3"/>
        <v>45108</v>
      </c>
      <c r="C31" s="75">
        <f>IF(F31&lt;&gt;0,-INDEX([20]Delta!$F$1:$EE$997,$L$13,$I31),0)</f>
        <v>4438226.9028741717</v>
      </c>
      <c r="D31" s="71">
        <f>IF(F31&lt;&gt;0,VLOOKUP($J31,'Table 1'!$B$13:$C$33,2,FALSE)/12*1000*Study_MW,0)</f>
        <v>0</v>
      </c>
      <c r="E31" s="71">
        <f t="shared" si="21"/>
        <v>4438226.9028741717</v>
      </c>
      <c r="F31" s="75">
        <f>INDEX([20]Delta!$F$1:$EE$997,$L$14,$I31)</f>
        <v>74400</v>
      </c>
      <c r="G31" s="76">
        <f t="shared" si="16"/>
        <v>59.653587404222741</v>
      </c>
      <c r="I31" s="77">
        <f t="shared" si="22"/>
        <v>20</v>
      </c>
      <c r="J31" s="73">
        <f t="shared" si="4"/>
        <v>2023</v>
      </c>
      <c r="K31" s="78">
        <f t="shared" si="23"/>
        <v>45108</v>
      </c>
      <c r="L31" s="73">
        <f t="shared" si="13"/>
        <v>2037</v>
      </c>
      <c r="M31" s="56">
        <f t="shared" si="14"/>
        <v>29256186.707877502</v>
      </c>
      <c r="N31" s="56">
        <f t="shared" si="8"/>
        <v>14846664.839360157</v>
      </c>
      <c r="O31" s="56">
        <f t="shared" si="24"/>
        <v>876000</v>
      </c>
      <c r="P31" s="113">
        <f t="shared" si="25"/>
        <v>50.345720944335227</v>
      </c>
      <c r="Q31" s="166">
        <f t="shared" si="9"/>
        <v>33.397473410819067</v>
      </c>
      <c r="R31" s="166">
        <f t="shared" si="10"/>
        <v>16.94824753351616</v>
      </c>
    </row>
    <row r="32" spans="2:20" hidden="1" outlineLevel="1">
      <c r="B32" s="78">
        <f t="shared" si="3"/>
        <v>45139</v>
      </c>
      <c r="C32" s="75">
        <f>IF(F32&lt;&gt;0,-INDEX([20]Delta!$F$1:$EE$997,$L$13,$I32),0)</f>
        <v>3196904.0624237955</v>
      </c>
      <c r="D32" s="71">
        <f>IF(F32&lt;&gt;0,VLOOKUP($J32,'Table 1'!$B$13:$C$33,2,FALSE)/12*1000*Study_MW,0)</f>
        <v>0</v>
      </c>
      <c r="E32" s="71">
        <f t="shared" si="21"/>
        <v>3196904.0624237955</v>
      </c>
      <c r="F32" s="75">
        <f>INDEX([20]Delta!$F$1:$EE$997,$L$14,$I32)</f>
        <v>74400</v>
      </c>
      <c r="G32" s="76">
        <f t="shared" si="16"/>
        <v>42.969140623975747</v>
      </c>
      <c r="I32" s="77">
        <f t="shared" si="22"/>
        <v>21</v>
      </c>
      <c r="J32" s="73">
        <f t="shared" si="4"/>
        <v>2023</v>
      </c>
      <c r="K32" s="78">
        <f t="shared" si="23"/>
        <v>45139</v>
      </c>
      <c r="L32" s="73">
        <f t="shared" si="13"/>
        <v>2038</v>
      </c>
      <c r="M32" s="56">
        <f t="shared" si="14"/>
        <v>29685817.066274926</v>
      </c>
      <c r="N32" s="56">
        <f t="shared" si="8"/>
        <v>15188097.901392274</v>
      </c>
      <c r="O32" s="56">
        <f t="shared" ref="O32:O35" si="26">SUMIF($J$13:$J$264,L32,$F$13:$F$264)</f>
        <v>876000</v>
      </c>
      <c r="P32" s="113">
        <f t="shared" ref="P32:P34" si="27">(M32+N32)/O32</f>
        <v>51.225930328387214</v>
      </c>
      <c r="Q32" s="166">
        <f t="shared" si="9"/>
        <v>33.887919025427998</v>
      </c>
      <c r="R32" s="166">
        <f t="shared" si="10"/>
        <v>17.338011302959217</v>
      </c>
    </row>
    <row r="33" spans="2:20" hidden="1" outlineLevel="1">
      <c r="B33" s="78">
        <f t="shared" si="3"/>
        <v>45170</v>
      </c>
      <c r="C33" s="75">
        <f>IF(F33&lt;&gt;0,-INDEX([20]Delta!$F$1:$EE$997,$L$13,$I33),0)</f>
        <v>2023206.3428637534</v>
      </c>
      <c r="D33" s="71">
        <f>IF(F33&lt;&gt;0,VLOOKUP($J33,'Table 1'!$B$13:$C$33,2,FALSE)/12*1000*Study_MW,0)</f>
        <v>0</v>
      </c>
      <c r="E33" s="71">
        <f t="shared" si="21"/>
        <v>2023206.3428637534</v>
      </c>
      <c r="F33" s="75">
        <f>INDEX([20]Delta!$F$1:$EE$997,$L$14,$I33)</f>
        <v>72000</v>
      </c>
      <c r="G33" s="76">
        <f t="shared" si="16"/>
        <v>28.100088095329909</v>
      </c>
      <c r="I33" s="77">
        <f t="shared" si="22"/>
        <v>22</v>
      </c>
      <c r="J33" s="73">
        <f t="shared" si="4"/>
        <v>2023</v>
      </c>
      <c r="K33" s="78">
        <f t="shared" si="23"/>
        <v>45170</v>
      </c>
      <c r="L33" s="73">
        <f t="shared" si="13"/>
        <v>2039</v>
      </c>
      <c r="M33" s="56">
        <f t="shared" si="14"/>
        <v>30368590.858799245</v>
      </c>
      <c r="N33" s="56">
        <f t="shared" si="8"/>
        <v>15537783.122023346</v>
      </c>
      <c r="O33" s="56">
        <f t="shared" si="26"/>
        <v>876000</v>
      </c>
      <c r="P33" s="113">
        <f t="shared" si="27"/>
        <v>52.40453650778835</v>
      </c>
      <c r="Q33" s="166">
        <f t="shared" si="9"/>
        <v>34.667341163012836</v>
      </c>
      <c r="R33" s="166">
        <f t="shared" si="10"/>
        <v>17.737195344775508</v>
      </c>
    </row>
    <row r="34" spans="2:20" hidden="1" outlineLevel="1">
      <c r="B34" s="78">
        <f t="shared" si="3"/>
        <v>45200</v>
      </c>
      <c r="C34" s="75">
        <f>IF(F34&lt;&gt;0,-INDEX([20]Delta!$F$1:$EE$997,$L$13,$I34),0)</f>
        <v>1399426.3574306667</v>
      </c>
      <c r="D34" s="71">
        <f>IF(F34&lt;&gt;0,VLOOKUP($J34,'Table 1'!$B$13:$C$33,2,FALSE)/12*1000*Study_MW,0)</f>
        <v>0</v>
      </c>
      <c r="E34" s="71">
        <f t="shared" si="21"/>
        <v>1399426.3574306667</v>
      </c>
      <c r="F34" s="75">
        <f>INDEX([20]Delta!$F$1:$EE$997,$L$14,$I34)</f>
        <v>74400</v>
      </c>
      <c r="G34" s="76">
        <f t="shared" si="16"/>
        <v>18.809494051487455</v>
      </c>
      <c r="I34" s="77">
        <f t="shared" si="22"/>
        <v>23</v>
      </c>
      <c r="J34" s="73">
        <f t="shared" si="4"/>
        <v>2023</v>
      </c>
      <c r="K34" s="78">
        <f t="shared" si="23"/>
        <v>45200</v>
      </c>
      <c r="L34" s="73">
        <f t="shared" si="13"/>
        <v>2040</v>
      </c>
      <c r="M34" s="56">
        <f t="shared" si="14"/>
        <v>31067068.448551625</v>
      </c>
      <c r="N34" s="56">
        <f t="shared" si="8"/>
        <v>15893657.461603647</v>
      </c>
      <c r="O34" s="56">
        <f t="shared" si="26"/>
        <v>876000</v>
      </c>
      <c r="P34" s="113">
        <f t="shared" si="27"/>
        <v>53.608134600633875</v>
      </c>
      <c r="Q34" s="166">
        <f t="shared" ref="Q34" si="28">M34/O34</f>
        <v>35.46469000976213</v>
      </c>
      <c r="R34" s="166">
        <f t="shared" ref="R34" si="29">IFERROR(N34/O34,0)</f>
        <v>18.143444590871745</v>
      </c>
    </row>
    <row r="35" spans="2:20" hidden="1" outlineLevel="1">
      <c r="B35" s="78">
        <f t="shared" si="3"/>
        <v>45231</v>
      </c>
      <c r="C35" s="75">
        <f>IF(F35&lt;&gt;0,-INDEX([20]Delta!$F$1:$EE$997,$L$13,$I35),0)</f>
        <v>1433755.1255886555</v>
      </c>
      <c r="D35" s="71">
        <f>IF(F35&lt;&gt;0,VLOOKUP($J35,'Table 1'!$B$13:$C$33,2,FALSE)/12*1000*Study_MW,0)</f>
        <v>0</v>
      </c>
      <c r="E35" s="71">
        <f t="shared" si="21"/>
        <v>1433755.1255886555</v>
      </c>
      <c r="F35" s="75">
        <f>INDEX([20]Delta!$F$1:$EE$997,$L$14,$I35)</f>
        <v>72000</v>
      </c>
      <c r="G35" s="76">
        <f t="shared" si="16"/>
        <v>19.913265633175769</v>
      </c>
      <c r="I35" s="77">
        <f t="shared" si="22"/>
        <v>24</v>
      </c>
      <c r="J35" s="73">
        <f t="shared" si="4"/>
        <v>2023</v>
      </c>
      <c r="K35" s="78">
        <f t="shared" si="23"/>
        <v>45231</v>
      </c>
      <c r="L35" s="73">
        <f t="shared" si="13"/>
        <v>2041</v>
      </c>
      <c r="M35" s="56">
        <f t="shared" si="14"/>
        <v>31658290.497745071</v>
      </c>
      <c r="N35" s="56">
        <f t="shared" si="8"/>
        <v>16243342.682234729</v>
      </c>
      <c r="O35" s="56">
        <f t="shared" si="26"/>
        <v>873682.75862068962</v>
      </c>
      <c r="P35" s="113">
        <f t="shared" ref="P35" si="30">(M35+N35)/O35</f>
        <v>54.827261620228846</v>
      </c>
      <c r="Q35" s="166">
        <f t="shared" ref="Q35" si="31">M35/O35</f>
        <v>36.235452955172207</v>
      </c>
      <c r="R35" s="166">
        <f t="shared" ref="R35" si="32">IFERROR(N35/O35,0)</f>
        <v>18.591808665056643</v>
      </c>
    </row>
    <row r="36" spans="2:20" hidden="1" outlineLevel="1">
      <c r="B36" s="82">
        <f t="shared" si="3"/>
        <v>45261</v>
      </c>
      <c r="C36" s="79">
        <f>IF(F36&lt;&gt;0,-INDEX([20]Delta!$F$1:$EE$997,$L$13,$I36),0)</f>
        <v>1779319.2894152254</v>
      </c>
      <c r="D36" s="80">
        <f>IF(F36&lt;&gt;0,VLOOKUP($J36,'Table 1'!$B$13:$C$33,2,FALSE)/12*1000*Study_MW,0)</f>
        <v>0</v>
      </c>
      <c r="E36" s="80">
        <f t="shared" si="21"/>
        <v>1779319.2894152254</v>
      </c>
      <c r="F36" s="79">
        <f>INDEX([20]Delta!$F$1:$EE$997,$L$14,$I36)</f>
        <v>74400</v>
      </c>
      <c r="G36" s="81">
        <f t="shared" si="16"/>
        <v>23.915581846978835</v>
      </c>
      <c r="I36" s="64">
        <f t="shared" si="22"/>
        <v>25</v>
      </c>
      <c r="J36" s="73">
        <f t="shared" si="4"/>
        <v>2023</v>
      </c>
      <c r="K36" s="82">
        <f t="shared" si="23"/>
        <v>45261</v>
      </c>
      <c r="L36" s="73">
        <f t="shared" si="13"/>
        <v>2042</v>
      </c>
      <c r="M36" s="56">
        <f t="shared" si="14"/>
        <v>32354772.88869546</v>
      </c>
      <c r="N36" s="56">
        <f t="shared" si="8"/>
        <v>16599217.021815022</v>
      </c>
      <c r="O36" s="56">
        <f t="shared" ref="O36" si="33">SUMIF($J$13:$J$264,L36,$F$13:$F$264)</f>
        <v>873682.75862068962</v>
      </c>
      <c r="P36" s="113">
        <f t="shared" ref="P36" si="34">(M36+N36)/O36</f>
        <v>56.031768313473052</v>
      </c>
      <c r="Q36" s="166">
        <f t="shared" ref="Q36" si="35">M36/O36</f>
        <v>37.032632920185989</v>
      </c>
      <c r="R36" s="166">
        <f t="shared" ref="R36" si="36">IFERROR(N36/O36,0)</f>
        <v>18.999135393287062</v>
      </c>
    </row>
    <row r="37" spans="2:20" hidden="1" outlineLevel="1">
      <c r="B37" s="74">
        <f t="shared" si="3"/>
        <v>45292</v>
      </c>
      <c r="C37" s="69">
        <f>IF(F37&lt;&gt;0,-INDEX([20]Delta!$F$1:$EE$997,$L$13,$I37),0)</f>
        <v>1480394.9499059767</v>
      </c>
      <c r="D37" s="70">
        <f>IF(F37&lt;&gt;0,VLOOKUP($J37,'Table 1'!$B$13:$C$33,2,FALSE)/12*1000*Study_MW,0)</f>
        <v>0</v>
      </c>
      <c r="E37" s="70">
        <f t="shared" si="21"/>
        <v>1480394.9499059767</v>
      </c>
      <c r="F37" s="69">
        <f>INDEX([20]Delta!$F$1:$EE$997,$L$14,$I37)</f>
        <v>74400</v>
      </c>
      <c r="G37" s="72">
        <f t="shared" si="16"/>
        <v>19.897781584757752</v>
      </c>
      <c r="I37" s="60">
        <f>I25+13</f>
        <v>27</v>
      </c>
      <c r="J37" s="73">
        <f t="shared" si="4"/>
        <v>2024</v>
      </c>
      <c r="K37" s="74">
        <f t="shared" si="23"/>
        <v>45292</v>
      </c>
      <c r="L37" s="73">
        <f t="shared" si="13"/>
        <v>2043</v>
      </c>
      <c r="M37" s="56">
        <f>SUMIF($J$13:$J$288,L37,$C$13:$C$288)</f>
        <v>33098932.665135458</v>
      </c>
      <c r="N37" s="56">
        <f>SUMIF($J$13:$J$288,L37,$D$13:$D$288)</f>
        <v>0</v>
      </c>
      <c r="O37" s="56">
        <f>SUMIF($J$13:$J$288,L37,$F$13:$F$288)</f>
        <v>873682.75862068962</v>
      </c>
      <c r="P37" s="113">
        <f t="shared" ref="P37" si="37">(M37+N37)/O37</f>
        <v>37.884383477350269</v>
      </c>
      <c r="Q37" s="166">
        <f t="shared" ref="Q37" si="38">M37/O37</f>
        <v>37.884383477350269</v>
      </c>
      <c r="R37" s="166">
        <f t="shared" ref="R37" si="39">IFERROR(N37/O37,0)</f>
        <v>0</v>
      </c>
    </row>
    <row r="38" spans="2:20" hidden="1" outlineLevel="1">
      <c r="B38" s="78">
        <f t="shared" si="3"/>
        <v>45323</v>
      </c>
      <c r="C38" s="75">
        <f>IF(F38&lt;&gt;0,-INDEX([20]Delta!$F$1:$EE$997,$L$13,$I38),0)</f>
        <v>1119015.9542279541</v>
      </c>
      <c r="D38" s="71">
        <f>IF(F38&lt;&gt;0,VLOOKUP($J38,'Table 1'!$B$13:$C$33,2,FALSE)/12*1000*Study_MW,0)</f>
        <v>0</v>
      </c>
      <c r="E38" s="71">
        <f t="shared" si="21"/>
        <v>1119015.9542279541</v>
      </c>
      <c r="F38" s="75">
        <f>INDEX([20]Delta!$F$1:$EE$997,$L$14,$I38)</f>
        <v>69600</v>
      </c>
      <c r="G38" s="76">
        <f t="shared" si="16"/>
        <v>16.077815434309684</v>
      </c>
      <c r="I38" s="77">
        <f t="shared" si="22"/>
        <v>28</v>
      </c>
      <c r="J38" s="73">
        <f t="shared" si="4"/>
        <v>2024</v>
      </c>
      <c r="K38" s="78">
        <f t="shared" si="23"/>
        <v>45323</v>
      </c>
      <c r="L38" s="73">
        <f t="shared" si="13"/>
        <v>2044</v>
      </c>
      <c r="M38" s="56">
        <f t="shared" ref="M38" si="40">SUMIF($J$13:$J$288,L38,$C$13:$C$288)</f>
        <v>33827109.183768444</v>
      </c>
      <c r="N38" s="56">
        <f t="shared" ref="N38" si="41">SUMIF($J$13:$J$288,L38,$D$13:$D$288)</f>
        <v>0</v>
      </c>
      <c r="O38" s="56">
        <f t="shared" ref="O38" si="42">SUMIF($J$13:$J$288,L38,$F$13:$F$288)</f>
        <v>873682.75862068962</v>
      </c>
      <c r="P38" s="113">
        <f t="shared" ref="P38:P41" si="43">(M38+N38)/O38</f>
        <v>38.717839913851982</v>
      </c>
      <c r="Q38" s="166">
        <f t="shared" ref="Q38:Q41" si="44">M38/O38</f>
        <v>38.717839913851982</v>
      </c>
      <c r="R38" s="166">
        <f t="shared" ref="R38:R41" si="45">IFERROR(N38/O38,0)</f>
        <v>0</v>
      </c>
    </row>
    <row r="39" spans="2:20" hidden="1" outlineLevel="1">
      <c r="B39" s="78">
        <f t="shared" si="3"/>
        <v>45352</v>
      </c>
      <c r="C39" s="75">
        <f>IF(F39&lt;&gt;0,-INDEX([20]Delta!$F$1:$EE$997,$L$13,$I39),0)</f>
        <v>832143.51080298424</v>
      </c>
      <c r="D39" s="71">
        <f>IF(F39&lt;&gt;0,VLOOKUP($J39,'Table 1'!$B$13:$C$33,2,FALSE)/12*1000*Study_MW,0)</f>
        <v>0</v>
      </c>
      <c r="E39" s="71">
        <f t="shared" si="21"/>
        <v>832143.51080298424</v>
      </c>
      <c r="F39" s="75">
        <f>INDEX([20]Delta!$F$1:$EE$997,$L$14,$I39)</f>
        <v>74400</v>
      </c>
      <c r="G39" s="76">
        <f t="shared" si="16"/>
        <v>11.184724607566993</v>
      </c>
      <c r="I39" s="77">
        <f t="shared" si="22"/>
        <v>29</v>
      </c>
      <c r="J39" s="73">
        <f t="shared" si="4"/>
        <v>2024</v>
      </c>
      <c r="K39" s="78">
        <f t="shared" si="23"/>
        <v>45352</v>
      </c>
      <c r="L39" s="73">
        <f t="shared" si="13"/>
        <v>2045</v>
      </c>
      <c r="M39" s="56">
        <f>SUMIF($J$13:$J$364,L39,$C$13:$C$364)</f>
        <v>0</v>
      </c>
      <c r="N39" s="56">
        <f>SUMIF($J$13:$J$364,L39,$D$13:$D$364)</f>
        <v>0</v>
      </c>
      <c r="O39" s="56">
        <f>SUMIF($J$13:$J$364,L39,$F$13:$F$364)</f>
        <v>0</v>
      </c>
      <c r="P39" s="113" t="e">
        <f t="shared" si="43"/>
        <v>#DIV/0!</v>
      </c>
      <c r="Q39" s="166" t="e">
        <f t="shared" si="44"/>
        <v>#DIV/0!</v>
      </c>
      <c r="R39" s="166">
        <f t="shared" si="45"/>
        <v>0</v>
      </c>
    </row>
    <row r="40" spans="2:20" hidden="1" outlineLevel="1">
      <c r="B40" s="78">
        <f t="shared" si="3"/>
        <v>45383</v>
      </c>
      <c r="C40" s="75">
        <f>IF(F40&lt;&gt;0,-INDEX([20]Delta!$F$1:$EE$997,$L$13,$I40),0)</f>
        <v>652533.07581797242</v>
      </c>
      <c r="D40" s="71">
        <f>IF(F40&lt;&gt;0,VLOOKUP($J40,'Table 1'!$B$13:$C$33,2,FALSE)/12*1000*Study_MW,0)</f>
        <v>0</v>
      </c>
      <c r="E40" s="71">
        <f t="shared" si="21"/>
        <v>652533.07581797242</v>
      </c>
      <c r="F40" s="75">
        <f>INDEX([20]Delta!$F$1:$EE$997,$L$14,$I40)</f>
        <v>72000</v>
      </c>
      <c r="G40" s="76">
        <f t="shared" si="16"/>
        <v>9.0629593863607276</v>
      </c>
      <c r="I40" s="77">
        <f t="shared" si="22"/>
        <v>30</v>
      </c>
      <c r="J40" s="73">
        <f t="shared" si="4"/>
        <v>2024</v>
      </c>
      <c r="K40" s="78">
        <f t="shared" si="23"/>
        <v>45383</v>
      </c>
      <c r="L40" s="73">
        <f t="shared" si="13"/>
        <v>2046</v>
      </c>
      <c r="M40" s="56">
        <f>SUMIF($J$13:$J$364,L40,$C$13:$C$364)</f>
        <v>0</v>
      </c>
      <c r="N40" s="56">
        <f>SUMIF($J$13:$J$364,L40,$D$13:$D$364)</f>
        <v>0</v>
      </c>
      <c r="O40" s="56">
        <f>SUMIF($J$13:$J$364,L40,$F$13:$F$364)</f>
        <v>0</v>
      </c>
      <c r="P40" s="113" t="e">
        <f t="shared" si="43"/>
        <v>#DIV/0!</v>
      </c>
      <c r="Q40" s="166" t="e">
        <f t="shared" si="44"/>
        <v>#DIV/0!</v>
      </c>
      <c r="R40" s="166">
        <f t="shared" si="45"/>
        <v>0</v>
      </c>
      <c r="S40" s="58"/>
      <c r="T40" s="91"/>
    </row>
    <row r="41" spans="2:20" hidden="1" outlineLevel="1">
      <c r="B41" s="78">
        <f t="shared" si="3"/>
        <v>45413</v>
      </c>
      <c r="C41" s="75">
        <f>IF(F41&lt;&gt;0,-INDEX([20]Delta!$F$1:$EE$997,$L$13,$I41),0)</f>
        <v>693668.8106417805</v>
      </c>
      <c r="D41" s="71">
        <f>IF(F41&lt;&gt;0,VLOOKUP($J41,'Table 1'!$B$13:$C$33,2,FALSE)/12*1000*Study_MW,0)</f>
        <v>0</v>
      </c>
      <c r="E41" s="71">
        <f t="shared" si="21"/>
        <v>693668.8106417805</v>
      </c>
      <c r="F41" s="75">
        <f>INDEX([20]Delta!$F$1:$EE$997,$L$14,$I41)</f>
        <v>74400</v>
      </c>
      <c r="G41" s="76">
        <f t="shared" si="16"/>
        <v>9.3235055193787701</v>
      </c>
      <c r="I41" s="77">
        <f t="shared" si="22"/>
        <v>31</v>
      </c>
      <c r="J41" s="73">
        <f t="shared" si="4"/>
        <v>2024</v>
      </c>
      <c r="K41" s="78">
        <f t="shared" si="23"/>
        <v>45413</v>
      </c>
      <c r="L41" s="73">
        <f t="shared" si="13"/>
        <v>2047</v>
      </c>
      <c r="M41" s="56">
        <f>SUMIF($J$13:$J$364,L41,$C$13:$C$364)</f>
        <v>0</v>
      </c>
      <c r="N41" s="56">
        <f>SUMIF($J$13:$J$364,L41,$D$13:$D$364)</f>
        <v>0</v>
      </c>
      <c r="O41" s="56">
        <f>SUMIF($J$13:$J$364,L41,$F$13:$F$364)</f>
        <v>0</v>
      </c>
      <c r="P41" s="113" t="e">
        <f t="shared" si="43"/>
        <v>#DIV/0!</v>
      </c>
      <c r="Q41" s="166" t="e">
        <f t="shared" si="44"/>
        <v>#DIV/0!</v>
      </c>
      <c r="R41" s="166">
        <f t="shared" si="45"/>
        <v>0</v>
      </c>
      <c r="S41" s="58"/>
      <c r="T41" s="91"/>
    </row>
    <row r="42" spans="2:20" hidden="1" outlineLevel="1">
      <c r="B42" s="78">
        <f t="shared" si="3"/>
        <v>45444</v>
      </c>
      <c r="C42" s="75">
        <f>IF(F42&lt;&gt;0,-INDEX([20]Delta!$F$1:$EE$997,$L$13,$I42),0)</f>
        <v>954491.29024109244</v>
      </c>
      <c r="D42" s="71">
        <f>IF(F42&lt;&gt;0,VLOOKUP($J42,'Table 1'!$B$13:$C$33,2,FALSE)/12*1000*Study_MW,0)</f>
        <v>0</v>
      </c>
      <c r="E42" s="71">
        <f t="shared" si="21"/>
        <v>954491.29024109244</v>
      </c>
      <c r="F42" s="75">
        <f>INDEX([20]Delta!$F$1:$EE$997,$L$14,$I42)</f>
        <v>72000</v>
      </c>
      <c r="G42" s="76">
        <f t="shared" si="16"/>
        <v>13.256823475570728</v>
      </c>
      <c r="I42" s="77">
        <f t="shared" si="22"/>
        <v>32</v>
      </c>
      <c r="J42" s="73">
        <f t="shared" si="4"/>
        <v>2024</v>
      </c>
      <c r="K42" s="78">
        <f t="shared" si="23"/>
        <v>45444</v>
      </c>
      <c r="L42" s="73">
        <f t="shared" si="13"/>
        <v>2048</v>
      </c>
      <c r="P42" s="113"/>
      <c r="Q42" s="166"/>
      <c r="R42" s="166"/>
    </row>
    <row r="43" spans="2:20" hidden="1" outlineLevel="1">
      <c r="B43" s="78">
        <f t="shared" si="3"/>
        <v>45474</v>
      </c>
      <c r="C43" s="75">
        <f>IF(F43&lt;&gt;0,-INDEX([20]Delta!$F$1:$EE$997,$L$13,$I43),0)</f>
        <v>3526209.8043530583</v>
      </c>
      <c r="D43" s="71">
        <f>IF(F43&lt;&gt;0,VLOOKUP($J43,'Table 1'!$B$13:$C$33,2,FALSE)/12*1000*Study_MW,0)</f>
        <v>0</v>
      </c>
      <c r="E43" s="71">
        <f t="shared" si="21"/>
        <v>3526209.8043530583</v>
      </c>
      <c r="F43" s="75">
        <f>INDEX([20]Delta!$F$1:$EE$997,$L$14,$I43)</f>
        <v>74400</v>
      </c>
      <c r="G43" s="76">
        <f t="shared" si="16"/>
        <v>47.395293069261534</v>
      </c>
      <c r="I43" s="77">
        <f t="shared" si="22"/>
        <v>33</v>
      </c>
      <c r="J43" s="73">
        <f t="shared" si="4"/>
        <v>2024</v>
      </c>
      <c r="K43" s="78">
        <f t="shared" si="23"/>
        <v>45474</v>
      </c>
    </row>
    <row r="44" spans="2:20" hidden="1" outlineLevel="1">
      <c r="B44" s="78">
        <f t="shared" si="3"/>
        <v>45505</v>
      </c>
      <c r="C44" s="75">
        <f>IF(F44&lt;&gt;0,-INDEX([20]Delta!$F$1:$EE$997,$L$13,$I44),0)</f>
        <v>1842226.6965132356</v>
      </c>
      <c r="D44" s="71">
        <f>IF(F44&lt;&gt;0,VLOOKUP($J44,'Table 1'!$B$13:$C$33,2,FALSE)/12*1000*Study_MW,0)</f>
        <v>0</v>
      </c>
      <c r="E44" s="71">
        <f t="shared" si="21"/>
        <v>1842226.6965132356</v>
      </c>
      <c r="F44" s="75">
        <f>INDEX([20]Delta!$F$1:$EE$997,$L$14,$I44)</f>
        <v>74400</v>
      </c>
      <c r="G44" s="76">
        <f t="shared" si="16"/>
        <v>24.76111151227467</v>
      </c>
      <c r="I44" s="77">
        <f t="shared" si="22"/>
        <v>34</v>
      </c>
      <c r="J44" s="73">
        <f t="shared" si="4"/>
        <v>2024</v>
      </c>
      <c r="K44" s="78">
        <f t="shared" si="23"/>
        <v>45505</v>
      </c>
    </row>
    <row r="45" spans="2:20" hidden="1" outlineLevel="1">
      <c r="B45" s="78">
        <f t="shared" si="3"/>
        <v>45536</v>
      </c>
      <c r="C45" s="75">
        <f>IF(F45&lt;&gt;0,-INDEX([20]Delta!$F$1:$EE$997,$L$13,$I45),0)</f>
        <v>1307283.1671933383</v>
      </c>
      <c r="D45" s="71">
        <f>IF(F45&lt;&gt;0,VLOOKUP($J45,'Table 1'!$B$13:$C$33,2,FALSE)/12*1000*Study_MW,0)</f>
        <v>0</v>
      </c>
      <c r="E45" s="71">
        <f t="shared" si="21"/>
        <v>1307283.1671933383</v>
      </c>
      <c r="F45" s="75">
        <f>INDEX([20]Delta!$F$1:$EE$997,$L$14,$I45)</f>
        <v>72000</v>
      </c>
      <c r="G45" s="76">
        <f t="shared" si="16"/>
        <v>18.15671065546303</v>
      </c>
      <c r="I45" s="77">
        <f t="shared" si="22"/>
        <v>35</v>
      </c>
      <c r="J45" s="73">
        <f t="shared" si="4"/>
        <v>2024</v>
      </c>
      <c r="K45" s="78">
        <f t="shared" si="23"/>
        <v>45536</v>
      </c>
    </row>
    <row r="46" spans="2:20" hidden="1" outlineLevel="1">
      <c r="B46" s="78">
        <f t="shared" si="3"/>
        <v>45566</v>
      </c>
      <c r="C46" s="75">
        <f>IF(F46&lt;&gt;0,-INDEX([20]Delta!$F$1:$EE$997,$L$13,$I46),0)</f>
        <v>1014073.265861541</v>
      </c>
      <c r="D46" s="71">
        <f>IF(F46&lt;&gt;0,VLOOKUP($J46,'Table 1'!$B$13:$C$33,2,FALSE)/12*1000*Study_MW,0)</f>
        <v>0</v>
      </c>
      <c r="E46" s="71">
        <f t="shared" si="21"/>
        <v>1014073.265861541</v>
      </c>
      <c r="F46" s="75">
        <f>INDEX([20]Delta!$F$1:$EE$997,$L$14,$I46)</f>
        <v>74400</v>
      </c>
      <c r="G46" s="76">
        <f t="shared" si="16"/>
        <v>13.630017014268025</v>
      </c>
      <c r="I46" s="77">
        <f t="shared" si="22"/>
        <v>36</v>
      </c>
      <c r="J46" s="73">
        <f t="shared" si="4"/>
        <v>2024</v>
      </c>
      <c r="K46" s="78">
        <f t="shared" si="23"/>
        <v>45566</v>
      </c>
    </row>
    <row r="47" spans="2:20" hidden="1" outlineLevel="1">
      <c r="B47" s="78">
        <f t="shared" si="3"/>
        <v>45597</v>
      </c>
      <c r="C47" s="75">
        <f>IF(F47&lt;&gt;0,-INDEX([20]Delta!$F$1:$EE$997,$L$13,$I47),0)</f>
        <v>1065317.3106568903</v>
      </c>
      <c r="D47" s="71">
        <f>IF(F47&lt;&gt;0,VLOOKUP($J47,'Table 1'!$B$13:$C$33,2,FALSE)/12*1000*Study_MW,0)</f>
        <v>0</v>
      </c>
      <c r="E47" s="71">
        <f t="shared" si="21"/>
        <v>1065317.3106568903</v>
      </c>
      <c r="F47" s="75">
        <f>INDEX([20]Delta!$F$1:$EE$997,$L$14,$I47)</f>
        <v>72000</v>
      </c>
      <c r="G47" s="76">
        <f t="shared" si="16"/>
        <v>14.796073759123477</v>
      </c>
      <c r="I47" s="77">
        <f t="shared" si="22"/>
        <v>37</v>
      </c>
      <c r="J47" s="73">
        <f t="shared" si="4"/>
        <v>2024</v>
      </c>
      <c r="K47" s="78">
        <f t="shared" si="23"/>
        <v>45597</v>
      </c>
    </row>
    <row r="48" spans="2:20" hidden="1" outlineLevel="1">
      <c r="B48" s="82">
        <f t="shared" si="3"/>
        <v>45627</v>
      </c>
      <c r="C48" s="79">
        <f>IF(F48&lt;&gt;0,-INDEX([20]Delta!$F$1:$EE$997,$L$13,$I48),0)</f>
        <v>1247574.1767115295</v>
      </c>
      <c r="D48" s="80">
        <f>IF(F48&lt;&gt;0,VLOOKUP($J48,'Table 1'!$B$13:$C$33,2,FALSE)/12*1000*Study_MW,0)</f>
        <v>0</v>
      </c>
      <c r="E48" s="80">
        <f t="shared" si="21"/>
        <v>1247574.1767115295</v>
      </c>
      <c r="F48" s="79">
        <f>INDEX([20]Delta!$F$1:$EE$997,$L$14,$I48)</f>
        <v>74400</v>
      </c>
      <c r="G48" s="81">
        <f t="shared" si="16"/>
        <v>16.768470117090452</v>
      </c>
      <c r="I48" s="64">
        <f t="shared" si="22"/>
        <v>38</v>
      </c>
      <c r="J48" s="73">
        <f t="shared" si="4"/>
        <v>2024</v>
      </c>
      <c r="K48" s="82">
        <f t="shared" si="23"/>
        <v>45627</v>
      </c>
    </row>
    <row r="49" spans="2:11" hidden="1" outlineLevel="1">
      <c r="B49" s="74">
        <f t="shared" si="3"/>
        <v>45658</v>
      </c>
      <c r="C49" s="69">
        <f>IF(F49&lt;&gt;0,-INDEX([20]Delta!$F$1:$EE$997,$L$13,$I49),0)</f>
        <v>1502322.6368205249</v>
      </c>
      <c r="D49" s="70">
        <f>IF(F49&lt;&gt;0,VLOOKUP($J49,'Table 1'!$B$13:$C$33,2,FALSE)/12*1000*Study_MW,0)</f>
        <v>0</v>
      </c>
      <c r="E49" s="70">
        <f t="shared" si="21"/>
        <v>1502322.6368205249</v>
      </c>
      <c r="F49" s="69">
        <f>INDEX([20]Delta!$F$1:$EE$997,$L$14,$I49)</f>
        <v>74400</v>
      </c>
      <c r="G49" s="72">
        <f t="shared" si="16"/>
        <v>20.192508559415657</v>
      </c>
      <c r="I49" s="60">
        <f>I37+13</f>
        <v>40</v>
      </c>
      <c r="J49" s="73">
        <f t="shared" si="4"/>
        <v>2025</v>
      </c>
      <c r="K49" s="74">
        <f t="shared" si="23"/>
        <v>45658</v>
      </c>
    </row>
    <row r="50" spans="2:11" hidden="1" outlineLevel="1">
      <c r="B50" s="78">
        <f t="shared" si="3"/>
        <v>45689</v>
      </c>
      <c r="C50" s="75">
        <f>IF(F50&lt;&gt;0,-INDEX([20]Delta!$F$1:$EE$997,$L$13,$I50),0)</f>
        <v>1220135.6199220866</v>
      </c>
      <c r="D50" s="71">
        <f>IF(F50&lt;&gt;0,VLOOKUP($J50,'Table 1'!$B$13:$C$33,2,FALSE)/12*1000*Study_MW,0)</f>
        <v>0</v>
      </c>
      <c r="E50" s="71">
        <f t="shared" si="21"/>
        <v>1220135.6199220866</v>
      </c>
      <c r="F50" s="75">
        <f>INDEX([20]Delta!$F$1:$EE$997,$L$14,$I50)</f>
        <v>67200</v>
      </c>
      <c r="G50" s="76">
        <f t="shared" si="16"/>
        <v>18.156780058364383</v>
      </c>
      <c r="I50" s="77">
        <f t="shared" si="22"/>
        <v>41</v>
      </c>
      <c r="J50" s="73">
        <f t="shared" si="4"/>
        <v>2025</v>
      </c>
      <c r="K50" s="78">
        <f t="shared" si="23"/>
        <v>45689</v>
      </c>
    </row>
    <row r="51" spans="2:11" hidden="1" outlineLevel="1">
      <c r="B51" s="78">
        <f t="shared" si="3"/>
        <v>45717</v>
      </c>
      <c r="C51" s="75">
        <f>IF(F51&lt;&gt;0,-INDEX([20]Delta!$F$1:$EE$997,$L$13,$I51),0)</f>
        <v>1016678.933183521</v>
      </c>
      <c r="D51" s="71">
        <f>IF(F51&lt;&gt;0,VLOOKUP($J51,'Table 1'!$B$13:$C$33,2,FALSE)/12*1000*Study_MW,0)</f>
        <v>0</v>
      </c>
      <c r="E51" s="71">
        <f t="shared" si="21"/>
        <v>1016678.933183521</v>
      </c>
      <c r="F51" s="75">
        <f>INDEX([20]Delta!$F$1:$EE$997,$L$14,$I51)</f>
        <v>74400</v>
      </c>
      <c r="G51" s="76">
        <f t="shared" si="16"/>
        <v>13.665039424509692</v>
      </c>
      <c r="I51" s="77">
        <f t="shared" si="22"/>
        <v>42</v>
      </c>
      <c r="J51" s="73">
        <f t="shared" si="4"/>
        <v>2025</v>
      </c>
      <c r="K51" s="78">
        <f t="shared" si="23"/>
        <v>45717</v>
      </c>
    </row>
    <row r="52" spans="2:11" hidden="1" outlineLevel="1">
      <c r="B52" s="78">
        <f t="shared" si="3"/>
        <v>45748</v>
      </c>
      <c r="C52" s="75">
        <f>IF(F52&lt;&gt;0,-INDEX([20]Delta!$F$1:$EE$997,$L$13,$I52),0)</f>
        <v>877915.05304956436</v>
      </c>
      <c r="D52" s="71">
        <f>IF(F52&lt;&gt;0,VLOOKUP($J52,'Table 1'!$B$13:$C$33,2,FALSE)/12*1000*Study_MW,0)</f>
        <v>0</v>
      </c>
      <c r="E52" s="71">
        <f t="shared" si="21"/>
        <v>877915.05304956436</v>
      </c>
      <c r="F52" s="75">
        <f>INDEX([20]Delta!$F$1:$EE$997,$L$14,$I52)</f>
        <v>72000</v>
      </c>
      <c r="G52" s="76">
        <f t="shared" si="16"/>
        <v>12.193264625688395</v>
      </c>
      <c r="I52" s="77">
        <f t="shared" si="22"/>
        <v>43</v>
      </c>
      <c r="J52" s="73">
        <f t="shared" si="4"/>
        <v>2025</v>
      </c>
      <c r="K52" s="78">
        <f t="shared" si="23"/>
        <v>45748</v>
      </c>
    </row>
    <row r="53" spans="2:11" hidden="1" outlineLevel="1">
      <c r="B53" s="78">
        <f t="shared" si="3"/>
        <v>45778</v>
      </c>
      <c r="C53" s="75">
        <f>IF(F53&lt;&gt;0,-INDEX([20]Delta!$F$1:$EE$997,$L$13,$I53),0)</f>
        <v>918265.73307943344</v>
      </c>
      <c r="D53" s="71">
        <f>IF(F53&lt;&gt;0,VLOOKUP($J53,'Table 1'!$B$13:$C$33,2,FALSE)/12*1000*Study_MW,0)</f>
        <v>0</v>
      </c>
      <c r="E53" s="71">
        <f t="shared" si="21"/>
        <v>918265.73307943344</v>
      </c>
      <c r="F53" s="75">
        <f>INDEX([20]Delta!$F$1:$EE$997,$L$14,$I53)</f>
        <v>74400</v>
      </c>
      <c r="G53" s="76">
        <f t="shared" si="16"/>
        <v>12.342281358594535</v>
      </c>
      <c r="I53" s="77">
        <f t="shared" si="22"/>
        <v>44</v>
      </c>
      <c r="J53" s="73">
        <f t="shared" si="4"/>
        <v>2025</v>
      </c>
      <c r="K53" s="78">
        <f t="shared" si="23"/>
        <v>45778</v>
      </c>
    </row>
    <row r="54" spans="2:11" hidden="1" outlineLevel="1">
      <c r="B54" s="78">
        <f t="shared" si="3"/>
        <v>45809</v>
      </c>
      <c r="C54" s="75">
        <f>IF(F54&lt;&gt;0,-INDEX([20]Delta!$F$1:$EE$997,$L$13,$I54),0)</f>
        <v>1105436.6632249951</v>
      </c>
      <c r="D54" s="71">
        <f>IF(F54&lt;&gt;0,VLOOKUP($J54,'Table 1'!$B$13:$C$33,2,FALSE)/12*1000*Study_MW,0)</f>
        <v>0</v>
      </c>
      <c r="E54" s="71">
        <f t="shared" si="21"/>
        <v>1105436.6632249951</v>
      </c>
      <c r="F54" s="75">
        <f>INDEX([20]Delta!$F$1:$EE$997,$L$14,$I54)</f>
        <v>72000</v>
      </c>
      <c r="G54" s="76">
        <f t="shared" si="16"/>
        <v>15.353286989236043</v>
      </c>
      <c r="I54" s="77">
        <f t="shared" si="22"/>
        <v>45</v>
      </c>
      <c r="J54" s="73">
        <f t="shared" si="4"/>
        <v>2025</v>
      </c>
      <c r="K54" s="78">
        <f t="shared" si="23"/>
        <v>45809</v>
      </c>
    </row>
    <row r="55" spans="2:11" hidden="1" outlineLevel="1">
      <c r="B55" s="78">
        <f t="shared" si="3"/>
        <v>45839</v>
      </c>
      <c r="C55" s="75">
        <f>IF(F55&lt;&gt;0,-INDEX([20]Delta!$F$1:$EE$997,$L$13,$I55),0)</f>
        <v>2810581.9482819885</v>
      </c>
      <c r="D55" s="71">
        <f>IF(F55&lt;&gt;0,VLOOKUP($J55,'Table 1'!$B$13:$C$33,2,FALSE)/12*1000*Study_MW,0)</f>
        <v>0</v>
      </c>
      <c r="E55" s="71">
        <f t="shared" si="21"/>
        <v>2810581.9482819885</v>
      </c>
      <c r="F55" s="75">
        <f>INDEX([20]Delta!$F$1:$EE$997,$L$14,$I55)</f>
        <v>74400</v>
      </c>
      <c r="G55" s="76">
        <f t="shared" si="16"/>
        <v>37.776639089811674</v>
      </c>
      <c r="I55" s="77">
        <f t="shared" si="22"/>
        <v>46</v>
      </c>
      <c r="J55" s="73">
        <f t="shared" si="4"/>
        <v>2025</v>
      </c>
      <c r="K55" s="78">
        <f t="shared" si="23"/>
        <v>45839</v>
      </c>
    </row>
    <row r="56" spans="2:11" hidden="1" outlineLevel="1">
      <c r="B56" s="78">
        <f t="shared" si="3"/>
        <v>45870</v>
      </c>
      <c r="C56" s="75">
        <f>IF(F56&lt;&gt;0,-INDEX([20]Delta!$F$1:$EE$997,$L$13,$I56),0)</f>
        <v>1805761.7747121155</v>
      </c>
      <c r="D56" s="71">
        <f>IF(F56&lt;&gt;0,VLOOKUP($J56,'Table 1'!$B$13:$C$33,2,FALSE)/12*1000*Study_MW,0)</f>
        <v>0</v>
      </c>
      <c r="E56" s="71">
        <f t="shared" si="21"/>
        <v>1805761.7747121155</v>
      </c>
      <c r="F56" s="75">
        <f>INDEX([20]Delta!$F$1:$EE$997,$L$14,$I56)</f>
        <v>74400</v>
      </c>
      <c r="G56" s="76">
        <f t="shared" si="16"/>
        <v>24.27099159559295</v>
      </c>
      <c r="I56" s="77">
        <f t="shared" si="22"/>
        <v>47</v>
      </c>
      <c r="J56" s="73">
        <f t="shared" si="4"/>
        <v>2025</v>
      </c>
      <c r="K56" s="78">
        <f t="shared" si="23"/>
        <v>45870</v>
      </c>
    </row>
    <row r="57" spans="2:11" hidden="1" outlineLevel="1">
      <c r="B57" s="78">
        <f t="shared" si="3"/>
        <v>45901</v>
      </c>
      <c r="C57" s="75">
        <f>IF(F57&lt;&gt;0,-INDEX([20]Delta!$F$1:$EE$997,$L$13,$I57),0)</f>
        <v>1418392.2229423672</v>
      </c>
      <c r="D57" s="71">
        <f>IF(F57&lt;&gt;0,VLOOKUP($J57,'Table 1'!$B$13:$C$33,2,FALSE)/12*1000*Study_MW,0)</f>
        <v>0</v>
      </c>
      <c r="E57" s="71">
        <f t="shared" si="21"/>
        <v>1418392.2229423672</v>
      </c>
      <c r="F57" s="75">
        <f>INDEX([20]Delta!$F$1:$EE$997,$L$14,$I57)</f>
        <v>72000</v>
      </c>
      <c r="G57" s="76">
        <f t="shared" si="16"/>
        <v>19.699891985310657</v>
      </c>
      <c r="I57" s="77">
        <f t="shared" si="22"/>
        <v>48</v>
      </c>
      <c r="J57" s="73">
        <f t="shared" si="4"/>
        <v>2025</v>
      </c>
      <c r="K57" s="78">
        <f t="shared" si="23"/>
        <v>45901</v>
      </c>
    </row>
    <row r="58" spans="2:11" hidden="1" outlineLevel="1">
      <c r="B58" s="78">
        <f t="shared" si="3"/>
        <v>45931</v>
      </c>
      <c r="C58" s="75">
        <f>IF(F58&lt;&gt;0,-INDEX([20]Delta!$F$1:$EE$997,$L$13,$I58),0)</f>
        <v>1171832.5011994243</v>
      </c>
      <c r="D58" s="71">
        <f>IF(F58&lt;&gt;0,VLOOKUP($J58,'Table 1'!$B$13:$C$33,2,FALSE)/12*1000*Study_MW,0)</f>
        <v>0</v>
      </c>
      <c r="E58" s="71">
        <f t="shared" si="21"/>
        <v>1171832.5011994243</v>
      </c>
      <c r="F58" s="75">
        <f>INDEX([20]Delta!$F$1:$EE$997,$L$14,$I58)</f>
        <v>74400</v>
      </c>
      <c r="G58" s="76">
        <f t="shared" si="16"/>
        <v>15.750436844078283</v>
      </c>
      <c r="I58" s="77">
        <f t="shared" si="22"/>
        <v>49</v>
      </c>
      <c r="J58" s="73">
        <f t="shared" si="4"/>
        <v>2025</v>
      </c>
      <c r="K58" s="78">
        <f t="shared" si="23"/>
        <v>45931</v>
      </c>
    </row>
    <row r="59" spans="2:11" hidden="1" outlineLevel="1">
      <c r="B59" s="78">
        <f t="shared" si="3"/>
        <v>45962</v>
      </c>
      <c r="C59" s="75">
        <f>IF(F59&lt;&gt;0,-INDEX([20]Delta!$F$1:$EE$997,$L$13,$I59),0)</f>
        <v>1352633.6315689534</v>
      </c>
      <c r="D59" s="71">
        <f>IF(F59&lt;&gt;0,VLOOKUP($J59,'Table 1'!$B$13:$C$33,2,FALSE)/12*1000*Study_MW,0)</f>
        <v>0</v>
      </c>
      <c r="E59" s="71">
        <f t="shared" si="21"/>
        <v>1352633.6315689534</v>
      </c>
      <c r="F59" s="75">
        <f>INDEX([20]Delta!$F$1:$EE$997,$L$14,$I59)</f>
        <v>72000</v>
      </c>
      <c r="G59" s="76">
        <f t="shared" si="16"/>
        <v>18.786578216235466</v>
      </c>
      <c r="I59" s="77">
        <f t="shared" si="22"/>
        <v>50</v>
      </c>
      <c r="J59" s="73">
        <f t="shared" si="4"/>
        <v>2025</v>
      </c>
      <c r="K59" s="78">
        <f t="shared" si="23"/>
        <v>45962</v>
      </c>
    </row>
    <row r="60" spans="2:11" hidden="1" outlineLevel="1">
      <c r="B60" s="82">
        <f t="shared" si="3"/>
        <v>45992</v>
      </c>
      <c r="C60" s="79">
        <f>IF(F60&lt;&gt;0,-INDEX([20]Delta!$F$1:$EE$997,$L$13,$I60),0)</f>
        <v>1452093.5947478712</v>
      </c>
      <c r="D60" s="80">
        <f>IF(F60&lt;&gt;0,VLOOKUP($J60,'Table 1'!$B$13:$C$33,2,FALSE)/12*1000*Study_MW,0)</f>
        <v>0</v>
      </c>
      <c r="E60" s="80">
        <f t="shared" si="21"/>
        <v>1452093.5947478712</v>
      </c>
      <c r="F60" s="79">
        <f>INDEX([20]Delta!$F$1:$EE$997,$L$14,$I60)</f>
        <v>74400</v>
      </c>
      <c r="G60" s="81">
        <f t="shared" si="16"/>
        <v>19.517387026181066</v>
      </c>
      <c r="I60" s="64">
        <f t="shared" si="22"/>
        <v>51</v>
      </c>
      <c r="J60" s="73">
        <f t="shared" si="4"/>
        <v>2025</v>
      </c>
      <c r="K60" s="82">
        <f t="shared" si="23"/>
        <v>45992</v>
      </c>
    </row>
    <row r="61" spans="2:11" hidden="1" outlineLevel="1">
      <c r="B61" s="74">
        <f t="shared" si="3"/>
        <v>46023</v>
      </c>
      <c r="C61" s="69">
        <f>IF(F61&lt;&gt;0,-INDEX([20]Delta!$F$1:$EE$997,$L$13,$I61),0)</f>
        <v>1398608.0542899221</v>
      </c>
      <c r="D61" s="70">
        <f>IF(F61&lt;&gt;0,VLOOKUP($J61,'Table 1'!$B$13:$C$33,2,FALSE)/12*1000*Study_MW,0)</f>
        <v>962264.52850516269</v>
      </c>
      <c r="E61" s="70">
        <f t="shared" si="21"/>
        <v>2360872.5827950849</v>
      </c>
      <c r="F61" s="69">
        <f>INDEX([20]Delta!$F$1:$EE$997,$L$14,$I61)</f>
        <v>74400</v>
      </c>
      <c r="G61" s="72">
        <f t="shared" si="16"/>
        <v>31.732158370901679</v>
      </c>
      <c r="I61" s="60">
        <f>I49+13</f>
        <v>53</v>
      </c>
      <c r="J61" s="73">
        <f t="shared" si="4"/>
        <v>2026</v>
      </c>
      <c r="K61" s="74">
        <f t="shared" si="23"/>
        <v>46023</v>
      </c>
    </row>
    <row r="62" spans="2:11" hidden="1" outlineLevel="1">
      <c r="B62" s="78">
        <f t="shared" si="3"/>
        <v>46054</v>
      </c>
      <c r="C62" s="75">
        <f>IF(F62&lt;&gt;0,-INDEX([20]Delta!$F$1:$EE$997,$L$13,$I62),0)</f>
        <v>1350549.0113257319</v>
      </c>
      <c r="D62" s="71">
        <f>IF(F62&lt;&gt;0,VLOOKUP($J62,'Table 1'!$B$13:$C$33,2,FALSE)/12*1000*Study_MW,0)</f>
        <v>962264.52850516269</v>
      </c>
      <c r="E62" s="71">
        <f t="shared" si="21"/>
        <v>2312813.5398308947</v>
      </c>
      <c r="F62" s="75">
        <f>INDEX([20]Delta!$F$1:$EE$997,$L$14,$I62)</f>
        <v>67200</v>
      </c>
      <c r="G62" s="76">
        <f t="shared" si="16"/>
        <v>34.416868152245456</v>
      </c>
      <c r="I62" s="77">
        <f t="shared" si="22"/>
        <v>54</v>
      </c>
      <c r="J62" s="73">
        <f t="shared" si="4"/>
        <v>2026</v>
      </c>
      <c r="K62" s="78">
        <f t="shared" si="23"/>
        <v>46054</v>
      </c>
    </row>
    <row r="63" spans="2:11" hidden="1" outlineLevel="1">
      <c r="B63" s="78">
        <f t="shared" si="3"/>
        <v>46082</v>
      </c>
      <c r="C63" s="75">
        <f>IF(F63&lt;&gt;0,-INDEX([20]Delta!$F$1:$EE$997,$L$13,$I63),0)</f>
        <v>1255345.345759809</v>
      </c>
      <c r="D63" s="71">
        <f>IF(F63&lt;&gt;0,VLOOKUP($J63,'Table 1'!$B$13:$C$33,2,FALSE)/12*1000*Study_MW,0)</f>
        <v>962264.52850516269</v>
      </c>
      <c r="E63" s="71">
        <f t="shared" si="21"/>
        <v>2217609.8742649718</v>
      </c>
      <c r="F63" s="75">
        <f>INDEX([20]Delta!$F$1:$EE$997,$L$14,$I63)</f>
        <v>74400</v>
      </c>
      <c r="G63" s="76">
        <f t="shared" si="16"/>
        <v>29.806584331518437</v>
      </c>
      <c r="I63" s="77">
        <f t="shared" si="22"/>
        <v>55</v>
      </c>
      <c r="J63" s="73">
        <f t="shared" si="4"/>
        <v>2026</v>
      </c>
      <c r="K63" s="78">
        <f t="shared" si="23"/>
        <v>46082</v>
      </c>
    </row>
    <row r="64" spans="2:11" hidden="1" outlineLevel="1">
      <c r="B64" s="78">
        <f t="shared" si="3"/>
        <v>46113</v>
      </c>
      <c r="C64" s="75">
        <f>IF(F64&lt;&gt;0,-INDEX([20]Delta!$F$1:$EE$997,$L$13,$I64),0)</f>
        <v>1005196.2819647193</v>
      </c>
      <c r="D64" s="71">
        <f>IF(F64&lt;&gt;0,VLOOKUP($J64,'Table 1'!$B$13:$C$33,2,FALSE)/12*1000*Study_MW,0)</f>
        <v>962264.52850516269</v>
      </c>
      <c r="E64" s="71">
        <f t="shared" si="21"/>
        <v>1967460.8104698821</v>
      </c>
      <c r="F64" s="75">
        <f>INDEX([20]Delta!$F$1:$EE$997,$L$14,$I64)</f>
        <v>72000</v>
      </c>
      <c r="G64" s="76">
        <f t="shared" si="16"/>
        <v>27.325844589859475</v>
      </c>
      <c r="I64" s="77">
        <f t="shared" si="22"/>
        <v>56</v>
      </c>
      <c r="J64" s="73">
        <f t="shared" si="4"/>
        <v>2026</v>
      </c>
      <c r="K64" s="78">
        <f t="shared" si="23"/>
        <v>46113</v>
      </c>
    </row>
    <row r="65" spans="2:11" hidden="1" outlineLevel="1">
      <c r="B65" s="78">
        <f t="shared" si="3"/>
        <v>46143</v>
      </c>
      <c r="C65" s="75">
        <f>IF(F65&lt;&gt;0,-INDEX([20]Delta!$F$1:$EE$997,$L$13,$I65),0)</f>
        <v>903727.66424769163</v>
      </c>
      <c r="D65" s="71">
        <f>IF(F65&lt;&gt;0,VLOOKUP($J65,'Table 1'!$B$13:$C$33,2,FALSE)/12*1000*Study_MW,0)</f>
        <v>962264.52850516269</v>
      </c>
      <c r="E65" s="71">
        <f t="shared" si="21"/>
        <v>1865992.1927528544</v>
      </c>
      <c r="F65" s="75">
        <f>INDEX([20]Delta!$F$1:$EE$997,$L$14,$I65)</f>
        <v>74400</v>
      </c>
      <c r="G65" s="76">
        <f t="shared" si="16"/>
        <v>25.080540225172776</v>
      </c>
      <c r="I65" s="77">
        <f t="shared" si="22"/>
        <v>57</v>
      </c>
      <c r="J65" s="73">
        <f t="shared" si="4"/>
        <v>2026</v>
      </c>
      <c r="K65" s="78">
        <f t="shared" si="23"/>
        <v>46143</v>
      </c>
    </row>
    <row r="66" spans="2:11" hidden="1" outlineLevel="1">
      <c r="B66" s="78">
        <f t="shared" si="3"/>
        <v>46174</v>
      </c>
      <c r="C66" s="75">
        <f>IF(F66&lt;&gt;0,-INDEX([20]Delta!$F$1:$EE$997,$L$13,$I66),0)</f>
        <v>1277445.6447051316</v>
      </c>
      <c r="D66" s="71">
        <f>IF(F66&lt;&gt;0,VLOOKUP($J66,'Table 1'!$B$13:$C$33,2,FALSE)/12*1000*Study_MW,0)</f>
        <v>962264.52850516269</v>
      </c>
      <c r="E66" s="71">
        <f t="shared" si="21"/>
        <v>2239710.1732102945</v>
      </c>
      <c r="F66" s="75">
        <f>INDEX([20]Delta!$F$1:$EE$997,$L$14,$I66)</f>
        <v>72000</v>
      </c>
      <c r="G66" s="76">
        <f t="shared" si="16"/>
        <v>31.107085739031866</v>
      </c>
      <c r="I66" s="77">
        <f t="shared" si="22"/>
        <v>58</v>
      </c>
      <c r="J66" s="73">
        <f t="shared" si="4"/>
        <v>2026</v>
      </c>
      <c r="K66" s="78">
        <f t="shared" si="23"/>
        <v>46174</v>
      </c>
    </row>
    <row r="67" spans="2:11" hidden="1" outlineLevel="1">
      <c r="B67" s="78">
        <f t="shared" si="3"/>
        <v>46204</v>
      </c>
      <c r="C67" s="75">
        <f>IF(F67&lt;&gt;0,-INDEX([20]Delta!$F$1:$EE$997,$L$13,$I67),0)</f>
        <v>1783199.1171245277</v>
      </c>
      <c r="D67" s="71">
        <f>IF(F67&lt;&gt;0,VLOOKUP($J67,'Table 1'!$B$13:$C$33,2,FALSE)/12*1000*Study_MW,0)</f>
        <v>962264.52850516269</v>
      </c>
      <c r="E67" s="71">
        <f t="shared" si="21"/>
        <v>2745463.6456296905</v>
      </c>
      <c r="F67" s="75">
        <f>INDEX([20]Delta!$F$1:$EE$997,$L$14,$I67)</f>
        <v>74400</v>
      </c>
      <c r="G67" s="76">
        <f t="shared" si="16"/>
        <v>36.901393086420569</v>
      </c>
      <c r="I67" s="77">
        <f t="shared" si="22"/>
        <v>59</v>
      </c>
      <c r="J67" s="73">
        <f t="shared" si="4"/>
        <v>2026</v>
      </c>
      <c r="K67" s="78">
        <f t="shared" si="23"/>
        <v>46204</v>
      </c>
    </row>
    <row r="68" spans="2:11" hidden="1" outlineLevel="1">
      <c r="B68" s="78">
        <f t="shared" si="3"/>
        <v>46235</v>
      </c>
      <c r="C68" s="75">
        <f>IF(F68&lt;&gt;0,-INDEX([20]Delta!$F$1:$EE$997,$L$13,$I68),0)</f>
        <v>1708392.7792958021</v>
      </c>
      <c r="D68" s="71">
        <f>IF(F68&lt;&gt;0,VLOOKUP($J68,'Table 1'!$B$13:$C$33,2,FALSE)/12*1000*Study_MW,0)</f>
        <v>962264.52850516269</v>
      </c>
      <c r="E68" s="71">
        <f t="shared" si="21"/>
        <v>2670657.3078009649</v>
      </c>
      <c r="F68" s="75">
        <f>INDEX([20]Delta!$F$1:$EE$997,$L$14,$I68)</f>
        <v>74400</v>
      </c>
      <c r="G68" s="76">
        <f t="shared" si="16"/>
        <v>35.895931556464582</v>
      </c>
      <c r="I68" s="77">
        <f t="shared" si="22"/>
        <v>60</v>
      </c>
      <c r="J68" s="73">
        <f t="shared" si="4"/>
        <v>2026</v>
      </c>
      <c r="K68" s="78">
        <f t="shared" si="23"/>
        <v>46235</v>
      </c>
    </row>
    <row r="69" spans="2:11" hidden="1" outlineLevel="1">
      <c r="B69" s="78">
        <f t="shared" si="3"/>
        <v>46266</v>
      </c>
      <c r="C69" s="75">
        <f>IF(F69&lt;&gt;0,-INDEX([20]Delta!$F$1:$EE$997,$L$13,$I69),0)</f>
        <v>1836182.3794131577</v>
      </c>
      <c r="D69" s="71">
        <f>IF(F69&lt;&gt;0,VLOOKUP($J69,'Table 1'!$B$13:$C$33,2,FALSE)/12*1000*Study_MW,0)</f>
        <v>962264.52850516269</v>
      </c>
      <c r="E69" s="71">
        <f t="shared" si="21"/>
        <v>2798446.9079183205</v>
      </c>
      <c r="F69" s="75">
        <f>INDEX([20]Delta!$F$1:$EE$997,$L$14,$I69)</f>
        <v>72000</v>
      </c>
      <c r="G69" s="76">
        <f t="shared" si="16"/>
        <v>38.867318165532232</v>
      </c>
      <c r="I69" s="77">
        <f t="shared" si="22"/>
        <v>61</v>
      </c>
      <c r="J69" s="73">
        <f t="shared" si="4"/>
        <v>2026</v>
      </c>
      <c r="K69" s="78">
        <f t="shared" si="23"/>
        <v>46266</v>
      </c>
    </row>
    <row r="70" spans="2:11" hidden="1" outlineLevel="1">
      <c r="B70" s="78">
        <f t="shared" si="3"/>
        <v>46296</v>
      </c>
      <c r="C70" s="75">
        <f>IF(F70&lt;&gt;0,-INDEX([20]Delta!$F$1:$EE$997,$L$13,$I70),0)</f>
        <v>1332193.7805835605</v>
      </c>
      <c r="D70" s="71">
        <f>IF(F70&lt;&gt;0,VLOOKUP($J70,'Table 1'!$B$13:$C$33,2,FALSE)/12*1000*Study_MW,0)</f>
        <v>962264.52850516269</v>
      </c>
      <c r="E70" s="71">
        <f t="shared" si="21"/>
        <v>2294458.3090887233</v>
      </c>
      <c r="F70" s="75">
        <f>INDEX([20]Delta!$F$1:$EE$997,$L$14,$I70)</f>
        <v>74400</v>
      </c>
      <c r="G70" s="76">
        <f t="shared" si="16"/>
        <v>30.839493401730152</v>
      </c>
      <c r="I70" s="77">
        <f t="shared" si="22"/>
        <v>62</v>
      </c>
      <c r="J70" s="73">
        <f t="shared" si="4"/>
        <v>2026</v>
      </c>
      <c r="K70" s="78">
        <f t="shared" si="23"/>
        <v>46296</v>
      </c>
    </row>
    <row r="71" spans="2:11" hidden="1" outlineLevel="1">
      <c r="B71" s="78">
        <f t="shared" si="3"/>
        <v>46327</v>
      </c>
      <c r="C71" s="75">
        <f>IF(F71&lt;&gt;0,-INDEX([20]Delta!$F$1:$EE$997,$L$13,$I71),0)</f>
        <v>1459252.2507509589</v>
      </c>
      <c r="D71" s="71">
        <f>IF(F71&lt;&gt;0,VLOOKUP($J71,'Table 1'!$B$13:$C$33,2,FALSE)/12*1000*Study_MW,0)</f>
        <v>962264.52850516269</v>
      </c>
      <c r="E71" s="71">
        <f t="shared" si="21"/>
        <v>2421516.7792561217</v>
      </c>
      <c r="F71" s="75">
        <f>INDEX([20]Delta!$F$1:$EE$997,$L$14,$I71)</f>
        <v>72000</v>
      </c>
      <c r="G71" s="76">
        <f t="shared" si="16"/>
        <v>33.632177489668358</v>
      </c>
      <c r="I71" s="77">
        <f t="shared" si="22"/>
        <v>63</v>
      </c>
      <c r="J71" s="73">
        <f t="shared" si="4"/>
        <v>2026</v>
      </c>
      <c r="K71" s="78">
        <f t="shared" si="23"/>
        <v>46327</v>
      </c>
    </row>
    <row r="72" spans="2:11" hidden="1" outlineLevel="1">
      <c r="B72" s="82">
        <f t="shared" si="3"/>
        <v>46357</v>
      </c>
      <c r="C72" s="79">
        <f>IF(F72&lt;&gt;0,-INDEX([20]Delta!$F$1:$EE$997,$L$13,$I72),0)</f>
        <v>1600681.5419390649</v>
      </c>
      <c r="D72" s="80">
        <f>IF(F72&lt;&gt;0,VLOOKUP($J72,'Table 1'!$B$13:$C$33,2,FALSE)/12*1000*Study_MW,0)</f>
        <v>962264.52850516269</v>
      </c>
      <c r="E72" s="80">
        <f t="shared" si="21"/>
        <v>2562946.0704442277</v>
      </c>
      <c r="F72" s="79">
        <f>INDEX([20]Delta!$F$1:$EE$997,$L$14,$I72)</f>
        <v>74400</v>
      </c>
      <c r="G72" s="81">
        <f t="shared" si="16"/>
        <v>34.448199871562203</v>
      </c>
      <c r="I72" s="64">
        <f t="shared" si="22"/>
        <v>64</v>
      </c>
      <c r="J72" s="73">
        <f t="shared" si="4"/>
        <v>2026</v>
      </c>
      <c r="K72" s="82">
        <f t="shared" si="23"/>
        <v>46357</v>
      </c>
    </row>
    <row r="73" spans="2:11" hidden="1" outlineLevel="1">
      <c r="B73" s="74">
        <f t="shared" si="3"/>
        <v>46388</v>
      </c>
      <c r="C73" s="69">
        <f>IF(F73&lt;&gt;0,-INDEX([20]Delta!$F$1:$EE$997,$L$13,$I73),0)</f>
        <v>1552473.0062735379</v>
      </c>
      <c r="D73" s="70">
        <f>IF(F73&lt;&gt;0,VLOOKUP($J73,'Table 1'!$B$13:$C$33,2,FALSE)/12*1000*Study_MW,0)</f>
        <v>984327.79288261174</v>
      </c>
      <c r="E73" s="70">
        <f t="shared" si="21"/>
        <v>2536800.7991561498</v>
      </c>
      <c r="F73" s="69">
        <f>INDEX([20]Delta!$F$1:$EE$997,$L$14,$I73)</f>
        <v>74400</v>
      </c>
      <c r="G73" s="72">
        <f t="shared" si="16"/>
        <v>34.096784934894487</v>
      </c>
      <c r="I73" s="60">
        <f>I61+13</f>
        <v>66</v>
      </c>
      <c r="J73" s="73">
        <f t="shared" si="4"/>
        <v>2027</v>
      </c>
      <c r="K73" s="74">
        <f t="shared" si="23"/>
        <v>46388</v>
      </c>
    </row>
    <row r="74" spans="2:11" hidden="1" outlineLevel="1">
      <c r="B74" s="78">
        <f t="shared" si="3"/>
        <v>46419</v>
      </c>
      <c r="C74" s="75">
        <f>IF(F74&lt;&gt;0,-INDEX([20]Delta!$F$1:$EE$997,$L$13,$I74),0)</f>
        <v>1437701.6159030348</v>
      </c>
      <c r="D74" s="71">
        <f>IF(F74&lt;&gt;0,VLOOKUP($J74,'Table 1'!$B$13:$C$33,2,FALSE)/12*1000*Study_MW,0)</f>
        <v>984327.79288261174</v>
      </c>
      <c r="E74" s="71">
        <f t="shared" si="21"/>
        <v>2422029.4087856468</v>
      </c>
      <c r="F74" s="75">
        <f>INDEX([20]Delta!$F$1:$EE$997,$L$14,$I74)</f>
        <v>67200</v>
      </c>
      <c r="G74" s="76">
        <f t="shared" si="16"/>
        <v>36.042104297405459</v>
      </c>
      <c r="I74" s="77">
        <f t="shared" si="22"/>
        <v>67</v>
      </c>
      <c r="J74" s="73">
        <f t="shared" si="4"/>
        <v>2027</v>
      </c>
      <c r="K74" s="78">
        <f t="shared" si="23"/>
        <v>46419</v>
      </c>
    </row>
    <row r="75" spans="2:11" hidden="1" outlineLevel="1">
      <c r="B75" s="78">
        <f t="shared" si="3"/>
        <v>46447</v>
      </c>
      <c r="C75" s="75">
        <f>IF(F75&lt;&gt;0,-INDEX([20]Delta!$F$1:$EE$997,$L$13,$I75),0)</f>
        <v>1346550.0163592249</v>
      </c>
      <c r="D75" s="71">
        <f>IF(F75&lt;&gt;0,VLOOKUP($J75,'Table 1'!$B$13:$C$33,2,FALSE)/12*1000*Study_MW,0)</f>
        <v>984327.79288261174</v>
      </c>
      <c r="E75" s="71">
        <f t="shared" si="21"/>
        <v>2330877.8092418369</v>
      </c>
      <c r="F75" s="75">
        <f>INDEX([20]Delta!$F$1:$EE$997,$L$14,$I75)</f>
        <v>74400</v>
      </c>
      <c r="G75" s="76">
        <f t="shared" si="16"/>
        <v>31.329002812390282</v>
      </c>
      <c r="I75" s="77">
        <f t="shared" si="22"/>
        <v>68</v>
      </c>
      <c r="J75" s="73">
        <f t="shared" si="4"/>
        <v>2027</v>
      </c>
      <c r="K75" s="78">
        <f t="shared" si="23"/>
        <v>46447</v>
      </c>
    </row>
    <row r="76" spans="2:11" hidden="1" outlineLevel="1">
      <c r="B76" s="78">
        <f t="shared" si="3"/>
        <v>46478</v>
      </c>
      <c r="C76" s="75">
        <f>IF(F76&lt;&gt;0,-INDEX([20]Delta!$F$1:$EE$997,$L$13,$I76),0)</f>
        <v>1073779.741450429</v>
      </c>
      <c r="D76" s="71">
        <f>IF(F76&lt;&gt;0,VLOOKUP($J76,'Table 1'!$B$13:$C$33,2,FALSE)/12*1000*Study_MW,0)</f>
        <v>984327.79288261174</v>
      </c>
      <c r="E76" s="71">
        <f t="shared" si="21"/>
        <v>2058107.5343330407</v>
      </c>
      <c r="F76" s="75">
        <f>INDEX([20]Delta!$F$1:$EE$997,$L$14,$I76)</f>
        <v>72000</v>
      </c>
      <c r="G76" s="76">
        <f t="shared" si="16"/>
        <v>28.584826865736677</v>
      </c>
      <c r="I76" s="77">
        <f t="shared" si="22"/>
        <v>69</v>
      </c>
      <c r="J76" s="73">
        <f t="shared" si="4"/>
        <v>2027</v>
      </c>
      <c r="K76" s="78">
        <f t="shared" si="23"/>
        <v>46478</v>
      </c>
    </row>
    <row r="77" spans="2:11" hidden="1" outlineLevel="1">
      <c r="B77" s="78">
        <f t="shared" si="3"/>
        <v>46508</v>
      </c>
      <c r="C77" s="75">
        <f>IF(F77&lt;&gt;0,-INDEX([20]Delta!$F$1:$EE$997,$L$13,$I77),0)</f>
        <v>947828.80573169887</v>
      </c>
      <c r="D77" s="71">
        <f>IF(F77&lt;&gt;0,VLOOKUP($J77,'Table 1'!$B$13:$C$33,2,FALSE)/12*1000*Study_MW,0)</f>
        <v>984327.79288261174</v>
      </c>
      <c r="E77" s="71">
        <f t="shared" si="21"/>
        <v>1932156.5986143106</v>
      </c>
      <c r="F77" s="75">
        <f>INDEX([20]Delta!$F$1:$EE$997,$L$14,$I77)</f>
        <v>74400</v>
      </c>
      <c r="G77" s="76">
        <f t="shared" si="16"/>
        <v>25.969846755568692</v>
      </c>
      <c r="I77" s="77">
        <f t="shared" si="22"/>
        <v>70</v>
      </c>
      <c r="J77" s="73">
        <f t="shared" si="4"/>
        <v>2027</v>
      </c>
      <c r="K77" s="78">
        <f t="shared" si="23"/>
        <v>46508</v>
      </c>
    </row>
    <row r="78" spans="2:11" hidden="1" outlineLevel="1">
      <c r="B78" s="78">
        <f t="shared" ref="B78:B141" si="46">EDATE(B77,1)</f>
        <v>46539</v>
      </c>
      <c r="C78" s="75">
        <f>IF(F78&lt;&gt;0,-INDEX([20]Delta!$F$1:$EE$997,$L$13,$I78),0)</f>
        <v>1310549.777227506</v>
      </c>
      <c r="D78" s="71">
        <f>IF(F78&lt;&gt;0,VLOOKUP($J78,'Table 1'!$B$13:$C$33,2,FALSE)/12*1000*Study_MW,0)</f>
        <v>984327.79288261174</v>
      </c>
      <c r="E78" s="71">
        <f t="shared" ref="E78:E141" si="47">C78+D78</f>
        <v>2294877.570110118</v>
      </c>
      <c r="F78" s="75">
        <f>INDEX([20]Delta!$F$1:$EE$997,$L$14,$I78)</f>
        <v>72000</v>
      </c>
      <c r="G78" s="76">
        <f t="shared" ref="G78:G141" si="48">IF(ISNUMBER($F78),E78/$F78,"")</f>
        <v>31.87329958486275</v>
      </c>
      <c r="I78" s="77">
        <f t="shared" si="22"/>
        <v>71</v>
      </c>
      <c r="J78" s="73">
        <f t="shared" ref="J78:J141" si="49">YEAR(B78)</f>
        <v>2027</v>
      </c>
      <c r="K78" s="78">
        <f t="shared" si="23"/>
        <v>46539</v>
      </c>
    </row>
    <row r="79" spans="2:11" hidden="1" outlineLevel="1">
      <c r="B79" s="78">
        <f t="shared" si="46"/>
        <v>46569</v>
      </c>
      <c r="C79" s="75">
        <f>IF(F79&lt;&gt;0,-INDEX([20]Delta!$F$1:$EE$997,$L$13,$I79),0)</f>
        <v>1839162.2255663872</v>
      </c>
      <c r="D79" s="71">
        <f>IF(F79&lt;&gt;0,VLOOKUP($J79,'Table 1'!$B$13:$C$33,2,FALSE)/12*1000*Study_MW,0)</f>
        <v>984327.79288261174</v>
      </c>
      <c r="E79" s="71">
        <f t="shared" si="47"/>
        <v>2823490.0184489992</v>
      </c>
      <c r="F79" s="75">
        <f>INDEX([20]Delta!$F$1:$EE$997,$L$14,$I79)</f>
        <v>74400</v>
      </c>
      <c r="G79" s="76">
        <f t="shared" si="48"/>
        <v>37.950134656572573</v>
      </c>
      <c r="I79" s="77">
        <f t="shared" si="22"/>
        <v>72</v>
      </c>
      <c r="J79" s="73">
        <f t="shared" si="49"/>
        <v>2027</v>
      </c>
      <c r="K79" s="78">
        <f t="shared" si="23"/>
        <v>46569</v>
      </c>
    </row>
    <row r="80" spans="2:11" hidden="1" outlineLevel="1">
      <c r="B80" s="78">
        <f t="shared" si="46"/>
        <v>46600</v>
      </c>
      <c r="C80" s="75">
        <f>IF(F80&lt;&gt;0,-INDEX([20]Delta!$F$1:$EE$997,$L$13,$I80),0)</f>
        <v>1980461.5676238835</v>
      </c>
      <c r="D80" s="71">
        <f>IF(F80&lt;&gt;0,VLOOKUP($J80,'Table 1'!$B$13:$C$33,2,FALSE)/12*1000*Study_MW,0)</f>
        <v>984327.79288261174</v>
      </c>
      <c r="E80" s="71">
        <f t="shared" si="47"/>
        <v>2964789.3605064955</v>
      </c>
      <c r="F80" s="75">
        <f>INDEX([20]Delta!$F$1:$EE$997,$L$14,$I80)</f>
        <v>74400</v>
      </c>
      <c r="G80" s="76">
        <f t="shared" si="48"/>
        <v>39.849319361646444</v>
      </c>
      <c r="I80" s="77">
        <f t="shared" si="22"/>
        <v>73</v>
      </c>
      <c r="J80" s="73">
        <f t="shared" si="49"/>
        <v>2027</v>
      </c>
      <c r="K80" s="78">
        <f t="shared" si="23"/>
        <v>46600</v>
      </c>
    </row>
    <row r="81" spans="2:11" hidden="1" outlineLevel="1">
      <c r="B81" s="78">
        <f t="shared" si="46"/>
        <v>46631</v>
      </c>
      <c r="C81" s="75">
        <f>IF(F81&lt;&gt;0,-INDEX([20]Delta!$F$1:$EE$997,$L$13,$I81),0)</f>
        <v>1914587.2636768669</v>
      </c>
      <c r="D81" s="71">
        <f>IF(F81&lt;&gt;0,VLOOKUP($J81,'Table 1'!$B$13:$C$33,2,FALSE)/12*1000*Study_MW,0)</f>
        <v>984327.79288261174</v>
      </c>
      <c r="E81" s="71">
        <f t="shared" si="47"/>
        <v>2898915.0565594789</v>
      </c>
      <c r="F81" s="75">
        <f>INDEX([20]Delta!$F$1:$EE$997,$L$14,$I81)</f>
        <v>72000</v>
      </c>
      <c r="G81" s="76">
        <f t="shared" si="48"/>
        <v>40.262709118881652</v>
      </c>
      <c r="I81" s="77">
        <f t="shared" si="22"/>
        <v>74</v>
      </c>
      <c r="J81" s="73">
        <f t="shared" si="49"/>
        <v>2027</v>
      </c>
      <c r="K81" s="78">
        <f t="shared" si="23"/>
        <v>46631</v>
      </c>
    </row>
    <row r="82" spans="2:11" hidden="1" outlineLevel="1">
      <c r="B82" s="78">
        <f t="shared" si="46"/>
        <v>46661</v>
      </c>
      <c r="C82" s="75">
        <f>IF(F82&lt;&gt;0,-INDEX([20]Delta!$F$1:$EE$997,$L$13,$I82),0)</f>
        <v>1410409.9925163388</v>
      </c>
      <c r="D82" s="71">
        <f>IF(F82&lt;&gt;0,VLOOKUP($J82,'Table 1'!$B$13:$C$33,2,FALSE)/12*1000*Study_MW,0)</f>
        <v>984327.79288261174</v>
      </c>
      <c r="E82" s="71">
        <f t="shared" si="47"/>
        <v>2394737.7853989508</v>
      </c>
      <c r="F82" s="75">
        <f>INDEX([20]Delta!$F$1:$EE$997,$L$14,$I82)</f>
        <v>74400</v>
      </c>
      <c r="G82" s="76">
        <f t="shared" si="48"/>
        <v>32.187335825254713</v>
      </c>
      <c r="I82" s="77">
        <f t="shared" si="22"/>
        <v>75</v>
      </c>
      <c r="J82" s="73">
        <f t="shared" si="49"/>
        <v>2027</v>
      </c>
      <c r="K82" s="78">
        <f t="shared" si="23"/>
        <v>46661</v>
      </c>
    </row>
    <row r="83" spans="2:11" hidden="1" outlineLevel="1">
      <c r="B83" s="78">
        <f t="shared" si="46"/>
        <v>46692</v>
      </c>
      <c r="C83" s="75">
        <f>IF(F83&lt;&gt;0,-INDEX([20]Delta!$F$1:$EE$997,$L$13,$I83),0)</f>
        <v>1566301.8750730604</v>
      </c>
      <c r="D83" s="71">
        <f>IF(F83&lt;&gt;0,VLOOKUP($J83,'Table 1'!$B$13:$C$33,2,FALSE)/12*1000*Study_MW,0)</f>
        <v>984327.79288261174</v>
      </c>
      <c r="E83" s="71">
        <f t="shared" si="47"/>
        <v>2550629.6679556724</v>
      </c>
      <c r="F83" s="75">
        <f>INDEX([20]Delta!$F$1:$EE$997,$L$14,$I83)</f>
        <v>72000</v>
      </c>
      <c r="G83" s="76">
        <f t="shared" si="48"/>
        <v>35.425412054939891</v>
      </c>
      <c r="I83" s="77">
        <f t="shared" si="22"/>
        <v>76</v>
      </c>
      <c r="J83" s="73">
        <f t="shared" si="49"/>
        <v>2027</v>
      </c>
      <c r="K83" s="78">
        <f t="shared" si="23"/>
        <v>46692</v>
      </c>
    </row>
    <row r="84" spans="2:11" hidden="1" outlineLevel="1">
      <c r="B84" s="82">
        <f t="shared" si="46"/>
        <v>46722</v>
      </c>
      <c r="C84" s="79">
        <f>IF(F84&lt;&gt;0,-INDEX([20]Delta!$F$1:$EE$997,$L$13,$I84),0)</f>
        <v>1799678.60452874</v>
      </c>
      <c r="D84" s="80">
        <f>IF(F84&lt;&gt;0,VLOOKUP($J84,'Table 1'!$B$13:$C$33,2,FALSE)/12*1000*Study_MW,0)</f>
        <v>984327.79288261174</v>
      </c>
      <c r="E84" s="80">
        <f t="shared" si="47"/>
        <v>2784006.397411352</v>
      </c>
      <c r="F84" s="79">
        <f>INDEX([20]Delta!$F$1:$EE$997,$L$14,$I84)</f>
        <v>74400</v>
      </c>
      <c r="G84" s="81">
        <f t="shared" si="48"/>
        <v>37.419440825421397</v>
      </c>
      <c r="I84" s="64">
        <f t="shared" si="22"/>
        <v>77</v>
      </c>
      <c r="J84" s="73">
        <f t="shared" si="49"/>
        <v>2027</v>
      </c>
      <c r="K84" s="82">
        <f t="shared" si="23"/>
        <v>46722</v>
      </c>
    </row>
    <row r="85" spans="2:11" hidden="1" outlineLevel="1">
      <c r="B85" s="74">
        <f t="shared" si="46"/>
        <v>46753</v>
      </c>
      <c r="C85" s="69">
        <f>IF(F85&lt;&gt;0,-INDEX([20]Delta!$F$1:$EE$997,$L$13,$I85),0)</f>
        <v>1821203.3419381082</v>
      </c>
      <c r="D85" s="70">
        <f>IF(F85&lt;&gt;0,VLOOKUP($J85,'Table 1'!$B$13:$C$33,2,FALSE)/12*1000*Study_MW,0)</f>
        <v>1007193.1490005729</v>
      </c>
      <c r="E85" s="70">
        <f t="shared" si="47"/>
        <v>2828396.4909386812</v>
      </c>
      <c r="F85" s="69">
        <f>INDEX([20]Delta!$F$1:$EE$997,$L$14,$I85)</f>
        <v>74400</v>
      </c>
      <c r="G85" s="72">
        <f t="shared" si="48"/>
        <v>38.016081867455391</v>
      </c>
      <c r="I85" s="60">
        <f>I73+13</f>
        <v>79</v>
      </c>
      <c r="J85" s="73">
        <f t="shared" si="49"/>
        <v>2028</v>
      </c>
      <c r="K85" s="74">
        <f t="shared" si="23"/>
        <v>46753</v>
      </c>
    </row>
    <row r="86" spans="2:11" hidden="1" outlineLevel="1">
      <c r="B86" s="78">
        <f t="shared" si="46"/>
        <v>46784</v>
      </c>
      <c r="C86" s="75">
        <f>IF(F86&lt;&gt;0,-INDEX([20]Delta!$F$1:$EE$997,$L$13,$I86),0)</f>
        <v>1813036.9653060585</v>
      </c>
      <c r="D86" s="71">
        <f>IF(F86&lt;&gt;0,VLOOKUP($J86,'Table 1'!$B$13:$C$33,2,FALSE)/12*1000*Study_MW,0)</f>
        <v>1007193.1490005729</v>
      </c>
      <c r="E86" s="71">
        <f t="shared" si="47"/>
        <v>2820230.1143066315</v>
      </c>
      <c r="F86" s="75">
        <f>INDEX([20]Delta!$F$1:$EE$997,$L$14,$I86)</f>
        <v>69600</v>
      </c>
      <c r="G86" s="76">
        <f t="shared" si="48"/>
        <v>40.52054761934815</v>
      </c>
      <c r="I86" s="77">
        <f t="shared" si="22"/>
        <v>80</v>
      </c>
      <c r="J86" s="73">
        <f t="shared" si="49"/>
        <v>2028</v>
      </c>
      <c r="K86" s="78">
        <f t="shared" si="23"/>
        <v>46784</v>
      </c>
    </row>
    <row r="87" spans="2:11" hidden="1" outlineLevel="1">
      <c r="B87" s="78">
        <f t="shared" si="46"/>
        <v>46813</v>
      </c>
      <c r="C87" s="75">
        <f>IF(F87&lt;&gt;0,-INDEX([20]Delta!$F$1:$EE$997,$L$13,$I87),0)</f>
        <v>1635068.4132843167</v>
      </c>
      <c r="D87" s="71">
        <f>IF(F87&lt;&gt;0,VLOOKUP($J87,'Table 1'!$B$13:$C$33,2,FALSE)/12*1000*Study_MW,0)</f>
        <v>1007193.1490005729</v>
      </c>
      <c r="E87" s="71">
        <f t="shared" si="47"/>
        <v>2642261.5622848896</v>
      </c>
      <c r="F87" s="75">
        <f>INDEX([20]Delta!$F$1:$EE$997,$L$14,$I87)</f>
        <v>74400</v>
      </c>
      <c r="G87" s="76">
        <f t="shared" si="48"/>
        <v>35.514268310280777</v>
      </c>
      <c r="I87" s="77">
        <f t="shared" si="22"/>
        <v>81</v>
      </c>
      <c r="J87" s="73">
        <f t="shared" si="49"/>
        <v>2028</v>
      </c>
      <c r="K87" s="78">
        <f t="shared" si="23"/>
        <v>46813</v>
      </c>
    </row>
    <row r="88" spans="2:11" hidden="1" outlineLevel="1">
      <c r="B88" s="78">
        <f t="shared" si="46"/>
        <v>46844</v>
      </c>
      <c r="C88" s="75">
        <f>IF(F88&lt;&gt;0,-INDEX([20]Delta!$F$1:$EE$997,$L$13,$I88),0)</f>
        <v>1280759.3565715104</v>
      </c>
      <c r="D88" s="71">
        <f>IF(F88&lt;&gt;0,VLOOKUP($J88,'Table 1'!$B$13:$C$33,2,FALSE)/12*1000*Study_MW,0)</f>
        <v>1007193.1490005729</v>
      </c>
      <c r="E88" s="71">
        <f t="shared" si="47"/>
        <v>2287952.5055720834</v>
      </c>
      <c r="F88" s="75">
        <f>INDEX([20]Delta!$F$1:$EE$997,$L$14,$I88)</f>
        <v>72000</v>
      </c>
      <c r="G88" s="76">
        <f t="shared" si="48"/>
        <v>31.777118132945603</v>
      </c>
      <c r="I88" s="77">
        <f t="shared" si="22"/>
        <v>82</v>
      </c>
      <c r="J88" s="73">
        <f t="shared" si="49"/>
        <v>2028</v>
      </c>
      <c r="K88" s="78">
        <f t="shared" si="23"/>
        <v>46844</v>
      </c>
    </row>
    <row r="89" spans="2:11" hidden="1" outlineLevel="1">
      <c r="B89" s="78">
        <f t="shared" si="46"/>
        <v>46874</v>
      </c>
      <c r="C89" s="75">
        <f>IF(F89&lt;&gt;0,-INDEX([20]Delta!$F$1:$EE$997,$L$13,$I89),0)</f>
        <v>1190798.0674185604</v>
      </c>
      <c r="D89" s="71">
        <f>IF(F89&lt;&gt;0,VLOOKUP($J89,'Table 1'!$B$13:$C$33,2,FALSE)/12*1000*Study_MW,0)</f>
        <v>1007193.1490005729</v>
      </c>
      <c r="E89" s="71">
        <f t="shared" si="47"/>
        <v>2197991.2164191334</v>
      </c>
      <c r="F89" s="75">
        <f>INDEX([20]Delta!$F$1:$EE$997,$L$14,$I89)</f>
        <v>74400</v>
      </c>
      <c r="G89" s="76">
        <f t="shared" si="48"/>
        <v>29.542892693805555</v>
      </c>
      <c r="I89" s="77">
        <f t="shared" si="22"/>
        <v>83</v>
      </c>
      <c r="J89" s="73">
        <f t="shared" si="49"/>
        <v>2028</v>
      </c>
      <c r="K89" s="78">
        <f t="shared" si="23"/>
        <v>46874</v>
      </c>
    </row>
    <row r="90" spans="2:11" hidden="1" outlineLevel="1">
      <c r="B90" s="78">
        <f t="shared" si="46"/>
        <v>46905</v>
      </c>
      <c r="C90" s="75">
        <f>IF(F90&lt;&gt;0,-INDEX([20]Delta!$F$1:$EE$997,$L$13,$I90),0)</f>
        <v>1548014.9732537419</v>
      </c>
      <c r="D90" s="71">
        <f>IF(F90&lt;&gt;0,VLOOKUP($J90,'Table 1'!$B$13:$C$33,2,FALSE)/12*1000*Study_MW,0)</f>
        <v>1007193.1490005729</v>
      </c>
      <c r="E90" s="71">
        <f t="shared" si="47"/>
        <v>2555208.1222543148</v>
      </c>
      <c r="F90" s="75">
        <f>INDEX([20]Delta!$F$1:$EE$997,$L$14,$I90)</f>
        <v>72000</v>
      </c>
      <c r="G90" s="76">
        <f t="shared" si="48"/>
        <v>35.489001697976597</v>
      </c>
      <c r="I90" s="77">
        <f t="shared" ref="I90:I96" si="50">I78+13</f>
        <v>84</v>
      </c>
      <c r="J90" s="73">
        <f t="shared" si="49"/>
        <v>2028</v>
      </c>
      <c r="K90" s="78">
        <f t="shared" ref="K90:K153" si="51">IF(ISNUMBER(F90),IF(F90&lt;&gt;0,B90,""),"")</f>
        <v>46905</v>
      </c>
    </row>
    <row r="91" spans="2:11" hidden="1" outlineLevel="1">
      <c r="B91" s="78">
        <f t="shared" si="46"/>
        <v>46935</v>
      </c>
      <c r="C91" s="75">
        <f>IF(F91&lt;&gt;0,-INDEX([20]Delta!$F$1:$EE$997,$L$13,$I91),0)</f>
        <v>2032106.5418219864</v>
      </c>
      <c r="D91" s="71">
        <f>IF(F91&lt;&gt;0,VLOOKUP($J91,'Table 1'!$B$13:$C$33,2,FALSE)/12*1000*Study_MW,0)</f>
        <v>1007193.1490005729</v>
      </c>
      <c r="E91" s="71">
        <f t="shared" si="47"/>
        <v>3039299.6908225594</v>
      </c>
      <c r="F91" s="75">
        <f>INDEX([20]Delta!$F$1:$EE$997,$L$14,$I91)</f>
        <v>74400</v>
      </c>
      <c r="G91" s="76">
        <f t="shared" si="48"/>
        <v>40.850802296002144</v>
      </c>
      <c r="I91" s="77">
        <f t="shared" si="50"/>
        <v>85</v>
      </c>
      <c r="J91" s="73">
        <f t="shared" si="49"/>
        <v>2028</v>
      </c>
      <c r="K91" s="78">
        <f t="shared" si="51"/>
        <v>46935</v>
      </c>
    </row>
    <row r="92" spans="2:11" hidden="1" outlineLevel="1">
      <c r="B92" s="78">
        <f t="shared" si="46"/>
        <v>46966</v>
      </c>
      <c r="C92" s="75">
        <f>IF(F92&lt;&gt;0,-INDEX([20]Delta!$F$1:$EE$997,$L$13,$I92),0)</f>
        <v>2023092.6949501336</v>
      </c>
      <c r="D92" s="71">
        <f>IF(F92&lt;&gt;0,VLOOKUP($J92,'Table 1'!$B$13:$C$33,2,FALSE)/12*1000*Study_MW,0)</f>
        <v>1007193.1490005729</v>
      </c>
      <c r="E92" s="71">
        <f t="shared" si="47"/>
        <v>3030285.8439507065</v>
      </c>
      <c r="F92" s="75">
        <f>INDEX([20]Delta!$F$1:$EE$997,$L$14,$I92)</f>
        <v>74400</v>
      </c>
      <c r="G92" s="76">
        <f t="shared" si="48"/>
        <v>40.729648440197671</v>
      </c>
      <c r="I92" s="77">
        <f t="shared" si="50"/>
        <v>86</v>
      </c>
      <c r="J92" s="73">
        <f t="shared" si="49"/>
        <v>2028</v>
      </c>
      <c r="K92" s="78">
        <f t="shared" si="51"/>
        <v>46966</v>
      </c>
    </row>
    <row r="93" spans="2:11" hidden="1" outlineLevel="1">
      <c r="B93" s="78">
        <f t="shared" si="46"/>
        <v>46997</v>
      </c>
      <c r="C93" s="75">
        <f>IF(F93&lt;&gt;0,-INDEX([20]Delta!$F$1:$EE$997,$L$13,$I93),0)</f>
        <v>2192891.5059885383</v>
      </c>
      <c r="D93" s="71">
        <f>IF(F93&lt;&gt;0,VLOOKUP($J93,'Table 1'!$B$13:$C$33,2,FALSE)/12*1000*Study_MW,0)</f>
        <v>1007193.1490005729</v>
      </c>
      <c r="E93" s="71">
        <f t="shared" si="47"/>
        <v>3200084.6549891112</v>
      </c>
      <c r="F93" s="75">
        <f>INDEX([20]Delta!$F$1:$EE$997,$L$14,$I93)</f>
        <v>72000</v>
      </c>
      <c r="G93" s="76">
        <f t="shared" si="48"/>
        <v>44.445620208182099</v>
      </c>
      <c r="I93" s="77">
        <f t="shared" si="50"/>
        <v>87</v>
      </c>
      <c r="J93" s="73">
        <f t="shared" si="49"/>
        <v>2028</v>
      </c>
      <c r="K93" s="78">
        <f t="shared" si="51"/>
        <v>46997</v>
      </c>
    </row>
    <row r="94" spans="2:11" hidden="1" outlineLevel="1">
      <c r="B94" s="78">
        <f t="shared" si="46"/>
        <v>47027</v>
      </c>
      <c r="C94" s="75">
        <f>IF(F94&lt;&gt;0,-INDEX([20]Delta!$F$1:$EE$997,$L$13,$I94),0)</f>
        <v>1653982.9817683399</v>
      </c>
      <c r="D94" s="71">
        <f>IF(F94&lt;&gt;0,VLOOKUP($J94,'Table 1'!$B$13:$C$33,2,FALSE)/12*1000*Study_MW,0)</f>
        <v>1007193.1490005729</v>
      </c>
      <c r="E94" s="71">
        <f t="shared" si="47"/>
        <v>2661176.1307689128</v>
      </c>
      <c r="F94" s="75">
        <f>INDEX([20]Delta!$F$1:$EE$997,$L$14,$I94)</f>
        <v>74400</v>
      </c>
      <c r="G94" s="76">
        <f t="shared" si="48"/>
        <v>35.76849638130259</v>
      </c>
      <c r="I94" s="77">
        <f t="shared" si="50"/>
        <v>88</v>
      </c>
      <c r="J94" s="73">
        <f t="shared" si="49"/>
        <v>2028</v>
      </c>
      <c r="K94" s="78">
        <f t="shared" si="51"/>
        <v>47027</v>
      </c>
    </row>
    <row r="95" spans="2:11" hidden="1" outlineLevel="1">
      <c r="B95" s="78">
        <f t="shared" si="46"/>
        <v>47058</v>
      </c>
      <c r="C95" s="75">
        <f>IF(F95&lt;&gt;0,-INDEX([20]Delta!$F$1:$EE$997,$L$13,$I95),0)</f>
        <v>1792153.2014877945</v>
      </c>
      <c r="D95" s="71">
        <f>IF(F95&lt;&gt;0,VLOOKUP($J95,'Table 1'!$B$13:$C$33,2,FALSE)/12*1000*Study_MW,0)</f>
        <v>1007193.1490005729</v>
      </c>
      <c r="E95" s="71">
        <f t="shared" si="47"/>
        <v>2799346.3504883675</v>
      </c>
      <c r="F95" s="75">
        <f>INDEX([20]Delta!$F$1:$EE$997,$L$14,$I95)</f>
        <v>72000</v>
      </c>
      <c r="G95" s="76">
        <f t="shared" si="48"/>
        <v>38.879810423449548</v>
      </c>
      <c r="I95" s="77">
        <f t="shared" si="50"/>
        <v>89</v>
      </c>
      <c r="J95" s="73">
        <f t="shared" si="49"/>
        <v>2028</v>
      </c>
      <c r="K95" s="78">
        <f t="shared" si="51"/>
        <v>47058</v>
      </c>
    </row>
    <row r="96" spans="2:11" hidden="1" outlineLevel="1">
      <c r="B96" s="82">
        <f t="shared" si="46"/>
        <v>47088</v>
      </c>
      <c r="C96" s="79">
        <f>IF(F96&lt;&gt;0,-INDEX([20]Delta!$F$1:$EE$997,$L$13,$I96),0)</f>
        <v>2124707.2772427052</v>
      </c>
      <c r="D96" s="80">
        <f>IF(F96&lt;&gt;0,VLOOKUP($J96,'Table 1'!$B$13:$C$33,2,FALSE)/12*1000*Study_MW,0)</f>
        <v>1007193.1490005729</v>
      </c>
      <c r="E96" s="80">
        <f t="shared" si="47"/>
        <v>3131900.4262432782</v>
      </c>
      <c r="F96" s="79">
        <f>INDEX([20]Delta!$F$1:$EE$997,$L$14,$I96)</f>
        <v>74400</v>
      </c>
      <c r="G96" s="81">
        <f t="shared" si="48"/>
        <v>42.095435836603201</v>
      </c>
      <c r="I96" s="64">
        <f t="shared" si="50"/>
        <v>90</v>
      </c>
      <c r="J96" s="73">
        <f t="shared" si="49"/>
        <v>2028</v>
      </c>
      <c r="K96" s="82">
        <f t="shared" si="51"/>
        <v>47088</v>
      </c>
    </row>
    <row r="97" spans="2:11" hidden="1" outlineLevel="1">
      <c r="B97" s="74">
        <f t="shared" si="46"/>
        <v>47119</v>
      </c>
      <c r="C97" s="69">
        <f>IF(F97&lt;&gt;0,-INDEX([20]Delta!$F$1:$EE$997,$L$13,$I97),0)</f>
        <v>2094832.823463127</v>
      </c>
      <c r="D97" s="70">
        <f>IF(F97&lt;&gt;0,VLOOKUP($J97,'Table 1'!$B$13:$C$33,2,FALSE)/12*1000*Study_MW,0)</f>
        <v>1031347.9048996222</v>
      </c>
      <c r="E97" s="70">
        <f t="shared" si="47"/>
        <v>3126180.7283627493</v>
      </c>
      <c r="F97" s="69">
        <f>INDEX([20]Delta!$F$1:$EE$997,$L$14,$I97)</f>
        <v>74400</v>
      </c>
      <c r="G97" s="72">
        <f t="shared" si="48"/>
        <v>42.018558176918674</v>
      </c>
      <c r="I97" s="60">
        <f>I85+13</f>
        <v>92</v>
      </c>
      <c r="J97" s="73">
        <f t="shared" si="49"/>
        <v>2029</v>
      </c>
      <c r="K97" s="74">
        <f t="shared" si="51"/>
        <v>47119</v>
      </c>
    </row>
    <row r="98" spans="2:11" hidden="1" outlineLevel="1">
      <c r="B98" s="78">
        <f t="shared" si="46"/>
        <v>47150</v>
      </c>
      <c r="C98" s="75">
        <f>IF(F98&lt;&gt;0,-INDEX([20]Delta!$F$1:$EE$997,$L$13,$I98),0)</f>
        <v>1837373.8870524019</v>
      </c>
      <c r="D98" s="71">
        <f>IF(F98&lt;&gt;0,VLOOKUP($J98,'Table 1'!$B$13:$C$33,2,FALSE)/12*1000*Study_MW,0)</f>
        <v>1031347.9048996222</v>
      </c>
      <c r="E98" s="71">
        <f t="shared" si="47"/>
        <v>2868721.7919520242</v>
      </c>
      <c r="F98" s="75">
        <f>INDEX([20]Delta!$F$1:$EE$997,$L$14,$I98)</f>
        <v>67200</v>
      </c>
      <c r="G98" s="76">
        <f t="shared" si="48"/>
        <v>42.689312380238455</v>
      </c>
      <c r="I98" s="77">
        <f t="shared" ref="I98:I120" si="52">I86+13</f>
        <v>93</v>
      </c>
      <c r="J98" s="73">
        <f t="shared" si="49"/>
        <v>2029</v>
      </c>
      <c r="K98" s="78">
        <f t="shared" si="51"/>
        <v>47150</v>
      </c>
    </row>
    <row r="99" spans="2:11" hidden="1" outlineLevel="1">
      <c r="B99" s="78">
        <f t="shared" si="46"/>
        <v>47178</v>
      </c>
      <c r="C99" s="75">
        <f>IF(F99&lt;&gt;0,-INDEX([20]Delta!$F$1:$EE$997,$L$13,$I99),0)</f>
        <v>1836750.0737835914</v>
      </c>
      <c r="D99" s="71">
        <f>IF(F99&lt;&gt;0,VLOOKUP($J99,'Table 1'!$B$13:$C$33,2,FALSE)/12*1000*Study_MW,0)</f>
        <v>1031347.9048996222</v>
      </c>
      <c r="E99" s="71">
        <f t="shared" si="47"/>
        <v>2868097.9786832137</v>
      </c>
      <c r="F99" s="75">
        <f>INDEX([20]Delta!$F$1:$EE$997,$L$14,$I99)</f>
        <v>74400</v>
      </c>
      <c r="G99" s="76">
        <f t="shared" si="48"/>
        <v>38.549704014559325</v>
      </c>
      <c r="I99" s="77">
        <f t="shared" si="52"/>
        <v>94</v>
      </c>
      <c r="J99" s="73">
        <f t="shared" si="49"/>
        <v>2029</v>
      </c>
      <c r="K99" s="78">
        <f t="shared" si="51"/>
        <v>47178</v>
      </c>
    </row>
    <row r="100" spans="2:11" hidden="1" outlineLevel="1">
      <c r="B100" s="78">
        <f t="shared" si="46"/>
        <v>47209</v>
      </c>
      <c r="C100" s="75">
        <f>IF(F100&lt;&gt;0,-INDEX([20]Delta!$F$1:$EE$997,$L$13,$I100),0)</f>
        <v>1344547.524776563</v>
      </c>
      <c r="D100" s="71">
        <f>IF(F100&lt;&gt;0,VLOOKUP($J100,'Table 1'!$B$13:$C$33,2,FALSE)/12*1000*Study_MW,0)</f>
        <v>1031347.9048996222</v>
      </c>
      <c r="E100" s="71">
        <f t="shared" si="47"/>
        <v>2375895.4296761854</v>
      </c>
      <c r="F100" s="75">
        <f>INDEX([20]Delta!$F$1:$EE$997,$L$14,$I100)</f>
        <v>72000</v>
      </c>
      <c r="G100" s="76">
        <f t="shared" si="48"/>
        <v>32.998547634391464</v>
      </c>
      <c r="I100" s="77">
        <f t="shared" si="52"/>
        <v>95</v>
      </c>
      <c r="J100" s="73">
        <f t="shared" si="49"/>
        <v>2029</v>
      </c>
      <c r="K100" s="78">
        <f t="shared" si="51"/>
        <v>47209</v>
      </c>
    </row>
    <row r="101" spans="2:11" hidden="1" outlineLevel="1">
      <c r="B101" s="78">
        <f t="shared" si="46"/>
        <v>47239</v>
      </c>
      <c r="C101" s="75">
        <f>IF(F101&lt;&gt;0,-INDEX([20]Delta!$F$1:$EE$997,$L$13,$I101),0)</f>
        <v>1232829.5639402866</v>
      </c>
      <c r="D101" s="71">
        <f>IF(F101&lt;&gt;0,VLOOKUP($J101,'Table 1'!$B$13:$C$33,2,FALSE)/12*1000*Study_MW,0)</f>
        <v>1031347.9048996222</v>
      </c>
      <c r="E101" s="71">
        <f t="shared" si="47"/>
        <v>2264177.468839909</v>
      </c>
      <c r="F101" s="75">
        <f>INDEX([20]Delta!$F$1:$EE$997,$L$14,$I101)</f>
        <v>74400</v>
      </c>
      <c r="G101" s="76">
        <f t="shared" si="48"/>
        <v>30.432492860751463</v>
      </c>
      <c r="I101" s="77">
        <f t="shared" si="52"/>
        <v>96</v>
      </c>
      <c r="J101" s="73">
        <f t="shared" si="49"/>
        <v>2029</v>
      </c>
      <c r="K101" s="78">
        <f t="shared" si="51"/>
        <v>47239</v>
      </c>
    </row>
    <row r="102" spans="2:11" hidden="1" outlineLevel="1">
      <c r="B102" s="78">
        <f t="shared" si="46"/>
        <v>47270</v>
      </c>
      <c r="C102" s="75">
        <f>IF(F102&lt;&gt;0,-INDEX([20]Delta!$F$1:$EE$997,$L$13,$I102),0)</f>
        <v>1528556.6494502127</v>
      </c>
      <c r="D102" s="71">
        <f>IF(F102&lt;&gt;0,VLOOKUP($J102,'Table 1'!$B$13:$C$33,2,FALSE)/12*1000*Study_MW,0)</f>
        <v>1031347.9048996222</v>
      </c>
      <c r="E102" s="71">
        <f t="shared" si="47"/>
        <v>2559904.554349835</v>
      </c>
      <c r="F102" s="75">
        <f>INDEX([20]Delta!$F$1:$EE$997,$L$14,$I102)</f>
        <v>72000</v>
      </c>
      <c r="G102" s="76">
        <f t="shared" si="48"/>
        <v>35.55422992152549</v>
      </c>
      <c r="I102" s="77">
        <f t="shared" si="52"/>
        <v>97</v>
      </c>
      <c r="J102" s="73">
        <f t="shared" si="49"/>
        <v>2029</v>
      </c>
      <c r="K102" s="78">
        <f t="shared" si="51"/>
        <v>47270</v>
      </c>
    </row>
    <row r="103" spans="2:11" hidden="1" outlineLevel="1">
      <c r="B103" s="78">
        <f t="shared" si="46"/>
        <v>47300</v>
      </c>
      <c r="C103" s="75">
        <f>IF(F103&lt;&gt;0,-INDEX([20]Delta!$F$1:$EE$997,$L$13,$I103),0)</f>
        <v>2300851.3641924858</v>
      </c>
      <c r="D103" s="71">
        <f>IF(F103&lt;&gt;0,VLOOKUP($J103,'Table 1'!$B$13:$C$33,2,FALSE)/12*1000*Study_MW,0)</f>
        <v>1031347.9048996222</v>
      </c>
      <c r="E103" s="71">
        <f t="shared" si="47"/>
        <v>3332199.2690921081</v>
      </c>
      <c r="F103" s="75">
        <f>INDEX([20]Delta!$F$1:$EE$997,$L$14,$I103)</f>
        <v>74400</v>
      </c>
      <c r="G103" s="76">
        <f t="shared" si="48"/>
        <v>44.787624584571347</v>
      </c>
      <c r="I103" s="77">
        <f t="shared" si="52"/>
        <v>98</v>
      </c>
      <c r="J103" s="73">
        <f t="shared" si="49"/>
        <v>2029</v>
      </c>
      <c r="K103" s="78">
        <f t="shared" si="51"/>
        <v>47300</v>
      </c>
    </row>
    <row r="104" spans="2:11" hidden="1" outlineLevel="1">
      <c r="B104" s="78">
        <f t="shared" si="46"/>
        <v>47331</v>
      </c>
      <c r="C104" s="75">
        <f>IF(F104&lt;&gt;0,-INDEX([20]Delta!$F$1:$EE$997,$L$13,$I104),0)</f>
        <v>2557176.0612139702</v>
      </c>
      <c r="D104" s="71">
        <f>IF(F104&lt;&gt;0,VLOOKUP($J104,'Table 1'!$B$13:$C$33,2,FALSE)/12*1000*Study_MW,0)</f>
        <v>1031347.9048996222</v>
      </c>
      <c r="E104" s="71">
        <f t="shared" si="47"/>
        <v>3588523.9661135925</v>
      </c>
      <c r="F104" s="75">
        <f>INDEX([20]Delta!$F$1:$EE$997,$L$14,$I104)</f>
        <v>74400</v>
      </c>
      <c r="G104" s="76">
        <f t="shared" si="48"/>
        <v>48.232849006903123</v>
      </c>
      <c r="I104" s="77">
        <f t="shared" si="52"/>
        <v>99</v>
      </c>
      <c r="J104" s="73">
        <f t="shared" si="49"/>
        <v>2029</v>
      </c>
      <c r="K104" s="78">
        <f t="shared" si="51"/>
        <v>47331</v>
      </c>
    </row>
    <row r="105" spans="2:11" hidden="1" outlineLevel="1">
      <c r="B105" s="78">
        <f t="shared" si="46"/>
        <v>47362</v>
      </c>
      <c r="C105" s="75">
        <f>IF(F105&lt;&gt;0,-INDEX([20]Delta!$F$1:$EE$997,$L$13,$I105),0)</f>
        <v>2392957.5707362294</v>
      </c>
      <c r="D105" s="71">
        <f>IF(F105&lt;&gt;0,VLOOKUP($J105,'Table 1'!$B$13:$C$33,2,FALSE)/12*1000*Study_MW,0)</f>
        <v>1031347.9048996222</v>
      </c>
      <c r="E105" s="71">
        <f t="shared" si="47"/>
        <v>3424305.4756358517</v>
      </c>
      <c r="F105" s="75">
        <f>INDEX([20]Delta!$F$1:$EE$997,$L$14,$I105)</f>
        <v>72000</v>
      </c>
      <c r="G105" s="76">
        <f t="shared" si="48"/>
        <v>47.559798272720165</v>
      </c>
      <c r="I105" s="77">
        <f t="shared" si="52"/>
        <v>100</v>
      </c>
      <c r="J105" s="73">
        <f t="shared" si="49"/>
        <v>2029</v>
      </c>
      <c r="K105" s="78">
        <f t="shared" si="51"/>
        <v>47362</v>
      </c>
    </row>
    <row r="106" spans="2:11" hidden="1" outlineLevel="1">
      <c r="B106" s="78">
        <f t="shared" si="46"/>
        <v>47392</v>
      </c>
      <c r="C106" s="75">
        <f>IF(F106&lt;&gt;0,-INDEX([20]Delta!$F$1:$EE$997,$L$13,$I106),0)</f>
        <v>1907438.2883359492</v>
      </c>
      <c r="D106" s="71">
        <f>IF(F106&lt;&gt;0,VLOOKUP($J106,'Table 1'!$B$13:$C$33,2,FALSE)/12*1000*Study_MW,0)</f>
        <v>1031347.9048996222</v>
      </c>
      <c r="E106" s="71">
        <f t="shared" si="47"/>
        <v>2938786.1932355715</v>
      </c>
      <c r="F106" s="75">
        <f>INDEX([20]Delta!$F$1:$EE$997,$L$14,$I106)</f>
        <v>74400</v>
      </c>
      <c r="G106" s="76">
        <f t="shared" si="48"/>
        <v>39.499814425209294</v>
      </c>
      <c r="I106" s="77">
        <f t="shared" si="52"/>
        <v>101</v>
      </c>
      <c r="J106" s="73">
        <f t="shared" si="49"/>
        <v>2029</v>
      </c>
      <c r="K106" s="78">
        <f t="shared" si="51"/>
        <v>47392</v>
      </c>
    </row>
    <row r="107" spans="2:11" hidden="1" outlineLevel="1">
      <c r="B107" s="78">
        <f t="shared" si="46"/>
        <v>47423</v>
      </c>
      <c r="C107" s="75">
        <f>IF(F107&lt;&gt;0,-INDEX([20]Delta!$F$1:$EE$997,$L$13,$I107),0)</f>
        <v>2067164.4073435813</v>
      </c>
      <c r="D107" s="71">
        <f>IF(F107&lt;&gt;0,VLOOKUP($J107,'Table 1'!$B$13:$C$33,2,FALSE)/12*1000*Study_MW,0)</f>
        <v>1031347.9048996222</v>
      </c>
      <c r="E107" s="71">
        <f t="shared" si="47"/>
        <v>3098512.3122432036</v>
      </c>
      <c r="F107" s="75">
        <f>INDEX([20]Delta!$F$1:$EE$997,$L$14,$I107)</f>
        <v>72000</v>
      </c>
      <c r="G107" s="76">
        <f t="shared" si="48"/>
        <v>43.034893225600051</v>
      </c>
      <c r="I107" s="77">
        <f t="shared" si="52"/>
        <v>102</v>
      </c>
      <c r="J107" s="73">
        <f t="shared" si="49"/>
        <v>2029</v>
      </c>
      <c r="K107" s="78">
        <f t="shared" si="51"/>
        <v>47423</v>
      </c>
    </row>
    <row r="108" spans="2:11" hidden="1" outlineLevel="1">
      <c r="B108" s="82">
        <f t="shared" si="46"/>
        <v>47453</v>
      </c>
      <c r="C108" s="79">
        <f>IF(F108&lt;&gt;0,-INDEX([20]Delta!$F$1:$EE$997,$L$13,$I108),0)</f>
        <v>2380080.4379205108</v>
      </c>
      <c r="D108" s="80">
        <f>IF(F108&lt;&gt;0,VLOOKUP($J108,'Table 1'!$B$13:$C$33,2,FALSE)/12*1000*Study_MW,0)</f>
        <v>1031347.9048996222</v>
      </c>
      <c r="E108" s="80">
        <f t="shared" si="47"/>
        <v>3411428.3428201331</v>
      </c>
      <c r="F108" s="79">
        <f>INDEX([20]Delta!$F$1:$EE$997,$L$14,$I108)</f>
        <v>74400</v>
      </c>
      <c r="G108" s="81">
        <f t="shared" si="48"/>
        <v>45.852531489517915</v>
      </c>
      <c r="I108" s="64">
        <f t="shared" si="52"/>
        <v>103</v>
      </c>
      <c r="J108" s="73">
        <f t="shared" si="49"/>
        <v>2029</v>
      </c>
      <c r="K108" s="82">
        <f t="shared" si="51"/>
        <v>47453</v>
      </c>
    </row>
    <row r="109" spans="2:11" hidden="1" outlineLevel="1">
      <c r="B109" s="74">
        <f t="shared" si="46"/>
        <v>47484</v>
      </c>
      <c r="C109" s="69">
        <f>IF(F109&lt;&gt;0,-INDEX([20]Delta!$F$1:$EE$997,$L$13,$I109),0)</f>
        <v>1872944.0098682642</v>
      </c>
      <c r="D109" s="70">
        <f>IF(F109&lt;&gt;0,VLOOKUP($J109,'Table 1'!$B$13:$C$33,2,FALSE)/12*1000*Study_MW,0)</f>
        <v>1055244.7808424539</v>
      </c>
      <c r="E109" s="70">
        <f t="shared" si="47"/>
        <v>2928188.7907107184</v>
      </c>
      <c r="F109" s="69">
        <f>INDEX([20]Delta!$F$1:$EE$997,$L$14,$I109)</f>
        <v>74400</v>
      </c>
      <c r="G109" s="72">
        <f t="shared" si="48"/>
        <v>39.357376219230083</v>
      </c>
      <c r="I109" s="60">
        <f>I97+13</f>
        <v>105</v>
      </c>
      <c r="J109" s="73">
        <f t="shared" si="49"/>
        <v>2030</v>
      </c>
      <c r="K109" s="74">
        <f t="shared" si="51"/>
        <v>47484</v>
      </c>
    </row>
    <row r="110" spans="2:11" hidden="1" outlineLevel="1">
      <c r="B110" s="78">
        <f t="shared" si="46"/>
        <v>47515</v>
      </c>
      <c r="C110" s="75">
        <f>IF(F110&lt;&gt;0,-INDEX([20]Delta!$F$1:$EE$997,$L$13,$I110),0)</f>
        <v>1731070.0859963298</v>
      </c>
      <c r="D110" s="71">
        <f>IF(F110&lt;&gt;0,VLOOKUP($J110,'Table 1'!$B$13:$C$33,2,FALSE)/12*1000*Study_MW,0)</f>
        <v>1055244.7808424539</v>
      </c>
      <c r="E110" s="71">
        <f t="shared" si="47"/>
        <v>2786314.866838784</v>
      </c>
      <c r="F110" s="75">
        <f>INDEX([20]Delta!$F$1:$EE$997,$L$14,$I110)</f>
        <v>67200</v>
      </c>
      <c r="G110" s="76">
        <f t="shared" si="48"/>
        <v>41.463018851767622</v>
      </c>
      <c r="I110" s="77">
        <f t="shared" si="52"/>
        <v>106</v>
      </c>
      <c r="J110" s="73">
        <f t="shared" si="49"/>
        <v>2030</v>
      </c>
      <c r="K110" s="78">
        <f t="shared" si="51"/>
        <v>47515</v>
      </c>
    </row>
    <row r="111" spans="2:11" hidden="1" outlineLevel="1">
      <c r="B111" s="78">
        <f t="shared" si="46"/>
        <v>47543</v>
      </c>
      <c r="C111" s="75">
        <f>IF(F111&lt;&gt;0,-INDEX([20]Delta!$F$1:$EE$997,$L$13,$I111),0)</f>
        <v>1607884.5775952637</v>
      </c>
      <c r="D111" s="71">
        <f>IF(F111&lt;&gt;0,VLOOKUP($J111,'Table 1'!$B$13:$C$33,2,FALSE)/12*1000*Study_MW,0)</f>
        <v>1055244.7808424539</v>
      </c>
      <c r="E111" s="71">
        <f t="shared" si="47"/>
        <v>2663129.3584377179</v>
      </c>
      <c r="F111" s="75">
        <f>INDEX([20]Delta!$F$1:$EE$997,$L$14,$I111)</f>
        <v>74400</v>
      </c>
      <c r="G111" s="76">
        <f t="shared" si="48"/>
        <v>35.794749441367173</v>
      </c>
      <c r="I111" s="77">
        <f t="shared" si="52"/>
        <v>107</v>
      </c>
      <c r="J111" s="73">
        <f t="shared" si="49"/>
        <v>2030</v>
      </c>
      <c r="K111" s="78">
        <f t="shared" si="51"/>
        <v>47543</v>
      </c>
    </row>
    <row r="112" spans="2:11" hidden="1" outlineLevel="1">
      <c r="B112" s="78">
        <f t="shared" si="46"/>
        <v>47574</v>
      </c>
      <c r="C112" s="75">
        <f>IF(F112&lt;&gt;0,-INDEX([20]Delta!$F$1:$EE$997,$L$13,$I112),0)</f>
        <v>1271578.0788375139</v>
      </c>
      <c r="D112" s="71">
        <f>IF(F112&lt;&gt;0,VLOOKUP($J112,'Table 1'!$B$13:$C$33,2,FALSE)/12*1000*Study_MW,0)</f>
        <v>1055244.7808424539</v>
      </c>
      <c r="E112" s="71">
        <f t="shared" si="47"/>
        <v>2326822.8596799681</v>
      </c>
      <c r="F112" s="75">
        <f>INDEX([20]Delta!$F$1:$EE$997,$L$14,$I112)</f>
        <v>72000</v>
      </c>
      <c r="G112" s="76">
        <f t="shared" si="48"/>
        <v>32.316984162221779</v>
      </c>
      <c r="I112" s="77">
        <f t="shared" si="52"/>
        <v>108</v>
      </c>
      <c r="J112" s="73">
        <f t="shared" si="49"/>
        <v>2030</v>
      </c>
      <c r="K112" s="78">
        <f t="shared" si="51"/>
        <v>47574</v>
      </c>
    </row>
    <row r="113" spans="2:11" hidden="1" outlineLevel="1">
      <c r="B113" s="78">
        <f t="shared" si="46"/>
        <v>47604</v>
      </c>
      <c r="C113" s="75">
        <f>IF(F113&lt;&gt;0,-INDEX([20]Delta!$F$1:$EE$997,$L$13,$I113),0)</f>
        <v>1052126.3147379905</v>
      </c>
      <c r="D113" s="71">
        <f>IF(F113&lt;&gt;0,VLOOKUP($J113,'Table 1'!$B$13:$C$33,2,FALSE)/12*1000*Study_MW,0)</f>
        <v>1055244.7808424539</v>
      </c>
      <c r="E113" s="71">
        <f t="shared" si="47"/>
        <v>2107371.0955804447</v>
      </c>
      <c r="F113" s="75">
        <f>INDEX([20]Delta!$F$1:$EE$997,$L$14,$I113)</f>
        <v>74400</v>
      </c>
      <c r="G113" s="76">
        <f t="shared" si="48"/>
        <v>28.32488031694146</v>
      </c>
      <c r="I113" s="77">
        <f t="shared" si="52"/>
        <v>109</v>
      </c>
      <c r="J113" s="73">
        <f t="shared" si="49"/>
        <v>2030</v>
      </c>
      <c r="K113" s="78">
        <f t="shared" si="51"/>
        <v>47604</v>
      </c>
    </row>
    <row r="114" spans="2:11" hidden="1" outlineLevel="1">
      <c r="B114" s="78">
        <f t="shared" si="46"/>
        <v>47635</v>
      </c>
      <c r="C114" s="75">
        <f>IF(F114&lt;&gt;0,-INDEX([20]Delta!$F$1:$EE$997,$L$13,$I114),0)</f>
        <v>1409894.4729809165</v>
      </c>
      <c r="D114" s="71">
        <f>IF(F114&lt;&gt;0,VLOOKUP($J114,'Table 1'!$B$13:$C$33,2,FALSE)/12*1000*Study_MW,0)</f>
        <v>1055244.7808424539</v>
      </c>
      <c r="E114" s="71">
        <f t="shared" si="47"/>
        <v>2465139.2538233707</v>
      </c>
      <c r="F114" s="75">
        <f>INDEX([20]Delta!$F$1:$EE$997,$L$14,$I114)</f>
        <v>72000</v>
      </c>
      <c r="G114" s="76">
        <f t="shared" si="48"/>
        <v>34.238045191991262</v>
      </c>
      <c r="I114" s="77">
        <f t="shared" si="52"/>
        <v>110</v>
      </c>
      <c r="J114" s="73">
        <f t="shared" si="49"/>
        <v>2030</v>
      </c>
      <c r="K114" s="78">
        <f t="shared" si="51"/>
        <v>47635</v>
      </c>
    </row>
    <row r="115" spans="2:11" hidden="1" outlineLevel="1">
      <c r="B115" s="78">
        <f t="shared" si="46"/>
        <v>47665</v>
      </c>
      <c r="C115" s="75">
        <f>IF(F115&lt;&gt;0,-INDEX([20]Delta!$F$1:$EE$997,$L$13,$I115),0)</f>
        <v>2190598.3627766371</v>
      </c>
      <c r="D115" s="71">
        <f>IF(F115&lt;&gt;0,VLOOKUP($J115,'Table 1'!$B$13:$C$33,2,FALSE)/12*1000*Study_MW,0)</f>
        <v>1055244.7808424539</v>
      </c>
      <c r="E115" s="71">
        <f t="shared" si="47"/>
        <v>3245843.1436190913</v>
      </c>
      <c r="F115" s="75">
        <f>INDEX([20]Delta!$F$1:$EE$997,$L$14,$I115)</f>
        <v>74400</v>
      </c>
      <c r="G115" s="76">
        <f t="shared" si="48"/>
        <v>43.626923973374879</v>
      </c>
      <c r="I115" s="77">
        <f t="shared" si="52"/>
        <v>111</v>
      </c>
      <c r="J115" s="73">
        <f t="shared" si="49"/>
        <v>2030</v>
      </c>
      <c r="K115" s="78">
        <f t="shared" si="51"/>
        <v>47665</v>
      </c>
    </row>
    <row r="116" spans="2:11" hidden="1" outlineLevel="1">
      <c r="B116" s="78">
        <f t="shared" si="46"/>
        <v>47696</v>
      </c>
      <c r="C116" s="75">
        <f>IF(F116&lt;&gt;0,-INDEX([20]Delta!$F$1:$EE$997,$L$13,$I116),0)</f>
        <v>2396303.6712933779</v>
      </c>
      <c r="D116" s="71">
        <f>IF(F116&lt;&gt;0,VLOOKUP($J116,'Table 1'!$B$13:$C$33,2,FALSE)/12*1000*Study_MW,0)</f>
        <v>1055244.7808424539</v>
      </c>
      <c r="E116" s="71">
        <f t="shared" si="47"/>
        <v>3451548.452135832</v>
      </c>
      <c r="F116" s="75">
        <f>INDEX([20]Delta!$F$1:$EE$997,$L$14,$I116)</f>
        <v>74400</v>
      </c>
      <c r="G116" s="76">
        <f t="shared" si="48"/>
        <v>46.391780270642904</v>
      </c>
      <c r="I116" s="77">
        <f t="shared" si="52"/>
        <v>112</v>
      </c>
      <c r="J116" s="73">
        <f t="shared" si="49"/>
        <v>2030</v>
      </c>
      <c r="K116" s="78">
        <f t="shared" si="51"/>
        <v>47696</v>
      </c>
    </row>
    <row r="117" spans="2:11" hidden="1" outlineLevel="1">
      <c r="B117" s="78">
        <f t="shared" si="46"/>
        <v>47727</v>
      </c>
      <c r="C117" s="75">
        <f>IF(F117&lt;&gt;0,-INDEX([20]Delta!$F$1:$EE$997,$L$13,$I117),0)</f>
        <v>2333602.689597249</v>
      </c>
      <c r="D117" s="71">
        <f>IF(F117&lt;&gt;0,VLOOKUP($J117,'Table 1'!$B$13:$C$33,2,FALSE)/12*1000*Study_MW,0)</f>
        <v>1055244.7808424539</v>
      </c>
      <c r="E117" s="71">
        <f t="shared" si="47"/>
        <v>3388847.4704397032</v>
      </c>
      <c r="F117" s="75">
        <f>INDEX([20]Delta!$F$1:$EE$997,$L$14,$I117)</f>
        <v>72000</v>
      </c>
      <c r="G117" s="76">
        <f t="shared" si="48"/>
        <v>47.067325978329208</v>
      </c>
      <c r="I117" s="77">
        <f t="shared" si="52"/>
        <v>113</v>
      </c>
      <c r="J117" s="73">
        <f t="shared" si="49"/>
        <v>2030</v>
      </c>
      <c r="K117" s="78">
        <f t="shared" si="51"/>
        <v>47727</v>
      </c>
    </row>
    <row r="118" spans="2:11" hidden="1" outlineLevel="1">
      <c r="B118" s="78">
        <f t="shared" si="46"/>
        <v>47757</v>
      </c>
      <c r="C118" s="75">
        <f>IF(F118&lt;&gt;0,-INDEX([20]Delta!$F$1:$EE$997,$L$13,$I118),0)</f>
        <v>1793036.2963811457</v>
      </c>
      <c r="D118" s="71">
        <f>IF(F118&lt;&gt;0,VLOOKUP($J118,'Table 1'!$B$13:$C$33,2,FALSE)/12*1000*Study_MW,0)</f>
        <v>1055244.7808424539</v>
      </c>
      <c r="E118" s="71">
        <f t="shared" si="47"/>
        <v>2848281.0772235999</v>
      </c>
      <c r="F118" s="75">
        <f>INDEX([20]Delta!$F$1:$EE$997,$L$14,$I118)</f>
        <v>74400</v>
      </c>
      <c r="G118" s="76">
        <f t="shared" si="48"/>
        <v>38.283347812145159</v>
      </c>
      <c r="I118" s="77">
        <f t="shared" si="52"/>
        <v>114</v>
      </c>
      <c r="J118" s="73">
        <f t="shared" si="49"/>
        <v>2030</v>
      </c>
      <c r="K118" s="78">
        <f t="shared" si="51"/>
        <v>47757</v>
      </c>
    </row>
    <row r="119" spans="2:11" hidden="1" outlineLevel="1">
      <c r="B119" s="78">
        <f t="shared" si="46"/>
        <v>47788</v>
      </c>
      <c r="C119" s="75">
        <f>IF(F119&lt;&gt;0,-INDEX([20]Delta!$F$1:$EE$997,$L$13,$I119),0)</f>
        <v>1859889.9081272632</v>
      </c>
      <c r="D119" s="71">
        <f>IF(F119&lt;&gt;0,VLOOKUP($J119,'Table 1'!$B$13:$C$33,2,FALSE)/12*1000*Study_MW,0)</f>
        <v>1055244.7808424539</v>
      </c>
      <c r="E119" s="71">
        <f t="shared" si="47"/>
        <v>2915134.6889697174</v>
      </c>
      <c r="F119" s="75">
        <f>INDEX([20]Delta!$F$1:$EE$997,$L$14,$I119)</f>
        <v>72000</v>
      </c>
      <c r="G119" s="76">
        <f t="shared" si="48"/>
        <v>40.487981791246078</v>
      </c>
      <c r="I119" s="77">
        <f t="shared" si="52"/>
        <v>115</v>
      </c>
      <c r="J119" s="73">
        <f t="shared" si="49"/>
        <v>2030</v>
      </c>
      <c r="K119" s="78">
        <f t="shared" si="51"/>
        <v>47788</v>
      </c>
    </row>
    <row r="120" spans="2:11" hidden="1" outlineLevel="1">
      <c r="B120" s="82">
        <f t="shared" si="46"/>
        <v>47818</v>
      </c>
      <c r="C120" s="79">
        <f>IF(F120&lt;&gt;0,-INDEX([20]Delta!$F$1:$EE$997,$L$13,$I120),0)</f>
        <v>2276313.7186255753</v>
      </c>
      <c r="D120" s="80">
        <f>IF(F120&lt;&gt;0,VLOOKUP($J120,'Table 1'!$B$13:$C$33,2,FALSE)/12*1000*Study_MW,0)</f>
        <v>1055244.7808424539</v>
      </c>
      <c r="E120" s="80">
        <f t="shared" si="47"/>
        <v>3331558.4994680295</v>
      </c>
      <c r="F120" s="79">
        <f>INDEX([20]Delta!$F$1:$EE$997,$L$14,$I120)</f>
        <v>74400</v>
      </c>
      <c r="G120" s="81">
        <f t="shared" si="48"/>
        <v>44.779012089624054</v>
      </c>
      <c r="I120" s="64">
        <f t="shared" si="52"/>
        <v>116</v>
      </c>
      <c r="J120" s="73">
        <f t="shared" si="49"/>
        <v>2030</v>
      </c>
      <c r="K120" s="82">
        <f t="shared" si="51"/>
        <v>47818</v>
      </c>
    </row>
    <row r="121" spans="2:11" hidden="1" outlineLevel="1">
      <c r="B121" s="74">
        <f t="shared" si="46"/>
        <v>47849</v>
      </c>
      <c r="C121" s="69">
        <f>IF(F121&lt;&gt;0,-INDEX([20]Delta!$F$1:$EE$997,$L$13,$I121),0)</f>
        <v>2065006.7636301219</v>
      </c>
      <c r="D121" s="70">
        <f>IF(F121&lt;&gt;0,VLOOKUP($J121,'Table 1'!$B$13:$C$33,2,FALSE)/12*1000*Study_MW,0)</f>
        <v>1079399.536741503</v>
      </c>
      <c r="E121" s="70">
        <f t="shared" si="47"/>
        <v>3144406.300371625</v>
      </c>
      <c r="F121" s="69">
        <f>INDEX([20]Delta!$F$1:$EE$997,$L$14,$I121)</f>
        <v>74400</v>
      </c>
      <c r="G121" s="72">
        <f t="shared" si="48"/>
        <v>42.263525542629367</v>
      </c>
      <c r="I121" s="60">
        <f>I109+13</f>
        <v>118</v>
      </c>
      <c r="J121" s="73">
        <f t="shared" si="49"/>
        <v>2031</v>
      </c>
      <c r="K121" s="74">
        <f t="shared" si="51"/>
        <v>47849</v>
      </c>
    </row>
    <row r="122" spans="2:11" hidden="1" outlineLevel="1">
      <c r="B122" s="78">
        <f t="shared" si="46"/>
        <v>47880</v>
      </c>
      <c r="C122" s="75">
        <f>IF(F122&lt;&gt;0,-INDEX([20]Delta!$F$1:$EE$997,$L$13,$I122),0)</f>
        <v>1884626.0733495653</v>
      </c>
      <c r="D122" s="71">
        <f>IF(F122&lt;&gt;0,VLOOKUP($J122,'Table 1'!$B$13:$C$33,2,FALSE)/12*1000*Study_MW,0)</f>
        <v>1079399.536741503</v>
      </c>
      <c r="E122" s="71">
        <f t="shared" si="47"/>
        <v>2964025.6100910683</v>
      </c>
      <c r="F122" s="75">
        <f>INDEX([20]Delta!$F$1:$EE$997,$L$14,$I122)</f>
        <v>67200</v>
      </c>
      <c r="G122" s="76">
        <f t="shared" si="48"/>
        <v>44.107523959688514</v>
      </c>
      <c r="I122" s="77">
        <f t="shared" ref="I122:I132" si="53">I110+13</f>
        <v>119</v>
      </c>
      <c r="J122" s="73">
        <f t="shared" si="49"/>
        <v>2031</v>
      </c>
      <c r="K122" s="78">
        <f t="shared" si="51"/>
        <v>47880</v>
      </c>
    </row>
    <row r="123" spans="2:11" hidden="1" outlineLevel="1">
      <c r="B123" s="78">
        <f t="shared" si="46"/>
        <v>47908</v>
      </c>
      <c r="C123" s="75">
        <f>IF(F123&lt;&gt;0,-INDEX([20]Delta!$F$1:$EE$997,$L$13,$I123),0)</f>
        <v>1727199.9265806824</v>
      </c>
      <c r="D123" s="71">
        <f>IF(F123&lt;&gt;0,VLOOKUP($J123,'Table 1'!$B$13:$C$33,2,FALSE)/12*1000*Study_MW,0)</f>
        <v>1079399.536741503</v>
      </c>
      <c r="E123" s="71">
        <f t="shared" si="47"/>
        <v>2806599.4633221854</v>
      </c>
      <c r="F123" s="75">
        <f>INDEX([20]Delta!$F$1:$EE$997,$L$14,$I123)</f>
        <v>74400</v>
      </c>
      <c r="G123" s="76">
        <f t="shared" si="48"/>
        <v>37.72311106615841</v>
      </c>
      <c r="I123" s="77">
        <f t="shared" si="53"/>
        <v>120</v>
      </c>
      <c r="J123" s="73">
        <f t="shared" si="49"/>
        <v>2031</v>
      </c>
      <c r="K123" s="78">
        <f t="shared" si="51"/>
        <v>47908</v>
      </c>
    </row>
    <row r="124" spans="2:11" hidden="1" outlineLevel="1">
      <c r="B124" s="78">
        <f t="shared" si="46"/>
        <v>47939</v>
      </c>
      <c r="C124" s="75">
        <f>IF(F124&lt;&gt;0,-INDEX([20]Delta!$F$1:$EE$997,$L$13,$I124),0)</f>
        <v>1375772.6208995134</v>
      </c>
      <c r="D124" s="71">
        <f>IF(F124&lt;&gt;0,VLOOKUP($J124,'Table 1'!$B$13:$C$33,2,FALSE)/12*1000*Study_MW,0)</f>
        <v>1079399.536741503</v>
      </c>
      <c r="E124" s="71">
        <f t="shared" si="47"/>
        <v>2455172.1576410164</v>
      </c>
      <c r="F124" s="75">
        <f>INDEX([20]Delta!$F$1:$EE$997,$L$14,$I124)</f>
        <v>72000</v>
      </c>
      <c r="G124" s="76">
        <f t="shared" si="48"/>
        <v>34.099613300569672</v>
      </c>
      <c r="I124" s="77">
        <f t="shared" si="53"/>
        <v>121</v>
      </c>
      <c r="J124" s="73">
        <f t="shared" si="49"/>
        <v>2031</v>
      </c>
      <c r="K124" s="78">
        <f t="shared" si="51"/>
        <v>47939</v>
      </c>
    </row>
    <row r="125" spans="2:11" hidden="1" outlineLevel="1">
      <c r="B125" s="78">
        <f t="shared" si="46"/>
        <v>47969</v>
      </c>
      <c r="C125" s="75">
        <f>IF(F125&lt;&gt;0,-INDEX([20]Delta!$F$1:$EE$997,$L$13,$I125),0)</f>
        <v>1055603.6680427939</v>
      </c>
      <c r="D125" s="71">
        <f>IF(F125&lt;&gt;0,VLOOKUP($J125,'Table 1'!$B$13:$C$33,2,FALSE)/12*1000*Study_MW,0)</f>
        <v>1079399.536741503</v>
      </c>
      <c r="E125" s="71">
        <f t="shared" si="47"/>
        <v>2135003.2047842969</v>
      </c>
      <c r="F125" s="75">
        <f>INDEX([20]Delta!$F$1:$EE$997,$L$14,$I125)</f>
        <v>74400</v>
      </c>
      <c r="G125" s="76">
        <f t="shared" si="48"/>
        <v>28.696279634197538</v>
      </c>
      <c r="I125" s="77">
        <f t="shared" si="53"/>
        <v>122</v>
      </c>
      <c r="J125" s="73">
        <f t="shared" si="49"/>
        <v>2031</v>
      </c>
      <c r="K125" s="78">
        <f t="shared" si="51"/>
        <v>47969</v>
      </c>
    </row>
    <row r="126" spans="2:11" hidden="1" outlineLevel="1">
      <c r="B126" s="78">
        <f t="shared" si="46"/>
        <v>48000</v>
      </c>
      <c r="C126" s="75">
        <f>IF(F126&lt;&gt;0,-INDEX([20]Delta!$F$1:$EE$997,$L$13,$I126),0)</f>
        <v>1583783.7951795012</v>
      </c>
      <c r="D126" s="71">
        <f>IF(F126&lt;&gt;0,VLOOKUP($J126,'Table 1'!$B$13:$C$33,2,FALSE)/12*1000*Study_MW,0)</f>
        <v>1079399.536741503</v>
      </c>
      <c r="E126" s="71">
        <f t="shared" si="47"/>
        <v>2663183.3319210042</v>
      </c>
      <c r="F126" s="75">
        <f>INDEX([20]Delta!$F$1:$EE$997,$L$14,$I126)</f>
        <v>72000</v>
      </c>
      <c r="G126" s="76">
        <f t="shared" si="48"/>
        <v>36.988657387791726</v>
      </c>
      <c r="I126" s="77">
        <f t="shared" si="53"/>
        <v>123</v>
      </c>
      <c r="J126" s="73">
        <f t="shared" si="49"/>
        <v>2031</v>
      </c>
      <c r="K126" s="78">
        <f t="shared" si="51"/>
        <v>48000</v>
      </c>
    </row>
    <row r="127" spans="2:11" hidden="1" outlineLevel="1">
      <c r="B127" s="78">
        <f t="shared" si="46"/>
        <v>48030</v>
      </c>
      <c r="C127" s="75">
        <f>IF(F127&lt;&gt;0,-INDEX([20]Delta!$F$1:$EE$997,$L$13,$I127),0)</f>
        <v>2303866.6289475858</v>
      </c>
      <c r="D127" s="71">
        <f>IF(F127&lt;&gt;0,VLOOKUP($J127,'Table 1'!$B$13:$C$33,2,FALSE)/12*1000*Study_MW,0)</f>
        <v>1079399.536741503</v>
      </c>
      <c r="E127" s="71">
        <f t="shared" si="47"/>
        <v>3383266.1656890889</v>
      </c>
      <c r="F127" s="75">
        <f>INDEX([20]Delta!$F$1:$EE$997,$L$14,$I127)</f>
        <v>74400</v>
      </c>
      <c r="G127" s="76">
        <f t="shared" si="48"/>
        <v>45.474007603347971</v>
      </c>
      <c r="I127" s="77">
        <f t="shared" si="53"/>
        <v>124</v>
      </c>
      <c r="J127" s="73">
        <f t="shared" si="49"/>
        <v>2031</v>
      </c>
      <c r="K127" s="78">
        <f t="shared" si="51"/>
        <v>48030</v>
      </c>
    </row>
    <row r="128" spans="2:11" hidden="1" outlineLevel="1">
      <c r="B128" s="78">
        <f t="shared" si="46"/>
        <v>48061</v>
      </c>
      <c r="C128" s="75">
        <f>IF(F128&lt;&gt;0,-INDEX([20]Delta!$F$1:$EE$997,$L$13,$I128),0)</f>
        <v>2519062.221221149</v>
      </c>
      <c r="D128" s="71">
        <f>IF(F128&lt;&gt;0,VLOOKUP($J128,'Table 1'!$B$13:$C$33,2,FALSE)/12*1000*Study_MW,0)</f>
        <v>1079399.536741503</v>
      </c>
      <c r="E128" s="71">
        <f t="shared" si="47"/>
        <v>3598461.757962652</v>
      </c>
      <c r="F128" s="75">
        <f>INDEX([20]Delta!$F$1:$EE$997,$L$14,$I128)</f>
        <v>74400</v>
      </c>
      <c r="G128" s="76">
        <f t="shared" si="48"/>
        <v>48.366421477992631</v>
      </c>
      <c r="I128" s="77">
        <f t="shared" si="53"/>
        <v>125</v>
      </c>
      <c r="J128" s="73">
        <f t="shared" si="49"/>
        <v>2031</v>
      </c>
      <c r="K128" s="78">
        <f t="shared" si="51"/>
        <v>48061</v>
      </c>
    </row>
    <row r="129" spans="2:11" hidden="1" outlineLevel="1">
      <c r="B129" s="78">
        <f t="shared" si="46"/>
        <v>48092</v>
      </c>
      <c r="C129" s="75">
        <f>IF(F129&lt;&gt;0,-INDEX([20]Delta!$F$1:$EE$997,$L$13,$I129),0)</f>
        <v>2378374.8105499297</v>
      </c>
      <c r="D129" s="71">
        <f>IF(F129&lt;&gt;0,VLOOKUP($J129,'Table 1'!$B$13:$C$33,2,FALSE)/12*1000*Study_MW,0)</f>
        <v>1079399.536741503</v>
      </c>
      <c r="E129" s="71">
        <f t="shared" si="47"/>
        <v>3457774.3472914328</v>
      </c>
      <c r="F129" s="75">
        <f>INDEX([20]Delta!$F$1:$EE$997,$L$14,$I129)</f>
        <v>72000</v>
      </c>
      <c r="G129" s="76">
        <f t="shared" si="48"/>
        <v>48.024643712381014</v>
      </c>
      <c r="I129" s="77">
        <f t="shared" si="53"/>
        <v>126</v>
      </c>
      <c r="J129" s="73">
        <f t="shared" si="49"/>
        <v>2031</v>
      </c>
      <c r="K129" s="78">
        <f t="shared" si="51"/>
        <v>48092</v>
      </c>
    </row>
    <row r="130" spans="2:11" hidden="1" outlineLevel="1">
      <c r="B130" s="78">
        <f t="shared" si="46"/>
        <v>48122</v>
      </c>
      <c r="C130" s="75">
        <f>IF(F130&lt;&gt;0,-INDEX([20]Delta!$F$1:$EE$997,$L$13,$I130),0)</f>
        <v>1882522.4416664094</v>
      </c>
      <c r="D130" s="71">
        <f>IF(F130&lt;&gt;0,VLOOKUP($J130,'Table 1'!$B$13:$C$33,2,FALSE)/12*1000*Study_MW,0)</f>
        <v>1079399.536741503</v>
      </c>
      <c r="E130" s="71">
        <f t="shared" si="47"/>
        <v>2961921.9784079124</v>
      </c>
      <c r="F130" s="75">
        <f>INDEX([20]Delta!$F$1:$EE$997,$L$14,$I130)</f>
        <v>74400</v>
      </c>
      <c r="G130" s="76">
        <f t="shared" si="48"/>
        <v>39.81077927967624</v>
      </c>
      <c r="I130" s="77">
        <f t="shared" si="53"/>
        <v>127</v>
      </c>
      <c r="J130" s="73">
        <f t="shared" si="49"/>
        <v>2031</v>
      </c>
      <c r="K130" s="78">
        <f t="shared" si="51"/>
        <v>48122</v>
      </c>
    </row>
    <row r="131" spans="2:11" hidden="1" outlineLevel="1">
      <c r="B131" s="78">
        <f t="shared" si="46"/>
        <v>48153</v>
      </c>
      <c r="C131" s="75">
        <f>IF(F131&lt;&gt;0,-INDEX([20]Delta!$F$1:$EE$997,$L$13,$I131),0)</f>
        <v>1909398.1890734881</v>
      </c>
      <c r="D131" s="71">
        <f>IF(F131&lt;&gt;0,VLOOKUP($J131,'Table 1'!$B$13:$C$33,2,FALSE)/12*1000*Study_MW,0)</f>
        <v>1079399.536741503</v>
      </c>
      <c r="E131" s="71">
        <f t="shared" si="47"/>
        <v>2988797.7258149912</v>
      </c>
      <c r="F131" s="75">
        <f>INDEX([20]Delta!$F$1:$EE$997,$L$14,$I131)</f>
        <v>72000</v>
      </c>
      <c r="G131" s="76">
        <f t="shared" si="48"/>
        <v>41.51107952520821</v>
      </c>
      <c r="I131" s="77">
        <f t="shared" si="53"/>
        <v>128</v>
      </c>
      <c r="J131" s="73">
        <f t="shared" si="49"/>
        <v>2031</v>
      </c>
      <c r="K131" s="78">
        <f t="shared" si="51"/>
        <v>48153</v>
      </c>
    </row>
    <row r="132" spans="2:11" hidden="1" outlineLevel="1">
      <c r="B132" s="82">
        <f t="shared" si="46"/>
        <v>48183</v>
      </c>
      <c r="C132" s="79">
        <f>IF(F132&lt;&gt;0,-INDEX([20]Delta!$F$1:$EE$997,$L$13,$I132),0)</f>
        <v>2418127.1392028183</v>
      </c>
      <c r="D132" s="80">
        <f>IF(F132&lt;&gt;0,VLOOKUP($J132,'Table 1'!$B$13:$C$33,2,FALSE)/12*1000*Study_MW,0)</f>
        <v>1079399.536741503</v>
      </c>
      <c r="E132" s="80">
        <f t="shared" si="47"/>
        <v>3497526.6759443213</v>
      </c>
      <c r="F132" s="79">
        <f>INDEX([20]Delta!$F$1:$EE$997,$L$14,$I132)</f>
        <v>74400</v>
      </c>
      <c r="G132" s="81">
        <f t="shared" si="48"/>
        <v>47.009767149789262</v>
      </c>
      <c r="I132" s="64">
        <f t="shared" si="53"/>
        <v>129</v>
      </c>
      <c r="J132" s="73">
        <f t="shared" si="49"/>
        <v>2031</v>
      </c>
      <c r="K132" s="82">
        <f t="shared" si="51"/>
        <v>48183</v>
      </c>
    </row>
    <row r="133" spans="2:11" hidden="1" outlineLevel="1">
      <c r="B133" s="74">
        <f t="shared" si="46"/>
        <v>48214</v>
      </c>
      <c r="C133" s="69">
        <f>IF(F133&lt;&gt;0,-INDEX([24]Delta!$F$1:$EE$65554,$L$13,$I133),0)</f>
        <v>2137795.6476090848</v>
      </c>
      <c r="D133" s="70">
        <f>IF(F133&lt;&gt;0,VLOOKUP($J133,'Table 1'!$B$13:$C$33,2,FALSE)/12*1000*Study_MW,0)</f>
        <v>1104327.9325092053</v>
      </c>
      <c r="E133" s="70">
        <f t="shared" si="47"/>
        <v>3242123.5801182901</v>
      </c>
      <c r="F133" s="69">
        <f>INDEX([24]Delta!$F$1:$EE$65554,$L$14,$I133)</f>
        <v>74400</v>
      </c>
      <c r="G133" s="72">
        <f t="shared" si="48"/>
        <v>43.576929840299599</v>
      </c>
      <c r="I133" s="60">
        <f>I13</f>
        <v>1</v>
      </c>
      <c r="J133" s="73">
        <f t="shared" si="49"/>
        <v>2032</v>
      </c>
      <c r="K133" s="74">
        <f t="shared" si="51"/>
        <v>48214</v>
      </c>
    </row>
    <row r="134" spans="2:11" hidden="1" outlineLevel="1">
      <c r="B134" s="78">
        <f t="shared" si="46"/>
        <v>48245</v>
      </c>
      <c r="C134" s="75">
        <f>IF(F134&lt;&gt;0,-INDEX([24]Delta!$F$1:$EE$65554,$L$13,$I134),0)</f>
        <v>1888844.4066858739</v>
      </c>
      <c r="D134" s="71">
        <f>IF(F134&lt;&gt;0,VLOOKUP($J134,'Table 1'!$B$13:$C$33,2,FALSE)/12*1000*Study_MW,0)</f>
        <v>1104327.9325092053</v>
      </c>
      <c r="E134" s="71">
        <f t="shared" si="47"/>
        <v>2993172.3391950792</v>
      </c>
      <c r="F134" s="75">
        <f>INDEX([24]Delta!$F$1:$EE$65554,$L$14,$I134)</f>
        <v>69600</v>
      </c>
      <c r="G134" s="76">
        <f t="shared" si="48"/>
        <v>43.005349701078721</v>
      </c>
      <c r="I134" s="77">
        <f t="shared" ref="I134:I197" si="54">I14</f>
        <v>2</v>
      </c>
      <c r="J134" s="73">
        <f t="shared" si="49"/>
        <v>2032</v>
      </c>
      <c r="K134" s="78">
        <f t="shared" si="51"/>
        <v>48245</v>
      </c>
    </row>
    <row r="135" spans="2:11" hidden="1" outlineLevel="1">
      <c r="B135" s="78">
        <f t="shared" si="46"/>
        <v>48274</v>
      </c>
      <c r="C135" s="75">
        <f>IF(F135&lt;&gt;0,-INDEX([24]Delta!$F$1:$EE$65554,$L$13,$I135),0)</f>
        <v>1651192.29193075</v>
      </c>
      <c r="D135" s="71">
        <f>IF(F135&lt;&gt;0,VLOOKUP($J135,'Table 1'!$B$13:$C$33,2,FALSE)/12*1000*Study_MW,0)</f>
        <v>1104327.9325092053</v>
      </c>
      <c r="E135" s="71">
        <f t="shared" si="47"/>
        <v>2755520.2244399553</v>
      </c>
      <c r="F135" s="75">
        <f>INDEX([24]Delta!$F$1:$EE$65554,$L$14,$I135)</f>
        <v>74400</v>
      </c>
      <c r="G135" s="76">
        <f t="shared" si="48"/>
        <v>37.036562156451012</v>
      </c>
      <c r="I135" s="77">
        <f t="shared" si="54"/>
        <v>3</v>
      </c>
      <c r="J135" s="73">
        <f t="shared" si="49"/>
        <v>2032</v>
      </c>
      <c r="K135" s="78">
        <f t="shared" si="51"/>
        <v>48274</v>
      </c>
    </row>
    <row r="136" spans="2:11" hidden="1" outlineLevel="1">
      <c r="B136" s="78">
        <f t="shared" si="46"/>
        <v>48305</v>
      </c>
      <c r="C136" s="75">
        <f>IF(F136&lt;&gt;0,-INDEX([24]Delta!$F$1:$EE$65554,$L$13,$I136),0)</f>
        <v>1283542.6269735247</v>
      </c>
      <c r="D136" s="71">
        <f>IF(F136&lt;&gt;0,VLOOKUP($J136,'Table 1'!$B$13:$C$33,2,FALSE)/12*1000*Study_MW,0)</f>
        <v>1104327.9325092053</v>
      </c>
      <c r="E136" s="71">
        <f t="shared" si="47"/>
        <v>2387870.55948273</v>
      </c>
      <c r="F136" s="75">
        <f>INDEX([24]Delta!$F$1:$EE$65554,$L$14,$I136)</f>
        <v>72000</v>
      </c>
      <c r="G136" s="76">
        <f t="shared" si="48"/>
        <v>33.164868881704585</v>
      </c>
      <c r="I136" s="77">
        <f t="shared" si="54"/>
        <v>4</v>
      </c>
      <c r="J136" s="73">
        <f t="shared" si="49"/>
        <v>2032</v>
      </c>
      <c r="K136" s="78">
        <f t="shared" si="51"/>
        <v>48305</v>
      </c>
    </row>
    <row r="137" spans="2:11" hidden="1" outlineLevel="1">
      <c r="B137" s="78">
        <f t="shared" si="46"/>
        <v>48335</v>
      </c>
      <c r="C137" s="75">
        <f>IF(F137&lt;&gt;0,-INDEX([24]Delta!$F$1:$EE$65554,$L$13,$I137),0)</f>
        <v>1073632.5149834156</v>
      </c>
      <c r="D137" s="71">
        <f>IF(F137&lt;&gt;0,VLOOKUP($J137,'Table 1'!$B$13:$C$33,2,FALSE)/12*1000*Study_MW,0)</f>
        <v>1104327.9325092053</v>
      </c>
      <c r="E137" s="71">
        <f t="shared" si="47"/>
        <v>2177960.4474926209</v>
      </c>
      <c r="F137" s="75">
        <f>INDEX([24]Delta!$F$1:$EE$65554,$L$14,$I137)</f>
        <v>74400</v>
      </c>
      <c r="G137" s="76">
        <f t="shared" si="48"/>
        <v>29.273661928664261</v>
      </c>
      <c r="I137" s="77">
        <f t="shared" si="54"/>
        <v>5</v>
      </c>
      <c r="J137" s="73">
        <f t="shared" si="49"/>
        <v>2032</v>
      </c>
      <c r="K137" s="78">
        <f t="shared" si="51"/>
        <v>48335</v>
      </c>
    </row>
    <row r="138" spans="2:11" hidden="1" outlineLevel="1">
      <c r="B138" s="78">
        <f t="shared" si="46"/>
        <v>48366</v>
      </c>
      <c r="C138" s="75">
        <f>IF(F138&lt;&gt;0,-INDEX([24]Delta!$F$1:$EE$65554,$L$13,$I138),0)</f>
        <v>1657980.6744151115</v>
      </c>
      <c r="D138" s="71">
        <f>IF(F138&lt;&gt;0,VLOOKUP($J138,'Table 1'!$B$13:$C$33,2,FALSE)/12*1000*Study_MW,0)</f>
        <v>1104327.9325092053</v>
      </c>
      <c r="E138" s="71">
        <f t="shared" si="47"/>
        <v>2762308.6069243168</v>
      </c>
      <c r="F138" s="75">
        <f>INDEX([24]Delta!$F$1:$EE$65554,$L$14,$I138)</f>
        <v>72000</v>
      </c>
      <c r="G138" s="76">
        <f t="shared" si="48"/>
        <v>38.365397318393292</v>
      </c>
      <c r="I138" s="77">
        <f t="shared" si="54"/>
        <v>6</v>
      </c>
      <c r="J138" s="73">
        <f t="shared" si="49"/>
        <v>2032</v>
      </c>
      <c r="K138" s="78">
        <f t="shared" si="51"/>
        <v>48366</v>
      </c>
    </row>
    <row r="139" spans="2:11" hidden="1" outlineLevel="1">
      <c r="B139" s="78">
        <f t="shared" si="46"/>
        <v>48396</v>
      </c>
      <c r="C139" s="75">
        <f>IF(F139&lt;&gt;0,-INDEX([24]Delta!$F$1:$EE$65554,$L$13,$I139),0)</f>
        <v>2375622.431337446</v>
      </c>
      <c r="D139" s="71">
        <f>IF(F139&lt;&gt;0,VLOOKUP($J139,'Table 1'!$B$13:$C$33,2,FALSE)/12*1000*Study_MW,0)</f>
        <v>1104327.9325092053</v>
      </c>
      <c r="E139" s="71">
        <f t="shared" si="47"/>
        <v>3479950.3638466513</v>
      </c>
      <c r="F139" s="75">
        <f>INDEX([24]Delta!$F$1:$EE$65554,$L$14,$I139)</f>
        <v>74400</v>
      </c>
      <c r="G139" s="76">
        <f t="shared" si="48"/>
        <v>46.773526395788323</v>
      </c>
      <c r="I139" s="77">
        <f t="shared" si="54"/>
        <v>7</v>
      </c>
      <c r="J139" s="73">
        <f t="shared" si="49"/>
        <v>2032</v>
      </c>
      <c r="K139" s="78">
        <f t="shared" si="51"/>
        <v>48396</v>
      </c>
    </row>
    <row r="140" spans="2:11" hidden="1" outlineLevel="1">
      <c r="B140" s="78">
        <f t="shared" si="46"/>
        <v>48427</v>
      </c>
      <c r="C140" s="75">
        <f>IF(F140&lt;&gt;0,-INDEX([24]Delta!$F$1:$EE$65554,$L$13,$I140),0)</f>
        <v>2567821.3823747933</v>
      </c>
      <c r="D140" s="71">
        <f>IF(F140&lt;&gt;0,VLOOKUP($J140,'Table 1'!$B$13:$C$33,2,FALSE)/12*1000*Study_MW,0)</f>
        <v>1104327.9325092053</v>
      </c>
      <c r="E140" s="71">
        <f t="shared" si="47"/>
        <v>3672149.3148839986</v>
      </c>
      <c r="F140" s="75">
        <f>INDEX([24]Delta!$F$1:$EE$65554,$L$14,$I140)</f>
        <v>74400</v>
      </c>
      <c r="G140" s="76">
        <f t="shared" si="48"/>
        <v>49.356845630161274</v>
      </c>
      <c r="I140" s="77">
        <f t="shared" si="54"/>
        <v>8</v>
      </c>
      <c r="J140" s="73">
        <f t="shared" si="49"/>
        <v>2032</v>
      </c>
      <c r="K140" s="78">
        <f t="shared" si="51"/>
        <v>48427</v>
      </c>
    </row>
    <row r="141" spans="2:11" hidden="1" outlineLevel="1">
      <c r="B141" s="78">
        <f t="shared" si="46"/>
        <v>48458</v>
      </c>
      <c r="C141" s="75">
        <f>IF(F141&lt;&gt;0,-INDEX([24]Delta!$F$1:$EE$65554,$L$13,$I141),0)</f>
        <v>2461620.1616703123</v>
      </c>
      <c r="D141" s="71">
        <f>IF(F141&lt;&gt;0,VLOOKUP($J141,'Table 1'!$B$13:$C$33,2,FALSE)/12*1000*Study_MW,0)</f>
        <v>1104327.9325092053</v>
      </c>
      <c r="E141" s="71">
        <f t="shared" si="47"/>
        <v>3565948.0941795176</v>
      </c>
      <c r="F141" s="75">
        <f>INDEX([24]Delta!$F$1:$EE$65554,$L$14,$I141)</f>
        <v>72000</v>
      </c>
      <c r="G141" s="76">
        <f t="shared" si="48"/>
        <v>49.527056863604408</v>
      </c>
      <c r="I141" s="77">
        <f t="shared" si="54"/>
        <v>9</v>
      </c>
      <c r="J141" s="73">
        <f t="shared" si="49"/>
        <v>2032</v>
      </c>
      <c r="K141" s="78">
        <f t="shared" si="51"/>
        <v>48458</v>
      </c>
    </row>
    <row r="142" spans="2:11" hidden="1" outlineLevel="1">
      <c r="B142" s="78">
        <f t="shared" ref="B142:B205" si="55">EDATE(B141,1)</f>
        <v>48488</v>
      </c>
      <c r="C142" s="75">
        <f>IF(F142&lt;&gt;0,-INDEX([24]Delta!$F$1:$EE$65554,$L$13,$I142),0)</f>
        <v>2130359.5979191959</v>
      </c>
      <c r="D142" s="71">
        <f>IF(F142&lt;&gt;0,VLOOKUP($J142,'Table 1'!$B$13:$C$33,2,FALSE)/12*1000*Study_MW,0)</f>
        <v>1104327.9325092053</v>
      </c>
      <c r="E142" s="71">
        <f t="shared" ref="E142:E192" si="56">C142+D142</f>
        <v>3234687.5304284012</v>
      </c>
      <c r="F142" s="75">
        <f>INDEX([24]Delta!$F$1:$EE$65554,$L$14,$I142)</f>
        <v>74400</v>
      </c>
      <c r="G142" s="76">
        <f t="shared" ref="G142:G192" si="57">IF(ISNUMBER($F142),E142/$F142,"")</f>
        <v>43.476982935865607</v>
      </c>
      <c r="I142" s="77">
        <f t="shared" si="54"/>
        <v>10</v>
      </c>
      <c r="J142" s="73">
        <f t="shared" ref="J142:J192" si="58">YEAR(B142)</f>
        <v>2032</v>
      </c>
      <c r="K142" s="78">
        <f t="shared" si="51"/>
        <v>48488</v>
      </c>
    </row>
    <row r="143" spans="2:11" hidden="1" outlineLevel="1">
      <c r="B143" s="78">
        <f t="shared" si="55"/>
        <v>48519</v>
      </c>
      <c r="C143" s="75">
        <f>IF(F143&lt;&gt;0,-INDEX([24]Delta!$F$1:$EE$65554,$L$13,$I143),0)</f>
        <v>2012839.505735606</v>
      </c>
      <c r="D143" s="71">
        <f>IF(F143&lt;&gt;0,VLOOKUP($J143,'Table 1'!$B$13:$C$33,2,FALSE)/12*1000*Study_MW,0)</f>
        <v>1104327.9325092053</v>
      </c>
      <c r="E143" s="71">
        <f t="shared" si="56"/>
        <v>3117167.4382448113</v>
      </c>
      <c r="F143" s="75">
        <f>INDEX([24]Delta!$F$1:$EE$65554,$L$14,$I143)</f>
        <v>72000</v>
      </c>
      <c r="G143" s="76">
        <f t="shared" si="57"/>
        <v>43.293992197844602</v>
      </c>
      <c r="I143" s="77">
        <f t="shared" si="54"/>
        <v>11</v>
      </c>
      <c r="J143" s="73">
        <f t="shared" si="58"/>
        <v>2032</v>
      </c>
      <c r="K143" s="78">
        <f t="shared" si="51"/>
        <v>48519</v>
      </c>
    </row>
    <row r="144" spans="2:11" hidden="1" outlineLevel="1">
      <c r="B144" s="82">
        <f t="shared" si="55"/>
        <v>48549</v>
      </c>
      <c r="C144" s="79">
        <f>IF(F144&lt;&gt;0,-INDEX([24]Delta!$F$1:$EE$65554,$L$13,$I144),0)</f>
        <v>2658810.8082617968</v>
      </c>
      <c r="D144" s="80">
        <f>IF(F144&lt;&gt;0,VLOOKUP($J144,'Table 1'!$B$13:$C$33,2,FALSE)/12*1000*Study_MW,0)</f>
        <v>1104327.9325092053</v>
      </c>
      <c r="E144" s="80">
        <f t="shared" si="56"/>
        <v>3763138.7407710021</v>
      </c>
      <c r="F144" s="79">
        <f>INDEX([24]Delta!$F$1:$EE$65554,$L$14,$I144)</f>
        <v>74400</v>
      </c>
      <c r="G144" s="81">
        <f t="shared" si="57"/>
        <v>50.579821784556479</v>
      </c>
      <c r="I144" s="64">
        <f t="shared" si="54"/>
        <v>12</v>
      </c>
      <c r="J144" s="73">
        <f t="shared" si="58"/>
        <v>2032</v>
      </c>
      <c r="K144" s="82">
        <f t="shared" si="51"/>
        <v>48549</v>
      </c>
    </row>
    <row r="145" spans="2:11" hidden="1" outlineLevel="1">
      <c r="B145" s="74">
        <f t="shared" si="55"/>
        <v>48580</v>
      </c>
      <c r="C145" s="69">
        <f>IF(F145&lt;&gt;0,-INDEX([24]Delta!$F$1:$EE$65554,$L$13,$I145),0)</f>
        <v>2317706.7811099738</v>
      </c>
      <c r="D145" s="70">
        <f>IF(F145&lt;&gt;0,VLOOKUP($J145,'Table 1'!$B$13:$C$33,2,FALSE)/12*1000*Study_MW,0)</f>
        <v>1129514.2082331253</v>
      </c>
      <c r="E145" s="70">
        <f t="shared" si="56"/>
        <v>3447220.9893430993</v>
      </c>
      <c r="F145" s="69">
        <f>INDEX([24]Delta!$F$1:$EE$65554,$L$14,$I145)</f>
        <v>74400</v>
      </c>
      <c r="G145" s="72">
        <f t="shared" si="57"/>
        <v>46.333615448159939</v>
      </c>
      <c r="I145" s="60">
        <f>I25</f>
        <v>14</v>
      </c>
      <c r="J145" s="73">
        <f t="shared" si="58"/>
        <v>2033</v>
      </c>
      <c r="K145" s="74">
        <f t="shared" si="51"/>
        <v>48580</v>
      </c>
    </row>
    <row r="146" spans="2:11" hidden="1" outlineLevel="1">
      <c r="B146" s="78">
        <f t="shared" si="55"/>
        <v>48611</v>
      </c>
      <c r="C146" s="75">
        <f>IF(F146&lt;&gt;0,-INDEX([24]Delta!$F$1:$EE$65554,$L$13,$I146),0)</f>
        <v>2014849.4880069047</v>
      </c>
      <c r="D146" s="71">
        <f>IF(F146&lt;&gt;0,VLOOKUP($J146,'Table 1'!$B$13:$C$33,2,FALSE)/12*1000*Study_MW,0)</f>
        <v>1129514.2082331253</v>
      </c>
      <c r="E146" s="71">
        <f t="shared" si="56"/>
        <v>3144363.6962400302</v>
      </c>
      <c r="F146" s="75">
        <f>INDEX([24]Delta!$F$1:$EE$65554,$L$14,$I146)</f>
        <v>67200</v>
      </c>
      <c r="G146" s="76">
        <f t="shared" si="57"/>
        <v>46.791126432143308</v>
      </c>
      <c r="I146" s="77">
        <f t="shared" si="54"/>
        <v>15</v>
      </c>
      <c r="J146" s="73">
        <f t="shared" si="58"/>
        <v>2033</v>
      </c>
      <c r="K146" s="78">
        <f t="shared" si="51"/>
        <v>48611</v>
      </c>
    </row>
    <row r="147" spans="2:11" hidden="1" outlineLevel="1">
      <c r="B147" s="78">
        <f t="shared" si="55"/>
        <v>48639</v>
      </c>
      <c r="C147" s="75">
        <f>IF(F147&lt;&gt;0,-INDEX([24]Delta!$F$1:$EE$65554,$L$13,$I147),0)</f>
        <v>1792263.8002897203</v>
      </c>
      <c r="D147" s="71">
        <f>IF(F147&lt;&gt;0,VLOOKUP($J147,'Table 1'!$B$13:$C$33,2,FALSE)/12*1000*Study_MW,0)</f>
        <v>1129514.2082331253</v>
      </c>
      <c r="E147" s="71">
        <f t="shared" si="56"/>
        <v>2921778.0085228458</v>
      </c>
      <c r="F147" s="75">
        <f>INDEX([24]Delta!$F$1:$EE$65554,$L$14,$I147)</f>
        <v>74400</v>
      </c>
      <c r="G147" s="76">
        <f t="shared" si="57"/>
        <v>39.271209791973732</v>
      </c>
      <c r="I147" s="77">
        <f t="shared" si="54"/>
        <v>16</v>
      </c>
      <c r="J147" s="73">
        <f t="shared" si="58"/>
        <v>2033</v>
      </c>
      <c r="K147" s="78">
        <f t="shared" si="51"/>
        <v>48639</v>
      </c>
    </row>
    <row r="148" spans="2:11" hidden="1" outlineLevel="1">
      <c r="B148" s="78">
        <f t="shared" si="55"/>
        <v>48670</v>
      </c>
      <c r="C148" s="75">
        <f>IF(F148&lt;&gt;0,-INDEX([24]Delta!$F$1:$EE$65554,$L$13,$I148),0)</f>
        <v>1279661.9338338971</v>
      </c>
      <c r="D148" s="71">
        <f>IF(F148&lt;&gt;0,VLOOKUP($J148,'Table 1'!$B$13:$C$33,2,FALSE)/12*1000*Study_MW,0)</f>
        <v>1129514.2082331253</v>
      </c>
      <c r="E148" s="71">
        <f t="shared" si="56"/>
        <v>2409176.1420670226</v>
      </c>
      <c r="F148" s="75">
        <f>INDEX([24]Delta!$F$1:$EE$65554,$L$14,$I148)</f>
        <v>72000</v>
      </c>
      <c r="G148" s="76">
        <f t="shared" si="57"/>
        <v>33.460779750930868</v>
      </c>
      <c r="I148" s="77">
        <f t="shared" si="54"/>
        <v>17</v>
      </c>
      <c r="J148" s="73">
        <f t="shared" si="58"/>
        <v>2033</v>
      </c>
      <c r="K148" s="78">
        <f t="shared" si="51"/>
        <v>48670</v>
      </c>
    </row>
    <row r="149" spans="2:11" hidden="1" outlineLevel="1">
      <c r="B149" s="78">
        <f t="shared" si="55"/>
        <v>48700</v>
      </c>
      <c r="C149" s="75">
        <f>IF(F149&lt;&gt;0,-INDEX([24]Delta!$F$1:$EE$65554,$L$13,$I149),0)</f>
        <v>1137031.0369127542</v>
      </c>
      <c r="D149" s="71">
        <f>IF(F149&lt;&gt;0,VLOOKUP($J149,'Table 1'!$B$13:$C$33,2,FALSE)/12*1000*Study_MW,0)</f>
        <v>1129514.2082331253</v>
      </c>
      <c r="E149" s="71">
        <f t="shared" si="56"/>
        <v>2266545.2451458797</v>
      </c>
      <c r="F149" s="75">
        <f>INDEX([24]Delta!$F$1:$EE$65554,$L$14,$I149)</f>
        <v>74400</v>
      </c>
      <c r="G149" s="76">
        <f t="shared" si="57"/>
        <v>30.464317811100532</v>
      </c>
      <c r="I149" s="77">
        <f t="shared" si="54"/>
        <v>18</v>
      </c>
      <c r="J149" s="73">
        <f t="shared" si="58"/>
        <v>2033</v>
      </c>
      <c r="K149" s="78">
        <f t="shared" si="51"/>
        <v>48700</v>
      </c>
    </row>
    <row r="150" spans="2:11" hidden="1" outlineLevel="1">
      <c r="B150" s="78">
        <f t="shared" si="55"/>
        <v>48731</v>
      </c>
      <c r="C150" s="75">
        <f>IF(F150&lt;&gt;0,-INDEX([24]Delta!$F$1:$EE$65554,$L$13,$I150),0)</f>
        <v>1667739.0756931454</v>
      </c>
      <c r="D150" s="71">
        <f>IF(F150&lt;&gt;0,VLOOKUP($J150,'Table 1'!$B$13:$C$33,2,FALSE)/12*1000*Study_MW,0)</f>
        <v>1129514.2082331253</v>
      </c>
      <c r="E150" s="71">
        <f t="shared" si="56"/>
        <v>2797253.2839262709</v>
      </c>
      <c r="F150" s="75">
        <f>INDEX([24]Delta!$F$1:$EE$65554,$L$14,$I150)</f>
        <v>72000</v>
      </c>
      <c r="G150" s="76">
        <f t="shared" si="57"/>
        <v>38.850740054531542</v>
      </c>
      <c r="I150" s="77">
        <f t="shared" si="54"/>
        <v>19</v>
      </c>
      <c r="J150" s="73">
        <f t="shared" si="58"/>
        <v>2033</v>
      </c>
      <c r="K150" s="78">
        <f t="shared" si="51"/>
        <v>48731</v>
      </c>
    </row>
    <row r="151" spans="2:11" hidden="1" outlineLevel="1">
      <c r="B151" s="78">
        <f t="shared" si="55"/>
        <v>48761</v>
      </c>
      <c r="C151" s="75">
        <f>IF(F151&lt;&gt;0,-INDEX([24]Delta!$F$1:$EE$65554,$L$13,$I151),0)</f>
        <v>2440297.5400684476</v>
      </c>
      <c r="D151" s="71">
        <f>IF(F151&lt;&gt;0,VLOOKUP($J151,'Table 1'!$B$13:$C$33,2,FALSE)/12*1000*Study_MW,0)</f>
        <v>1129514.2082331253</v>
      </c>
      <c r="E151" s="71">
        <f t="shared" si="56"/>
        <v>3569811.7483015731</v>
      </c>
      <c r="F151" s="75">
        <f>INDEX([24]Delta!$F$1:$EE$65554,$L$14,$I151)</f>
        <v>74400</v>
      </c>
      <c r="G151" s="76">
        <f t="shared" si="57"/>
        <v>47.98134070297813</v>
      </c>
      <c r="I151" s="77">
        <f t="shared" si="54"/>
        <v>20</v>
      </c>
      <c r="J151" s="73">
        <f t="shared" si="58"/>
        <v>2033</v>
      </c>
      <c r="K151" s="78">
        <f t="shared" si="51"/>
        <v>48761</v>
      </c>
    </row>
    <row r="152" spans="2:11" hidden="1" outlineLevel="1">
      <c r="B152" s="78">
        <f t="shared" si="55"/>
        <v>48792</v>
      </c>
      <c r="C152" s="75">
        <f>IF(F152&lt;&gt;0,-INDEX([24]Delta!$F$1:$EE$65554,$L$13,$I152),0)</f>
        <v>2592061.6074537039</v>
      </c>
      <c r="D152" s="71">
        <f>IF(F152&lt;&gt;0,VLOOKUP($J152,'Table 1'!$B$13:$C$33,2,FALSE)/12*1000*Study_MW,0)</f>
        <v>1129514.2082331253</v>
      </c>
      <c r="E152" s="71">
        <f t="shared" si="56"/>
        <v>3721575.8156868294</v>
      </c>
      <c r="F152" s="75">
        <f>INDEX([24]Delta!$F$1:$EE$65554,$L$14,$I152)</f>
        <v>74400</v>
      </c>
      <c r="G152" s="76">
        <f t="shared" si="57"/>
        <v>50.021180318371364</v>
      </c>
      <c r="I152" s="77">
        <f t="shared" si="54"/>
        <v>21</v>
      </c>
      <c r="J152" s="73">
        <f t="shared" si="58"/>
        <v>2033</v>
      </c>
      <c r="K152" s="78">
        <f t="shared" si="51"/>
        <v>48792</v>
      </c>
    </row>
    <row r="153" spans="2:11" hidden="1" outlineLevel="1">
      <c r="B153" s="78">
        <f t="shared" si="55"/>
        <v>48823</v>
      </c>
      <c r="C153" s="75">
        <f>IF(F153&lt;&gt;0,-INDEX([24]Delta!$F$1:$EE$65554,$L$13,$I153),0)</f>
        <v>2466301.5683039576</v>
      </c>
      <c r="D153" s="71">
        <f>IF(F153&lt;&gt;0,VLOOKUP($J153,'Table 1'!$B$13:$C$33,2,FALSE)/12*1000*Study_MW,0)</f>
        <v>1129514.2082331253</v>
      </c>
      <c r="E153" s="71">
        <f t="shared" si="56"/>
        <v>3595815.7765370831</v>
      </c>
      <c r="F153" s="75">
        <f>INDEX([24]Delta!$F$1:$EE$65554,$L$14,$I153)</f>
        <v>72000</v>
      </c>
      <c r="G153" s="76">
        <f t="shared" si="57"/>
        <v>49.941885785237268</v>
      </c>
      <c r="I153" s="77">
        <f t="shared" si="54"/>
        <v>22</v>
      </c>
      <c r="J153" s="73">
        <f t="shared" si="58"/>
        <v>2033</v>
      </c>
      <c r="K153" s="78">
        <f t="shared" si="51"/>
        <v>48823</v>
      </c>
    </row>
    <row r="154" spans="2:11" hidden="1" outlineLevel="1">
      <c r="B154" s="78">
        <f t="shared" si="55"/>
        <v>48853</v>
      </c>
      <c r="C154" s="75">
        <f>IF(F154&lt;&gt;0,-INDEX([24]Delta!$F$1:$EE$65554,$L$13,$I154),0)</f>
        <v>2085658.381555438</v>
      </c>
      <c r="D154" s="71">
        <f>IF(F154&lt;&gt;0,VLOOKUP($J154,'Table 1'!$B$13:$C$33,2,FALSE)/12*1000*Study_MW,0)</f>
        <v>1129514.2082331253</v>
      </c>
      <c r="E154" s="71">
        <f t="shared" si="56"/>
        <v>3215172.5897885635</v>
      </c>
      <c r="F154" s="75">
        <f>INDEX([24]Delta!$F$1:$EE$65554,$L$14,$I154)</f>
        <v>74400</v>
      </c>
      <c r="G154" s="76">
        <f t="shared" si="57"/>
        <v>43.214685346620477</v>
      </c>
      <c r="I154" s="77">
        <f t="shared" si="54"/>
        <v>23</v>
      </c>
      <c r="J154" s="73">
        <f t="shared" si="58"/>
        <v>2033</v>
      </c>
      <c r="K154" s="78">
        <f t="shared" ref="K154:K192" si="59">IF(ISNUMBER(F154),IF(F154&lt;&gt;0,B154,""),"")</f>
        <v>48853</v>
      </c>
    </row>
    <row r="155" spans="2:11" hidden="1" outlineLevel="1">
      <c r="B155" s="78">
        <f t="shared" si="55"/>
        <v>48884</v>
      </c>
      <c r="C155" s="75">
        <f>IF(F155&lt;&gt;0,-INDEX([24]Delta!$F$1:$EE$65554,$L$13,$I155),0)</f>
        <v>2212170.1619780958</v>
      </c>
      <c r="D155" s="71">
        <f>IF(F155&lt;&gt;0,VLOOKUP($J155,'Table 1'!$B$13:$C$33,2,FALSE)/12*1000*Study_MW,0)</f>
        <v>1129514.2082331253</v>
      </c>
      <c r="E155" s="71">
        <f t="shared" si="56"/>
        <v>3341684.3702112213</v>
      </c>
      <c r="F155" s="75">
        <f>INDEX([24]Delta!$F$1:$EE$65554,$L$14,$I155)</f>
        <v>72000</v>
      </c>
      <c r="G155" s="76">
        <f t="shared" si="57"/>
        <v>46.412282919600294</v>
      </c>
      <c r="I155" s="77">
        <f t="shared" si="54"/>
        <v>24</v>
      </c>
      <c r="J155" s="73">
        <f t="shared" si="58"/>
        <v>2033</v>
      </c>
      <c r="K155" s="78">
        <f t="shared" si="59"/>
        <v>48884</v>
      </c>
    </row>
    <row r="156" spans="2:11" hidden="1" outlineLevel="1">
      <c r="B156" s="82">
        <f t="shared" si="55"/>
        <v>48914</v>
      </c>
      <c r="C156" s="79">
        <f>IF(F156&lt;&gt;0,-INDEX([24]Delta!$F$1:$EE$65554,$L$13,$I156),0)</f>
        <v>2776884.8463822156</v>
      </c>
      <c r="D156" s="80">
        <f>IF(F156&lt;&gt;0,VLOOKUP($J156,'Table 1'!$B$13:$C$33,2,FALSE)/12*1000*Study_MW,0)</f>
        <v>1129514.2082331253</v>
      </c>
      <c r="E156" s="80">
        <f t="shared" si="56"/>
        <v>3906399.0546153411</v>
      </c>
      <c r="F156" s="79">
        <f>INDEX([24]Delta!$F$1:$EE$65554,$L$14,$I156)</f>
        <v>74400</v>
      </c>
      <c r="G156" s="81">
        <f t="shared" si="57"/>
        <v>52.50536363730297</v>
      </c>
      <c r="I156" s="64">
        <f t="shared" si="54"/>
        <v>25</v>
      </c>
      <c r="J156" s="73">
        <f t="shared" si="58"/>
        <v>2033</v>
      </c>
      <c r="K156" s="82">
        <f t="shared" si="59"/>
        <v>48914</v>
      </c>
    </row>
    <row r="157" spans="2:11" hidden="1" outlineLevel="1">
      <c r="B157" s="74">
        <f t="shared" si="55"/>
        <v>48945</v>
      </c>
      <c r="C157" s="69">
        <f>IF(F157&lt;&gt;0,-INDEX([24]Delta!$F$1:$EE$65554,$L$13,$I157),0)</f>
        <v>2443627.7944175154</v>
      </c>
      <c r="D157" s="70">
        <f>IF(F157&lt;&gt;0,VLOOKUP($J157,'Table 1'!$B$13:$C$33,2,FALSE)/12*1000*Study_MW,0)</f>
        <v>1155560.0838111038</v>
      </c>
      <c r="E157" s="70">
        <f t="shared" si="56"/>
        <v>3599187.8782286192</v>
      </c>
      <c r="F157" s="69">
        <f>INDEX([24]Delta!$F$1:$EE$65554,$L$14,$I157)</f>
        <v>74400</v>
      </c>
      <c r="G157" s="72">
        <f t="shared" si="57"/>
        <v>48.376181158986817</v>
      </c>
      <c r="I157" s="60">
        <f>I37</f>
        <v>27</v>
      </c>
      <c r="J157" s="73">
        <f t="shared" si="58"/>
        <v>2034</v>
      </c>
      <c r="K157" s="74">
        <f t="shared" si="59"/>
        <v>48945</v>
      </c>
    </row>
    <row r="158" spans="2:11" hidden="1" outlineLevel="1">
      <c r="B158" s="78">
        <f t="shared" si="55"/>
        <v>48976</v>
      </c>
      <c r="C158" s="75">
        <f>IF(F158&lt;&gt;0,-INDEX([24]Delta!$F$1:$EE$65554,$L$13,$I158),0)</f>
        <v>2103662.7209199965</v>
      </c>
      <c r="D158" s="71">
        <f>IF(F158&lt;&gt;0,VLOOKUP($J158,'Table 1'!$B$13:$C$33,2,FALSE)/12*1000*Study_MW,0)</f>
        <v>1155560.0838111038</v>
      </c>
      <c r="E158" s="71">
        <f t="shared" si="56"/>
        <v>3259222.8047311003</v>
      </c>
      <c r="F158" s="75">
        <f>INDEX([24]Delta!$F$1:$EE$65554,$L$14,$I158)</f>
        <v>67200</v>
      </c>
      <c r="G158" s="76">
        <f t="shared" si="57"/>
        <v>48.500339356117564</v>
      </c>
      <c r="I158" s="77">
        <f t="shared" si="54"/>
        <v>28</v>
      </c>
      <c r="J158" s="73">
        <f t="shared" si="58"/>
        <v>2034</v>
      </c>
      <c r="K158" s="78">
        <f t="shared" si="59"/>
        <v>48976</v>
      </c>
    </row>
    <row r="159" spans="2:11" hidden="1" outlineLevel="1">
      <c r="B159" s="78">
        <f t="shared" si="55"/>
        <v>49004</v>
      </c>
      <c r="C159" s="75">
        <f>IF(F159&lt;&gt;0,-INDEX([24]Delta!$F$1:$EE$65554,$L$13,$I159),0)</f>
        <v>1919556.314769581</v>
      </c>
      <c r="D159" s="71">
        <f>IF(F159&lt;&gt;0,VLOOKUP($J159,'Table 1'!$B$13:$C$33,2,FALSE)/12*1000*Study_MW,0)</f>
        <v>1155560.0838111038</v>
      </c>
      <c r="E159" s="71">
        <f t="shared" si="56"/>
        <v>3075116.3985806848</v>
      </c>
      <c r="F159" s="75">
        <f>INDEX([24]Delta!$F$1:$EE$65554,$L$14,$I159)</f>
        <v>74400</v>
      </c>
      <c r="G159" s="76">
        <f t="shared" si="57"/>
        <v>41.332209658342535</v>
      </c>
      <c r="I159" s="77">
        <f t="shared" si="54"/>
        <v>29</v>
      </c>
      <c r="J159" s="73">
        <f t="shared" si="58"/>
        <v>2034</v>
      </c>
      <c r="K159" s="78">
        <f t="shared" si="59"/>
        <v>49004</v>
      </c>
    </row>
    <row r="160" spans="2:11" hidden="1" outlineLevel="1">
      <c r="B160" s="78">
        <f t="shared" si="55"/>
        <v>49035</v>
      </c>
      <c r="C160" s="75">
        <f>IF(F160&lt;&gt;0,-INDEX([24]Delta!$F$1:$EE$65554,$L$13,$I160),0)</f>
        <v>1324935.0150969625</v>
      </c>
      <c r="D160" s="71">
        <f>IF(F160&lt;&gt;0,VLOOKUP($J160,'Table 1'!$B$13:$C$33,2,FALSE)/12*1000*Study_MW,0)</f>
        <v>1155560.0838111038</v>
      </c>
      <c r="E160" s="71">
        <f t="shared" si="56"/>
        <v>2480495.0989080663</v>
      </c>
      <c r="F160" s="75">
        <f>INDEX([24]Delta!$F$1:$EE$65554,$L$14,$I160)</f>
        <v>72000</v>
      </c>
      <c r="G160" s="76">
        <f t="shared" si="57"/>
        <v>34.451320818167588</v>
      </c>
      <c r="I160" s="77">
        <f t="shared" si="54"/>
        <v>30</v>
      </c>
      <c r="J160" s="73">
        <f t="shared" si="58"/>
        <v>2034</v>
      </c>
      <c r="K160" s="78">
        <f t="shared" si="59"/>
        <v>49035</v>
      </c>
    </row>
    <row r="161" spans="2:11" hidden="1" outlineLevel="1">
      <c r="B161" s="78">
        <f t="shared" si="55"/>
        <v>49065</v>
      </c>
      <c r="C161" s="75">
        <f>IF(F161&lt;&gt;0,-INDEX([24]Delta!$F$1:$EE$65554,$L$13,$I161),0)</f>
        <v>1174547.5567319244</v>
      </c>
      <c r="D161" s="71">
        <f>IF(F161&lt;&gt;0,VLOOKUP($J161,'Table 1'!$B$13:$C$33,2,FALSE)/12*1000*Study_MW,0)</f>
        <v>1155560.0838111038</v>
      </c>
      <c r="E161" s="71">
        <f t="shared" si="56"/>
        <v>2330107.6405430282</v>
      </c>
      <c r="F161" s="75">
        <f>INDEX([24]Delta!$F$1:$EE$65554,$L$14,$I161)</f>
        <v>74400</v>
      </c>
      <c r="G161" s="76">
        <f t="shared" si="57"/>
        <v>31.318651082567584</v>
      </c>
      <c r="I161" s="77">
        <f t="shared" si="54"/>
        <v>31</v>
      </c>
      <c r="J161" s="73">
        <f t="shared" si="58"/>
        <v>2034</v>
      </c>
      <c r="K161" s="78">
        <f t="shared" si="59"/>
        <v>49065</v>
      </c>
    </row>
    <row r="162" spans="2:11" hidden="1" outlineLevel="1">
      <c r="B162" s="78">
        <f t="shared" si="55"/>
        <v>49096</v>
      </c>
      <c r="C162" s="75">
        <f>IF(F162&lt;&gt;0,-INDEX([24]Delta!$F$1:$EE$65554,$L$13,$I162),0)</f>
        <v>1739720.3248289675</v>
      </c>
      <c r="D162" s="71">
        <f>IF(F162&lt;&gt;0,VLOOKUP($J162,'Table 1'!$B$13:$C$33,2,FALSE)/12*1000*Study_MW,0)</f>
        <v>1155560.0838111038</v>
      </c>
      <c r="E162" s="71">
        <f t="shared" si="56"/>
        <v>2895280.4086400713</v>
      </c>
      <c r="F162" s="75">
        <f>INDEX([24]Delta!$F$1:$EE$65554,$L$14,$I162)</f>
        <v>72000</v>
      </c>
      <c r="G162" s="76">
        <f t="shared" si="57"/>
        <v>40.212227897778767</v>
      </c>
      <c r="I162" s="77">
        <f t="shared" si="54"/>
        <v>32</v>
      </c>
      <c r="J162" s="73">
        <f t="shared" si="58"/>
        <v>2034</v>
      </c>
      <c r="K162" s="78">
        <f t="shared" si="59"/>
        <v>49096</v>
      </c>
    </row>
    <row r="163" spans="2:11" hidden="1" outlineLevel="1">
      <c r="B163" s="78">
        <f t="shared" si="55"/>
        <v>49126</v>
      </c>
      <c r="C163" s="75">
        <f>IF(F163&lt;&gt;0,-INDEX([24]Delta!$F$1:$EE$65554,$L$13,$I163),0)</f>
        <v>2502731.4205240011</v>
      </c>
      <c r="D163" s="71">
        <f>IF(F163&lt;&gt;0,VLOOKUP($J163,'Table 1'!$B$13:$C$33,2,FALSE)/12*1000*Study_MW,0)</f>
        <v>1155560.0838111038</v>
      </c>
      <c r="E163" s="71">
        <f t="shared" si="56"/>
        <v>3658291.504335105</v>
      </c>
      <c r="F163" s="75">
        <f>INDEX([24]Delta!$F$1:$EE$65554,$L$14,$I163)</f>
        <v>74400</v>
      </c>
      <c r="G163" s="76">
        <f t="shared" si="57"/>
        <v>49.170584735686894</v>
      </c>
      <c r="I163" s="77">
        <f t="shared" si="54"/>
        <v>33</v>
      </c>
      <c r="J163" s="73">
        <f t="shared" si="58"/>
        <v>2034</v>
      </c>
      <c r="K163" s="78">
        <f t="shared" si="59"/>
        <v>49126</v>
      </c>
    </row>
    <row r="164" spans="2:11" hidden="1" outlineLevel="1">
      <c r="B164" s="78">
        <f t="shared" si="55"/>
        <v>49157</v>
      </c>
      <c r="C164" s="75">
        <f>IF(F164&lt;&gt;0,-INDEX([24]Delta!$F$1:$EE$65554,$L$13,$I164),0)</f>
        <v>2660233.1125204861</v>
      </c>
      <c r="D164" s="71">
        <f>IF(F164&lt;&gt;0,VLOOKUP($J164,'Table 1'!$B$13:$C$33,2,FALSE)/12*1000*Study_MW,0)</f>
        <v>1155560.0838111038</v>
      </c>
      <c r="E164" s="71">
        <f t="shared" si="56"/>
        <v>3815793.1963315899</v>
      </c>
      <c r="F164" s="75">
        <f>INDEX([24]Delta!$F$1:$EE$65554,$L$14,$I164)</f>
        <v>74400</v>
      </c>
      <c r="G164" s="76">
        <f t="shared" si="57"/>
        <v>51.2875429614461</v>
      </c>
      <c r="I164" s="77">
        <f t="shared" si="54"/>
        <v>34</v>
      </c>
      <c r="J164" s="73">
        <f t="shared" si="58"/>
        <v>2034</v>
      </c>
      <c r="K164" s="78">
        <f t="shared" si="59"/>
        <v>49157</v>
      </c>
    </row>
    <row r="165" spans="2:11" hidden="1" outlineLevel="1">
      <c r="B165" s="78">
        <f t="shared" si="55"/>
        <v>49188</v>
      </c>
      <c r="C165" s="75">
        <f>IF(F165&lt;&gt;0,-INDEX([24]Delta!$F$1:$EE$65554,$L$13,$I165),0)</f>
        <v>2500601.7786290497</v>
      </c>
      <c r="D165" s="71">
        <f>IF(F165&lt;&gt;0,VLOOKUP($J165,'Table 1'!$B$13:$C$33,2,FALSE)/12*1000*Study_MW,0)</f>
        <v>1155560.0838111038</v>
      </c>
      <c r="E165" s="71">
        <f t="shared" si="56"/>
        <v>3656161.8624401535</v>
      </c>
      <c r="F165" s="75">
        <f>INDEX([24]Delta!$F$1:$EE$65554,$L$14,$I165)</f>
        <v>72000</v>
      </c>
      <c r="G165" s="76">
        <f t="shared" si="57"/>
        <v>50.780025867224353</v>
      </c>
      <c r="I165" s="77">
        <f t="shared" si="54"/>
        <v>35</v>
      </c>
      <c r="J165" s="73">
        <f t="shared" si="58"/>
        <v>2034</v>
      </c>
      <c r="K165" s="78">
        <f t="shared" si="59"/>
        <v>49188</v>
      </c>
    </row>
    <row r="166" spans="2:11" hidden="1" outlineLevel="1">
      <c r="B166" s="78">
        <f t="shared" si="55"/>
        <v>49218</v>
      </c>
      <c r="C166" s="75">
        <f>IF(F166&lt;&gt;0,-INDEX([24]Delta!$F$1:$EE$65554,$L$13,$I166),0)</f>
        <v>2093267.3947446346</v>
      </c>
      <c r="D166" s="71">
        <f>IF(F166&lt;&gt;0,VLOOKUP($J166,'Table 1'!$B$13:$C$33,2,FALSE)/12*1000*Study_MW,0)</f>
        <v>1155560.0838111038</v>
      </c>
      <c r="E166" s="71">
        <f t="shared" si="56"/>
        <v>3248827.4785557385</v>
      </c>
      <c r="F166" s="75">
        <f>INDEX([24]Delta!$F$1:$EE$65554,$L$14,$I166)</f>
        <v>74400</v>
      </c>
      <c r="G166" s="76">
        <f t="shared" si="57"/>
        <v>43.667036002093262</v>
      </c>
      <c r="I166" s="77">
        <f t="shared" si="54"/>
        <v>36</v>
      </c>
      <c r="J166" s="73">
        <f t="shared" si="58"/>
        <v>2034</v>
      </c>
      <c r="K166" s="78">
        <f t="shared" si="59"/>
        <v>49218</v>
      </c>
    </row>
    <row r="167" spans="2:11" hidden="1" outlineLevel="1">
      <c r="B167" s="78">
        <f t="shared" si="55"/>
        <v>49249</v>
      </c>
      <c r="C167" s="75">
        <f>IF(F167&lt;&gt;0,-INDEX([24]Delta!$F$1:$EE$65554,$L$13,$I167),0)</f>
        <v>2193160.6176699698</v>
      </c>
      <c r="D167" s="71">
        <f>IF(F167&lt;&gt;0,VLOOKUP($J167,'Table 1'!$B$13:$C$33,2,FALSE)/12*1000*Study_MW,0)</f>
        <v>1155560.0838111038</v>
      </c>
      <c r="E167" s="71">
        <f t="shared" si="56"/>
        <v>3348720.7014810736</v>
      </c>
      <c r="F167" s="75">
        <f>INDEX([24]Delta!$F$1:$EE$65554,$L$14,$I167)</f>
        <v>72000</v>
      </c>
      <c r="G167" s="76">
        <f t="shared" si="57"/>
        <v>46.51000974279269</v>
      </c>
      <c r="I167" s="77">
        <f t="shared" si="54"/>
        <v>37</v>
      </c>
      <c r="J167" s="73">
        <f t="shared" si="58"/>
        <v>2034</v>
      </c>
      <c r="K167" s="78">
        <f t="shared" si="59"/>
        <v>49249</v>
      </c>
    </row>
    <row r="168" spans="2:11" hidden="1" outlineLevel="1">
      <c r="B168" s="82">
        <f t="shared" si="55"/>
        <v>49279</v>
      </c>
      <c r="C168" s="79">
        <f>IF(F168&lt;&gt;0,-INDEX([24]Delta!$F$1:$EE$65554,$L$13,$I168),0)</f>
        <v>2771720.6067440063</v>
      </c>
      <c r="D168" s="80">
        <f>IF(F168&lt;&gt;0,VLOOKUP($J168,'Table 1'!$B$13:$C$33,2,FALSE)/12*1000*Study_MW,0)</f>
        <v>1155560.0838111038</v>
      </c>
      <c r="E168" s="80">
        <f t="shared" si="56"/>
        <v>3927280.6905551101</v>
      </c>
      <c r="F168" s="79">
        <f>INDEX([24]Delta!$F$1:$EE$65554,$L$14,$I168)</f>
        <v>74400</v>
      </c>
      <c r="G168" s="81">
        <f t="shared" si="57"/>
        <v>52.786030787031052</v>
      </c>
      <c r="I168" s="64">
        <f t="shared" si="54"/>
        <v>38</v>
      </c>
      <c r="J168" s="73">
        <f t="shared" si="58"/>
        <v>2034</v>
      </c>
      <c r="K168" s="82">
        <f t="shared" si="59"/>
        <v>49279</v>
      </c>
    </row>
    <row r="169" spans="2:11" hidden="1" outlineLevel="1">
      <c r="B169" s="74">
        <f t="shared" si="55"/>
        <v>49310</v>
      </c>
      <c r="C169" s="69">
        <f>IF(F169&lt;&gt;0,-INDEX([24]Delta!$F$1:$EE$65554,$L$13,$I169),0)</f>
        <v>2509623.1680967063</v>
      </c>
      <c r="D169" s="70">
        <f>IF(F169&lt;&gt;0,VLOOKUP($J169,'Table 1'!$B$13:$C$33,2,FALSE)/12*1000*Study_MW,0)</f>
        <v>1181949.7993307055</v>
      </c>
      <c r="E169" s="70">
        <f t="shared" si="56"/>
        <v>3691572.967427412</v>
      </c>
      <c r="F169" s="69">
        <f>INDEX([24]Delta!$F$1:$EE$65554,$L$14,$I169)</f>
        <v>74400</v>
      </c>
      <c r="G169" s="72">
        <f t="shared" si="57"/>
        <v>49.617916228863066</v>
      </c>
      <c r="I169" s="60">
        <f>I49</f>
        <v>40</v>
      </c>
      <c r="J169" s="73">
        <f t="shared" si="58"/>
        <v>2035</v>
      </c>
      <c r="K169" s="74">
        <f t="shared" si="59"/>
        <v>49310</v>
      </c>
    </row>
    <row r="170" spans="2:11" hidden="1" outlineLevel="1">
      <c r="B170" s="78">
        <f t="shared" si="55"/>
        <v>49341</v>
      </c>
      <c r="C170" s="75">
        <f>IF(F170&lt;&gt;0,-INDEX([24]Delta!$F$1:$EE$65554,$L$13,$I170),0)</f>
        <v>2132498.6300359368</v>
      </c>
      <c r="D170" s="71">
        <f>IF(F170&lt;&gt;0,VLOOKUP($J170,'Table 1'!$B$13:$C$33,2,FALSE)/12*1000*Study_MW,0)</f>
        <v>1181949.7993307055</v>
      </c>
      <c r="E170" s="71">
        <f t="shared" si="56"/>
        <v>3314448.4293666426</v>
      </c>
      <c r="F170" s="75">
        <f>INDEX([24]Delta!$F$1:$EE$65554,$L$14,$I170)</f>
        <v>67200</v>
      </c>
      <c r="G170" s="76">
        <f t="shared" si="57"/>
        <v>49.322149246527417</v>
      </c>
      <c r="I170" s="77">
        <f t="shared" si="54"/>
        <v>41</v>
      </c>
      <c r="J170" s="73">
        <f t="shared" si="58"/>
        <v>2035</v>
      </c>
      <c r="K170" s="78">
        <f t="shared" si="59"/>
        <v>49341</v>
      </c>
    </row>
    <row r="171" spans="2:11" hidden="1" outlineLevel="1">
      <c r="B171" s="78">
        <f t="shared" si="55"/>
        <v>49369</v>
      </c>
      <c r="C171" s="75">
        <f>IF(F171&lt;&gt;0,-INDEX([24]Delta!$F$1:$EE$65554,$L$13,$I171),0)</f>
        <v>1878563.9104562402</v>
      </c>
      <c r="D171" s="71">
        <f>IF(F171&lt;&gt;0,VLOOKUP($J171,'Table 1'!$B$13:$C$33,2,FALSE)/12*1000*Study_MW,0)</f>
        <v>1181949.7993307055</v>
      </c>
      <c r="E171" s="71">
        <f t="shared" si="56"/>
        <v>3060513.709786946</v>
      </c>
      <c r="F171" s="75">
        <f>INDEX([24]Delta!$F$1:$EE$65554,$L$14,$I171)</f>
        <v>74400</v>
      </c>
      <c r="G171" s="76">
        <f t="shared" si="57"/>
        <v>41.135936959501961</v>
      </c>
      <c r="I171" s="77">
        <f t="shared" si="54"/>
        <v>42</v>
      </c>
      <c r="J171" s="73">
        <f t="shared" si="58"/>
        <v>2035</v>
      </c>
      <c r="K171" s="78">
        <f t="shared" si="59"/>
        <v>49369</v>
      </c>
    </row>
    <row r="172" spans="2:11" hidden="1" outlineLevel="1">
      <c r="B172" s="78">
        <f t="shared" si="55"/>
        <v>49400</v>
      </c>
      <c r="C172" s="75">
        <f>IF(F172&lt;&gt;0,-INDEX([24]Delta!$F$1:$EE$65554,$L$13,$I172),0)</f>
        <v>1352384.1725687087</v>
      </c>
      <c r="D172" s="71">
        <f>IF(F172&lt;&gt;0,VLOOKUP($J172,'Table 1'!$B$13:$C$33,2,FALSE)/12*1000*Study_MW,0)</f>
        <v>1181949.7993307055</v>
      </c>
      <c r="E172" s="71">
        <f t="shared" si="56"/>
        <v>2534333.9718994144</v>
      </c>
      <c r="F172" s="75">
        <f>INDEX([24]Delta!$F$1:$EE$65554,$L$14,$I172)</f>
        <v>72000</v>
      </c>
      <c r="G172" s="76">
        <f t="shared" si="57"/>
        <v>35.199082943047422</v>
      </c>
      <c r="I172" s="77">
        <f t="shared" si="54"/>
        <v>43</v>
      </c>
      <c r="J172" s="73">
        <f t="shared" si="58"/>
        <v>2035</v>
      </c>
      <c r="K172" s="78">
        <f t="shared" si="59"/>
        <v>49400</v>
      </c>
    </row>
    <row r="173" spans="2:11" hidden="1" outlineLevel="1">
      <c r="B173" s="78">
        <f t="shared" si="55"/>
        <v>49430</v>
      </c>
      <c r="C173" s="75">
        <f>IF(F173&lt;&gt;0,-INDEX([24]Delta!$F$1:$EE$65554,$L$13,$I173),0)</f>
        <v>1226168.9220311791</v>
      </c>
      <c r="D173" s="71">
        <f>IF(F173&lt;&gt;0,VLOOKUP($J173,'Table 1'!$B$13:$C$33,2,FALSE)/12*1000*Study_MW,0)</f>
        <v>1181949.7993307055</v>
      </c>
      <c r="E173" s="71">
        <f t="shared" si="56"/>
        <v>2408118.7213618848</v>
      </c>
      <c r="F173" s="75">
        <f>INDEX([24]Delta!$F$1:$EE$65554,$L$14,$I173)</f>
        <v>74400</v>
      </c>
      <c r="G173" s="76">
        <f t="shared" si="57"/>
        <v>32.367187115079098</v>
      </c>
      <c r="I173" s="77">
        <f t="shared" si="54"/>
        <v>44</v>
      </c>
      <c r="J173" s="73">
        <f t="shared" si="58"/>
        <v>2035</v>
      </c>
      <c r="K173" s="78">
        <f t="shared" si="59"/>
        <v>49430</v>
      </c>
    </row>
    <row r="174" spans="2:11" hidden="1" outlineLevel="1">
      <c r="B174" s="78">
        <f t="shared" si="55"/>
        <v>49461</v>
      </c>
      <c r="C174" s="75">
        <f>IF(F174&lt;&gt;0,-INDEX([24]Delta!$F$1:$EE$65554,$L$13,$I174),0)</f>
        <v>1700839.108495295</v>
      </c>
      <c r="D174" s="71">
        <f>IF(F174&lt;&gt;0,VLOOKUP($J174,'Table 1'!$B$13:$C$33,2,FALSE)/12*1000*Study_MW,0)</f>
        <v>1181949.7993307055</v>
      </c>
      <c r="E174" s="71">
        <f t="shared" si="56"/>
        <v>2882788.9078260008</v>
      </c>
      <c r="F174" s="75">
        <f>INDEX([24]Delta!$F$1:$EE$65554,$L$14,$I174)</f>
        <v>72000</v>
      </c>
      <c r="G174" s="76">
        <f t="shared" si="57"/>
        <v>40.038734830916681</v>
      </c>
      <c r="I174" s="77">
        <f t="shared" si="54"/>
        <v>45</v>
      </c>
      <c r="J174" s="73">
        <f t="shared" si="58"/>
        <v>2035</v>
      </c>
      <c r="K174" s="78">
        <f t="shared" si="59"/>
        <v>49461</v>
      </c>
    </row>
    <row r="175" spans="2:11" hidden="1" outlineLevel="1">
      <c r="B175" s="78">
        <f t="shared" si="55"/>
        <v>49491</v>
      </c>
      <c r="C175" s="75">
        <f>IF(F175&lt;&gt;0,-INDEX([24]Delta!$F$1:$EE$65554,$L$13,$I175),0)</f>
        <v>2583871.7113609314</v>
      </c>
      <c r="D175" s="71">
        <f>IF(F175&lt;&gt;0,VLOOKUP($J175,'Table 1'!$B$13:$C$33,2,FALSE)/12*1000*Study_MW,0)</f>
        <v>1181949.7993307055</v>
      </c>
      <c r="E175" s="71">
        <f t="shared" si="56"/>
        <v>3765821.5106916372</v>
      </c>
      <c r="F175" s="75">
        <f>INDEX([24]Delta!$F$1:$EE$65554,$L$14,$I175)</f>
        <v>74400</v>
      </c>
      <c r="G175" s="76">
        <f t="shared" si="57"/>
        <v>50.61588052004889</v>
      </c>
      <c r="I175" s="77">
        <f t="shared" si="54"/>
        <v>46</v>
      </c>
      <c r="J175" s="73">
        <f t="shared" si="58"/>
        <v>2035</v>
      </c>
      <c r="K175" s="78">
        <f t="shared" si="59"/>
        <v>49491</v>
      </c>
    </row>
    <row r="176" spans="2:11" hidden="1" outlineLevel="1">
      <c r="B176" s="78">
        <f t="shared" si="55"/>
        <v>49522</v>
      </c>
      <c r="C176" s="75">
        <f>IF(F176&lt;&gt;0,-INDEX([24]Delta!$F$1:$EE$65554,$L$13,$I176),0)</f>
        <v>2899262.1367697418</v>
      </c>
      <c r="D176" s="71">
        <f>IF(F176&lt;&gt;0,VLOOKUP($J176,'Table 1'!$B$13:$C$33,2,FALSE)/12*1000*Study_MW,0)</f>
        <v>1181949.7993307055</v>
      </c>
      <c r="E176" s="71">
        <f t="shared" si="56"/>
        <v>4081211.9361004476</v>
      </c>
      <c r="F176" s="75">
        <f>INDEX([24]Delta!$F$1:$EE$65554,$L$14,$I176)</f>
        <v>74400</v>
      </c>
      <c r="G176" s="76">
        <f t="shared" si="57"/>
        <v>54.854999141135046</v>
      </c>
      <c r="I176" s="77">
        <f t="shared" si="54"/>
        <v>47</v>
      </c>
      <c r="J176" s="73">
        <f t="shared" si="58"/>
        <v>2035</v>
      </c>
      <c r="K176" s="78">
        <f t="shared" si="59"/>
        <v>49522</v>
      </c>
    </row>
    <row r="177" spans="2:11" hidden="1" outlineLevel="1">
      <c r="B177" s="78">
        <f t="shared" si="55"/>
        <v>49553</v>
      </c>
      <c r="C177" s="75">
        <f>IF(F177&lt;&gt;0,-INDEX([24]Delta!$F$1:$EE$65554,$L$13,$I177),0)</f>
        <v>2715249.5742517561</v>
      </c>
      <c r="D177" s="71">
        <f>IF(F177&lt;&gt;0,VLOOKUP($J177,'Table 1'!$B$13:$C$33,2,FALSE)/12*1000*Study_MW,0)</f>
        <v>1181949.7993307055</v>
      </c>
      <c r="E177" s="71">
        <f t="shared" si="56"/>
        <v>3897199.3735824618</v>
      </c>
      <c r="F177" s="75">
        <f>INDEX([24]Delta!$F$1:$EE$65554,$L$14,$I177)</f>
        <v>72000</v>
      </c>
      <c r="G177" s="76">
        <f t="shared" si="57"/>
        <v>54.12776907753419</v>
      </c>
      <c r="I177" s="77">
        <f t="shared" si="54"/>
        <v>48</v>
      </c>
      <c r="J177" s="73">
        <f t="shared" si="58"/>
        <v>2035</v>
      </c>
      <c r="K177" s="78">
        <f t="shared" si="59"/>
        <v>49553</v>
      </c>
    </row>
    <row r="178" spans="2:11" hidden="1" outlineLevel="1">
      <c r="B178" s="78">
        <f t="shared" si="55"/>
        <v>49583</v>
      </c>
      <c r="C178" s="75">
        <f>IF(F178&lt;&gt;0,-INDEX([24]Delta!$F$1:$EE$65554,$L$13,$I178),0)</f>
        <v>2224335.9212405831</v>
      </c>
      <c r="D178" s="71">
        <f>IF(F178&lt;&gt;0,VLOOKUP($J178,'Table 1'!$B$13:$C$33,2,FALSE)/12*1000*Study_MW,0)</f>
        <v>1181949.7993307055</v>
      </c>
      <c r="E178" s="71">
        <f t="shared" si="56"/>
        <v>3406285.7205712888</v>
      </c>
      <c r="F178" s="75">
        <f>INDEX([24]Delta!$F$1:$EE$65554,$L$14,$I178)</f>
        <v>74400</v>
      </c>
      <c r="G178" s="76">
        <f t="shared" si="57"/>
        <v>45.783410222732378</v>
      </c>
      <c r="I178" s="77">
        <f t="shared" si="54"/>
        <v>49</v>
      </c>
      <c r="J178" s="73">
        <f t="shared" si="58"/>
        <v>2035</v>
      </c>
      <c r="K178" s="78">
        <f t="shared" si="59"/>
        <v>49583</v>
      </c>
    </row>
    <row r="179" spans="2:11" hidden="1" outlineLevel="1">
      <c r="B179" s="78">
        <f t="shared" si="55"/>
        <v>49614</v>
      </c>
      <c r="C179" s="75">
        <f>IF(F179&lt;&gt;0,-INDEX([24]Delta!$F$1:$EE$65554,$L$13,$I179),0)</f>
        <v>2212213.8471122086</v>
      </c>
      <c r="D179" s="71">
        <f>IF(F179&lt;&gt;0,VLOOKUP($J179,'Table 1'!$B$13:$C$33,2,FALSE)/12*1000*Study_MW,0)</f>
        <v>1181949.7993307055</v>
      </c>
      <c r="E179" s="71">
        <f t="shared" si="56"/>
        <v>3394163.6464429144</v>
      </c>
      <c r="F179" s="75">
        <f>INDEX([24]Delta!$F$1:$EE$65554,$L$14,$I179)</f>
        <v>72000</v>
      </c>
      <c r="G179" s="76">
        <f t="shared" si="57"/>
        <v>47.14116175615159</v>
      </c>
      <c r="I179" s="77">
        <f t="shared" si="54"/>
        <v>50</v>
      </c>
      <c r="J179" s="73">
        <f t="shared" si="58"/>
        <v>2035</v>
      </c>
      <c r="K179" s="78">
        <f t="shared" si="59"/>
        <v>49614</v>
      </c>
    </row>
    <row r="180" spans="2:11" hidden="1" outlineLevel="1">
      <c r="B180" s="82">
        <f t="shared" si="55"/>
        <v>49644</v>
      </c>
      <c r="C180" s="79">
        <f>IF(F180&lt;&gt;0,-INDEX([24]Delta!$F$1:$EE$65554,$L$13,$I180),0)</f>
        <v>2848860.2464717478</v>
      </c>
      <c r="D180" s="80">
        <f>IF(F180&lt;&gt;0,VLOOKUP($J180,'Table 1'!$B$13:$C$33,2,FALSE)/12*1000*Study_MW,0)</f>
        <v>1181949.7993307055</v>
      </c>
      <c r="E180" s="80">
        <f t="shared" si="56"/>
        <v>4030810.0458024535</v>
      </c>
      <c r="F180" s="79">
        <f>INDEX([24]Delta!$F$1:$EE$65554,$L$14,$I180)</f>
        <v>74400</v>
      </c>
      <c r="G180" s="81">
        <f t="shared" si="57"/>
        <v>54.177554379065235</v>
      </c>
      <c r="I180" s="64">
        <f t="shared" si="54"/>
        <v>51</v>
      </c>
      <c r="J180" s="73">
        <f t="shared" si="58"/>
        <v>2035</v>
      </c>
      <c r="K180" s="82">
        <f t="shared" si="59"/>
        <v>49644</v>
      </c>
    </row>
    <row r="181" spans="2:11" collapsed="1">
      <c r="B181" s="74">
        <f t="shared" si="55"/>
        <v>49675</v>
      </c>
      <c r="C181" s="69">
        <f>IF(F181&lt;&gt;0,-INDEX([24]Delta!$F$1:$EE$65554,$L$13,$I181),0)</f>
        <v>2670611.8658885062</v>
      </c>
      <c r="D181" s="70">
        <f>IF(F181&lt;&gt;0,VLOOKUP($J181,'Table 1'!$B$13:$C$33,2,FALSE)/12*1000*Study_MW,0)</f>
        <v>1209285.0746897722</v>
      </c>
      <c r="E181" s="70">
        <f t="shared" si="56"/>
        <v>3879896.9405782782</v>
      </c>
      <c r="F181" s="69">
        <f>INDEX([24]Delta!$F$1:$EE$65554,$L$14,$I181)</f>
        <v>74400</v>
      </c>
      <c r="G181" s="72">
        <f t="shared" si="57"/>
        <v>52.149152427127397</v>
      </c>
      <c r="I181" s="60">
        <f>I61</f>
        <v>53</v>
      </c>
      <c r="J181" s="73">
        <f t="shared" si="58"/>
        <v>2036</v>
      </c>
      <c r="K181" s="74">
        <f t="shared" si="59"/>
        <v>49675</v>
      </c>
    </row>
    <row r="182" spans="2:11">
      <c r="B182" s="78">
        <f t="shared" si="55"/>
        <v>49706</v>
      </c>
      <c r="C182" s="75">
        <f>IF(F182&lt;&gt;0,-INDEX([24]Delta!$F$1:$EE$65554,$L$13,$I182),0)</f>
        <v>2345568.7119910568</v>
      </c>
      <c r="D182" s="71">
        <f>IF(F182&lt;&gt;0,VLOOKUP($J182,'Table 1'!$B$13:$C$33,2,FALSE)/12*1000*Study_MW,0)</f>
        <v>1209285.0746897722</v>
      </c>
      <c r="E182" s="71">
        <f t="shared" si="56"/>
        <v>3554853.7866808288</v>
      </c>
      <c r="F182" s="75">
        <f>INDEX([24]Delta!$F$1:$EE$65554,$L$14,$I182)</f>
        <v>69600</v>
      </c>
      <c r="G182" s="76">
        <f t="shared" si="57"/>
        <v>51.075485440816507</v>
      </c>
      <c r="I182" s="77">
        <f t="shared" si="54"/>
        <v>54</v>
      </c>
      <c r="J182" s="73">
        <f t="shared" si="58"/>
        <v>2036</v>
      </c>
      <c r="K182" s="78">
        <f t="shared" si="59"/>
        <v>49706</v>
      </c>
    </row>
    <row r="183" spans="2:11">
      <c r="B183" s="78">
        <f t="shared" si="55"/>
        <v>49735</v>
      </c>
      <c r="C183" s="75">
        <f>IF(F183&lt;&gt;0,-INDEX([24]Delta!$F$1:$EE$65554,$L$13,$I183),0)</f>
        <v>1999787.8911812007</v>
      </c>
      <c r="D183" s="71">
        <f>IF(F183&lt;&gt;0,VLOOKUP($J183,'Table 1'!$B$13:$C$33,2,FALSE)/12*1000*Study_MW,0)</f>
        <v>1209285.0746897722</v>
      </c>
      <c r="E183" s="71">
        <f t="shared" si="56"/>
        <v>3209072.9658709727</v>
      </c>
      <c r="F183" s="75">
        <f>INDEX([24]Delta!$F$1:$EE$65554,$L$14,$I183)</f>
        <v>74400</v>
      </c>
      <c r="G183" s="76">
        <f t="shared" si="57"/>
        <v>43.132701154179742</v>
      </c>
      <c r="I183" s="77">
        <f t="shared" si="54"/>
        <v>55</v>
      </c>
      <c r="J183" s="73">
        <f t="shared" si="58"/>
        <v>2036</v>
      </c>
      <c r="K183" s="78">
        <f t="shared" si="59"/>
        <v>49735</v>
      </c>
    </row>
    <row r="184" spans="2:11">
      <c r="B184" s="78">
        <f t="shared" si="55"/>
        <v>49766</v>
      </c>
      <c r="C184" s="75">
        <f>IF(F184&lt;&gt;0,-INDEX([24]Delta!$F$1:$EE$65554,$L$13,$I184),0)</f>
        <v>1430498.9767157882</v>
      </c>
      <c r="D184" s="71">
        <f>IF(F184&lt;&gt;0,VLOOKUP($J184,'Table 1'!$B$13:$C$33,2,FALSE)/12*1000*Study_MW,0)</f>
        <v>1209285.0746897722</v>
      </c>
      <c r="E184" s="71">
        <f t="shared" si="56"/>
        <v>2639784.0514055602</v>
      </c>
      <c r="F184" s="75">
        <f>INDEX([24]Delta!$F$1:$EE$65554,$L$14,$I184)</f>
        <v>72000</v>
      </c>
      <c r="G184" s="76">
        <f t="shared" si="57"/>
        <v>36.663667380632781</v>
      </c>
      <c r="I184" s="77">
        <f t="shared" si="54"/>
        <v>56</v>
      </c>
      <c r="J184" s="73">
        <f t="shared" si="58"/>
        <v>2036</v>
      </c>
      <c r="K184" s="78">
        <f t="shared" si="59"/>
        <v>49766</v>
      </c>
    </row>
    <row r="185" spans="2:11">
      <c r="B185" s="78">
        <f t="shared" si="55"/>
        <v>49796</v>
      </c>
      <c r="C185" s="75">
        <f>IF(F185&lt;&gt;0,-INDEX([24]Delta!$F$1:$EE$65554,$L$13,$I185),0)</f>
        <v>1201662.4616435766</v>
      </c>
      <c r="D185" s="71">
        <f>IF(F185&lt;&gt;0,VLOOKUP($J185,'Table 1'!$B$13:$C$33,2,FALSE)/12*1000*Study_MW,0)</f>
        <v>1209285.0746897722</v>
      </c>
      <c r="E185" s="71">
        <f t="shared" si="56"/>
        <v>2410947.5363333486</v>
      </c>
      <c r="F185" s="75">
        <f>INDEX([24]Delta!$F$1:$EE$65554,$L$14,$I185)</f>
        <v>74400</v>
      </c>
      <c r="G185" s="76">
        <f t="shared" si="57"/>
        <v>32.405208821684795</v>
      </c>
      <c r="I185" s="77">
        <f t="shared" si="54"/>
        <v>57</v>
      </c>
      <c r="J185" s="73">
        <f t="shared" si="58"/>
        <v>2036</v>
      </c>
      <c r="K185" s="78">
        <f t="shared" si="59"/>
        <v>49796</v>
      </c>
    </row>
    <row r="186" spans="2:11">
      <c r="B186" s="78">
        <f t="shared" si="55"/>
        <v>49827</v>
      </c>
      <c r="C186" s="75">
        <f>IF(F186&lt;&gt;0,-INDEX([24]Delta!$F$1:$EE$65554,$L$13,$I186),0)</f>
        <v>1710458.6050464362</v>
      </c>
      <c r="D186" s="71">
        <f>IF(F186&lt;&gt;0,VLOOKUP($J186,'Table 1'!$B$13:$C$33,2,FALSE)/12*1000*Study_MW,0)</f>
        <v>1209285.0746897722</v>
      </c>
      <c r="E186" s="71">
        <f t="shared" si="56"/>
        <v>2919743.6797362082</v>
      </c>
      <c r="F186" s="75">
        <f>INDEX([24]Delta!$F$1:$EE$65554,$L$14,$I186)</f>
        <v>72000</v>
      </c>
      <c r="G186" s="76">
        <f t="shared" si="57"/>
        <v>40.551995551891778</v>
      </c>
      <c r="I186" s="77">
        <f t="shared" si="54"/>
        <v>58</v>
      </c>
      <c r="J186" s="73">
        <f t="shared" si="58"/>
        <v>2036</v>
      </c>
      <c r="K186" s="78">
        <f t="shared" si="59"/>
        <v>49827</v>
      </c>
    </row>
    <row r="187" spans="2:11">
      <c r="B187" s="78">
        <f t="shared" si="55"/>
        <v>49857</v>
      </c>
      <c r="C187" s="75">
        <f>IF(F187&lt;&gt;0,-INDEX([24]Delta!$F$1:$EE$65554,$L$13,$I187),0)</f>
        <v>2765286.1930870414</v>
      </c>
      <c r="D187" s="71">
        <f>IF(F187&lt;&gt;0,VLOOKUP($J187,'Table 1'!$B$13:$C$33,2,FALSE)/12*1000*Study_MW,0)</f>
        <v>1209285.0746897722</v>
      </c>
      <c r="E187" s="71">
        <f t="shared" si="56"/>
        <v>3974571.2677768134</v>
      </c>
      <c r="F187" s="75">
        <f>INDEX([24]Delta!$F$1:$EE$65554,$L$14,$I187)</f>
        <v>74400</v>
      </c>
      <c r="G187" s="76">
        <f t="shared" si="57"/>
        <v>53.421656824957168</v>
      </c>
      <c r="I187" s="77">
        <f t="shared" si="54"/>
        <v>59</v>
      </c>
      <c r="J187" s="73">
        <f t="shared" si="58"/>
        <v>2036</v>
      </c>
      <c r="K187" s="78">
        <f t="shared" si="59"/>
        <v>49857</v>
      </c>
    </row>
    <row r="188" spans="2:11">
      <c r="B188" s="78">
        <f t="shared" si="55"/>
        <v>49888</v>
      </c>
      <c r="C188" s="75">
        <f>IF(F188&lt;&gt;0,-INDEX([24]Delta!$F$1:$EE$65554,$L$13,$I188),0)</f>
        <v>2915884.3647436798</v>
      </c>
      <c r="D188" s="71">
        <f>IF(F188&lt;&gt;0,VLOOKUP($J188,'Table 1'!$B$13:$C$33,2,FALSE)/12*1000*Study_MW,0)</f>
        <v>1209285.0746897722</v>
      </c>
      <c r="E188" s="71">
        <f t="shared" si="56"/>
        <v>4125169.4394334517</v>
      </c>
      <c r="F188" s="75">
        <f>INDEX([24]Delta!$F$1:$EE$65554,$L$14,$I188)</f>
        <v>74400</v>
      </c>
      <c r="G188" s="76">
        <f t="shared" si="57"/>
        <v>55.445825798836715</v>
      </c>
      <c r="I188" s="77">
        <f t="shared" si="54"/>
        <v>60</v>
      </c>
      <c r="J188" s="73">
        <f t="shared" si="58"/>
        <v>2036</v>
      </c>
      <c r="K188" s="78">
        <f t="shared" si="59"/>
        <v>49888</v>
      </c>
    </row>
    <row r="189" spans="2:11">
      <c r="B189" s="78">
        <f t="shared" si="55"/>
        <v>49919</v>
      </c>
      <c r="C189" s="75">
        <f>IF(F189&lt;&gt;0,-INDEX([24]Delta!$F$1:$EE$65554,$L$13,$I189),0)</f>
        <v>2821945.6288156658</v>
      </c>
      <c r="D189" s="71">
        <f>IF(F189&lt;&gt;0,VLOOKUP($J189,'Table 1'!$B$13:$C$33,2,FALSE)/12*1000*Study_MW,0)</f>
        <v>1209285.0746897722</v>
      </c>
      <c r="E189" s="71">
        <f t="shared" si="56"/>
        <v>4031230.7035054378</v>
      </c>
      <c r="F189" s="75">
        <f>INDEX([24]Delta!$F$1:$EE$65554,$L$14,$I189)</f>
        <v>72000</v>
      </c>
      <c r="G189" s="76">
        <f t="shared" si="57"/>
        <v>55.989315326464414</v>
      </c>
      <c r="I189" s="77">
        <f t="shared" si="54"/>
        <v>61</v>
      </c>
      <c r="J189" s="73">
        <f t="shared" si="58"/>
        <v>2036</v>
      </c>
      <c r="K189" s="78">
        <f t="shared" si="59"/>
        <v>49919</v>
      </c>
    </row>
    <row r="190" spans="2:11">
      <c r="B190" s="78">
        <f t="shared" si="55"/>
        <v>49949</v>
      </c>
      <c r="C190" s="75">
        <f>IF(F190&lt;&gt;0,-INDEX([24]Delta!$F$1:$EE$65554,$L$13,$I190),0)</f>
        <v>2435851.6791275591</v>
      </c>
      <c r="D190" s="71">
        <f>IF(F190&lt;&gt;0,VLOOKUP($J190,'Table 1'!$B$13:$C$33,2,FALSE)/12*1000*Study_MW,0)</f>
        <v>1209285.0746897722</v>
      </c>
      <c r="E190" s="71">
        <f t="shared" si="56"/>
        <v>3645136.753817331</v>
      </c>
      <c r="F190" s="75">
        <f>INDEX([24]Delta!$F$1:$EE$65554,$L$14,$I190)</f>
        <v>74400</v>
      </c>
      <c r="G190" s="76">
        <f t="shared" si="57"/>
        <v>48.993773572813588</v>
      </c>
      <c r="I190" s="77">
        <f t="shared" si="54"/>
        <v>62</v>
      </c>
      <c r="J190" s="73">
        <f t="shared" si="58"/>
        <v>2036</v>
      </c>
      <c r="K190" s="78">
        <f t="shared" si="59"/>
        <v>49949</v>
      </c>
    </row>
    <row r="191" spans="2:11">
      <c r="B191" s="78">
        <f t="shared" si="55"/>
        <v>49980</v>
      </c>
      <c r="C191" s="75">
        <f>IF(F191&lt;&gt;0,-INDEX([24]Delta!$F$1:$EE$65554,$L$13,$I191),0)</f>
        <v>2371645.1678535789</v>
      </c>
      <c r="D191" s="71">
        <f>IF(F191&lt;&gt;0,VLOOKUP($J191,'Table 1'!$B$13:$C$33,2,FALSE)/12*1000*Study_MW,0)</f>
        <v>1209285.0746897722</v>
      </c>
      <c r="E191" s="71">
        <f t="shared" si="56"/>
        <v>3580930.2425433509</v>
      </c>
      <c r="F191" s="75">
        <f>INDEX([24]Delta!$F$1:$EE$65554,$L$14,$I191)</f>
        <v>72000</v>
      </c>
      <c r="G191" s="76">
        <f t="shared" si="57"/>
        <v>49.735142257546542</v>
      </c>
      <c r="I191" s="77">
        <f t="shared" si="54"/>
        <v>63</v>
      </c>
      <c r="J191" s="73">
        <f t="shared" si="58"/>
        <v>2036</v>
      </c>
      <c r="K191" s="78">
        <f t="shared" si="59"/>
        <v>49980</v>
      </c>
    </row>
    <row r="192" spans="2:11">
      <c r="B192" s="82">
        <f t="shared" si="55"/>
        <v>50010</v>
      </c>
      <c r="C192" s="79">
        <f>IF(F192&lt;&gt;0,-INDEX([24]Delta!$F$1:$EE$65554,$L$13,$I192),0)</f>
        <v>3084119.1816233993</v>
      </c>
      <c r="D192" s="80">
        <f>IF(F192&lt;&gt;0,VLOOKUP($J192,'Table 1'!$B$13:$C$33,2,FALSE)/12*1000*Study_MW,0)</f>
        <v>1209285.0746897722</v>
      </c>
      <c r="E192" s="80">
        <f t="shared" si="56"/>
        <v>4293404.2563131712</v>
      </c>
      <c r="F192" s="79">
        <f>INDEX([24]Delta!$F$1:$EE$65554,$L$14,$I192)</f>
        <v>74400</v>
      </c>
      <c r="G192" s="81">
        <f t="shared" si="57"/>
        <v>57.707046455822194</v>
      </c>
      <c r="I192" s="64">
        <f t="shared" si="54"/>
        <v>64</v>
      </c>
      <c r="J192" s="73">
        <f t="shared" si="58"/>
        <v>2036</v>
      </c>
      <c r="K192" s="82">
        <f t="shared" si="59"/>
        <v>50010</v>
      </c>
    </row>
    <row r="193" spans="2:20" hidden="1" outlineLevel="1">
      <c r="B193" s="74">
        <f t="shared" si="55"/>
        <v>50041</v>
      </c>
      <c r="C193" s="69">
        <f>IF(F193&lt;&gt;0,-INDEX([24]Delta!$F$1:$EE$65554,$L$13,$I193),0)</f>
        <v>3066616.0031675547</v>
      </c>
      <c r="D193" s="70">
        <f>IF(F193&lt;&gt;0,VLOOKUP($J193,'Table 1'!$B$13:$C$33,2,FALSE)/12*1000*Study_MW,0)</f>
        <v>1237222.0699466795</v>
      </c>
      <c r="E193" s="70">
        <f t="shared" ref="E193:E216" si="60">C193+D193</f>
        <v>4303838.073114234</v>
      </c>
      <c r="F193" s="69">
        <f>INDEX([24]Delta!$F$1:$EE$65554,$L$14,$I193)</f>
        <v>74400</v>
      </c>
      <c r="G193" s="72">
        <f t="shared" ref="G193:G216" si="61">IF(ISNUMBER($F193),E193/$F193,"")</f>
        <v>57.847285928954761</v>
      </c>
      <c r="I193" s="60">
        <f>I73</f>
        <v>66</v>
      </c>
      <c r="J193" s="73">
        <f t="shared" ref="J193:J240" si="62">YEAR(B193)</f>
        <v>2037</v>
      </c>
      <c r="K193" s="74">
        <f t="shared" ref="K193:K240" si="63">IF(ISNUMBER(F193),IF(F193&lt;&gt;0,B193,""),"")</f>
        <v>50041</v>
      </c>
      <c r="M193" s="41">
        <f>VLOOKUP(J193,'[21]Inflation Forecast'!$B$6:$C$61,2,FALSE)</f>
        <v>2.3E-2</v>
      </c>
    </row>
    <row r="194" spans="2:20" hidden="1" outlineLevel="1">
      <c r="B194" s="78">
        <f t="shared" si="55"/>
        <v>50072</v>
      </c>
      <c r="C194" s="75">
        <f>IF(F194&lt;&gt;0,-INDEX([24]Delta!$F$1:$EE$65554,$L$13,$I194),0)</f>
        <v>2503199.8180289268</v>
      </c>
      <c r="D194" s="71">
        <f>IF(F194&lt;&gt;0,VLOOKUP($J194,'Table 1'!$B$13:$C$33,2,FALSE)/12*1000*Study_MW,0)</f>
        <v>1237222.0699466795</v>
      </c>
      <c r="E194" s="71">
        <f t="shared" si="60"/>
        <v>3740421.8879756061</v>
      </c>
      <c r="F194" s="75">
        <f>INDEX([24]Delta!$F$1:$EE$65554,$L$14,$I194)</f>
        <v>67200</v>
      </c>
      <c r="G194" s="76">
        <f t="shared" si="61"/>
        <v>55.661039999636998</v>
      </c>
      <c r="I194" s="77">
        <f t="shared" si="54"/>
        <v>67</v>
      </c>
      <c r="J194" s="73">
        <f t="shared" si="62"/>
        <v>2037</v>
      </c>
      <c r="K194" s="78">
        <f t="shared" si="63"/>
        <v>50072</v>
      </c>
      <c r="M194" s="41">
        <f>VLOOKUP(J194,'[21]Inflation Forecast'!$B$6:$C$61,2,FALSE)</f>
        <v>2.3E-2</v>
      </c>
    </row>
    <row r="195" spans="2:20" hidden="1" outlineLevel="1">
      <c r="B195" s="78">
        <f t="shared" si="55"/>
        <v>50100</v>
      </c>
      <c r="C195" s="75">
        <f>IF(F195&lt;&gt;0,-INDEX([24]Delta!$F$1:$EE$65554,$L$13,$I195),0)</f>
        <v>2339676.3019699305</v>
      </c>
      <c r="D195" s="71">
        <f>IF(F195&lt;&gt;0,VLOOKUP($J195,'Table 1'!$B$13:$C$33,2,FALSE)/12*1000*Study_MW,0)</f>
        <v>1237222.0699466795</v>
      </c>
      <c r="E195" s="71">
        <f t="shared" si="60"/>
        <v>3576898.3719166098</v>
      </c>
      <c r="F195" s="75">
        <f>INDEX([24]Delta!$F$1:$EE$65554,$L$14,$I195)</f>
        <v>74400</v>
      </c>
      <c r="G195" s="76">
        <f t="shared" si="61"/>
        <v>48.076591020384541</v>
      </c>
      <c r="I195" s="77">
        <f t="shared" si="54"/>
        <v>68</v>
      </c>
      <c r="J195" s="73">
        <f t="shared" si="62"/>
        <v>2037</v>
      </c>
      <c r="K195" s="78">
        <f t="shared" si="63"/>
        <v>50100</v>
      </c>
      <c r="M195" s="41">
        <f>VLOOKUP(J195,'[21]Inflation Forecast'!$B$6:$C$61,2,FALSE)</f>
        <v>2.3E-2</v>
      </c>
    </row>
    <row r="196" spans="2:20" hidden="1" outlineLevel="1">
      <c r="B196" s="78">
        <f t="shared" si="55"/>
        <v>50131</v>
      </c>
      <c r="C196" s="75">
        <f>IF(F196&lt;&gt;0,-INDEX([24]Delta!$F$1:$EE$65554,$L$13,$I196),0)</f>
        <v>1446864.3442109674</v>
      </c>
      <c r="D196" s="71">
        <f>IF(F196&lt;&gt;0,VLOOKUP($J196,'Table 1'!$B$13:$C$33,2,FALSE)/12*1000*Study_MW,0)</f>
        <v>1237222.0699466795</v>
      </c>
      <c r="E196" s="71">
        <f t="shared" si="60"/>
        <v>2684086.4141576467</v>
      </c>
      <c r="F196" s="75">
        <f>INDEX([24]Delta!$F$1:$EE$65554,$L$14,$I196)</f>
        <v>72000</v>
      </c>
      <c r="G196" s="76">
        <f t="shared" si="61"/>
        <v>37.27897797441176</v>
      </c>
      <c r="I196" s="77">
        <f t="shared" si="54"/>
        <v>69</v>
      </c>
      <c r="J196" s="73">
        <f t="shared" si="62"/>
        <v>2037</v>
      </c>
      <c r="K196" s="78">
        <f t="shared" si="63"/>
        <v>50131</v>
      </c>
      <c r="M196" s="41">
        <f>VLOOKUP(J196,'[21]Inflation Forecast'!$B$6:$C$61,2,FALSE)</f>
        <v>2.3E-2</v>
      </c>
    </row>
    <row r="197" spans="2:20" hidden="1" outlineLevel="1">
      <c r="B197" s="78">
        <f t="shared" si="55"/>
        <v>50161</v>
      </c>
      <c r="C197" s="75">
        <f>IF(F197&lt;&gt;0,-INDEX([24]Delta!$F$1:$EE$65554,$L$13,$I197),0)</f>
        <v>1245431.8407061696</v>
      </c>
      <c r="D197" s="71">
        <f>IF(F197&lt;&gt;0,VLOOKUP($J197,'Table 1'!$B$13:$C$33,2,FALSE)/12*1000*Study_MW,0)</f>
        <v>1237222.0699466795</v>
      </c>
      <c r="E197" s="71">
        <f t="shared" si="60"/>
        <v>2482653.9106528489</v>
      </c>
      <c r="F197" s="75">
        <f>INDEX([24]Delta!$F$1:$EE$65554,$L$14,$I197)</f>
        <v>74400</v>
      </c>
      <c r="G197" s="76">
        <f t="shared" si="61"/>
        <v>33.369004175441518</v>
      </c>
      <c r="I197" s="77">
        <f t="shared" si="54"/>
        <v>70</v>
      </c>
      <c r="J197" s="73">
        <f t="shared" si="62"/>
        <v>2037</v>
      </c>
      <c r="K197" s="78">
        <f t="shared" si="63"/>
        <v>50161</v>
      </c>
      <c r="M197" s="41">
        <f>VLOOKUP(J197,'[21]Inflation Forecast'!$B$6:$C$61,2,FALSE)</f>
        <v>2.3E-2</v>
      </c>
    </row>
    <row r="198" spans="2:20" hidden="1" outlineLevel="1">
      <c r="B198" s="78">
        <f t="shared" si="55"/>
        <v>50192</v>
      </c>
      <c r="C198" s="75">
        <f>IF(F198&lt;&gt;0,-INDEX([24]Delta!$F$1:$EE$65554,$L$13,$I198),0)</f>
        <v>1865409.200285852</v>
      </c>
      <c r="D198" s="71">
        <f>IF(F198&lt;&gt;0,VLOOKUP($J198,'Table 1'!$B$13:$C$33,2,FALSE)/12*1000*Study_MW,0)</f>
        <v>1237222.0699466795</v>
      </c>
      <c r="E198" s="71">
        <f t="shared" si="60"/>
        <v>3102631.2702325312</v>
      </c>
      <c r="F198" s="75">
        <f>INDEX([24]Delta!$F$1:$EE$65554,$L$14,$I198)</f>
        <v>72000</v>
      </c>
      <c r="G198" s="76">
        <f t="shared" si="61"/>
        <v>43.092100975451821</v>
      </c>
      <c r="I198" s="77">
        <f t="shared" ref="I198:I204" si="64">I78</f>
        <v>71</v>
      </c>
      <c r="J198" s="73">
        <f t="shared" si="62"/>
        <v>2037</v>
      </c>
      <c r="K198" s="78">
        <f t="shared" si="63"/>
        <v>50192</v>
      </c>
      <c r="M198" s="41">
        <f>VLOOKUP(J198,'[21]Inflation Forecast'!$B$6:$C$61,2,FALSE)</f>
        <v>2.3E-2</v>
      </c>
    </row>
    <row r="199" spans="2:20" hidden="1" outlineLevel="1">
      <c r="B199" s="78">
        <f t="shared" si="55"/>
        <v>50222</v>
      </c>
      <c r="C199" s="75">
        <f>IF(F199&lt;&gt;0,-INDEX([24]Delta!$F$1:$EE$65554,$L$13,$I199),0)</f>
        <v>2760973.0611804724</v>
      </c>
      <c r="D199" s="71">
        <f>IF(F199&lt;&gt;0,VLOOKUP($J199,'Table 1'!$B$13:$C$33,2,FALSE)/12*1000*Study_MW,0)</f>
        <v>1237222.0699466795</v>
      </c>
      <c r="E199" s="71">
        <f t="shared" si="60"/>
        <v>3998195.1311271517</v>
      </c>
      <c r="F199" s="75">
        <f>INDEX([24]Delta!$F$1:$EE$65554,$L$14,$I199)</f>
        <v>74400</v>
      </c>
      <c r="G199" s="76">
        <f t="shared" si="61"/>
        <v>53.739181869988599</v>
      </c>
      <c r="I199" s="77">
        <f t="shared" si="64"/>
        <v>72</v>
      </c>
      <c r="J199" s="73">
        <f t="shared" si="62"/>
        <v>2037</v>
      </c>
      <c r="K199" s="78">
        <f t="shared" si="63"/>
        <v>50222</v>
      </c>
      <c r="M199" s="41">
        <f>VLOOKUP(J199,'[21]Inflation Forecast'!$B$6:$C$61,2,FALSE)</f>
        <v>2.3E-2</v>
      </c>
    </row>
    <row r="200" spans="2:20" hidden="1" outlineLevel="1">
      <c r="B200" s="78">
        <f t="shared" si="55"/>
        <v>50253</v>
      </c>
      <c r="C200" s="75">
        <f>IF(F200&lt;&gt;0,-INDEX([24]Delta!$F$1:$EE$65554,$L$13,$I200),0)</f>
        <v>2991557.9770934582</v>
      </c>
      <c r="D200" s="71">
        <f>IF(F200&lt;&gt;0,VLOOKUP($J200,'Table 1'!$B$13:$C$33,2,FALSE)/12*1000*Study_MW,0)</f>
        <v>1237222.0699466795</v>
      </c>
      <c r="E200" s="71">
        <f t="shared" si="60"/>
        <v>4228780.0470401375</v>
      </c>
      <c r="F200" s="75">
        <f>INDEX([24]Delta!$F$1:$EE$65554,$L$14,$I200)</f>
        <v>74400</v>
      </c>
      <c r="G200" s="76">
        <f t="shared" si="61"/>
        <v>56.838441492474963</v>
      </c>
      <c r="I200" s="77">
        <f t="shared" si="64"/>
        <v>73</v>
      </c>
      <c r="J200" s="73">
        <f t="shared" si="62"/>
        <v>2037</v>
      </c>
      <c r="K200" s="78">
        <f t="shared" si="63"/>
        <v>50253</v>
      </c>
      <c r="M200" s="41">
        <f>VLOOKUP(J200,'[21]Inflation Forecast'!$B$6:$C$61,2,FALSE)</f>
        <v>2.3E-2</v>
      </c>
    </row>
    <row r="201" spans="2:20" hidden="1" outlineLevel="1">
      <c r="B201" s="78">
        <f t="shared" si="55"/>
        <v>50284</v>
      </c>
      <c r="C201" s="75">
        <f>IF(F201&lt;&gt;0,-INDEX([24]Delta!$F$1:$EE$65554,$L$13,$I201),0)</f>
        <v>2829014.0623184443</v>
      </c>
      <c r="D201" s="71">
        <f>IF(F201&lt;&gt;0,VLOOKUP($J201,'Table 1'!$B$13:$C$33,2,FALSE)/12*1000*Study_MW,0)</f>
        <v>1237222.0699466795</v>
      </c>
      <c r="E201" s="71">
        <f t="shared" si="60"/>
        <v>4066236.1322651235</v>
      </c>
      <c r="F201" s="75">
        <f>INDEX([24]Delta!$F$1:$EE$65554,$L$14,$I201)</f>
        <v>72000</v>
      </c>
      <c r="G201" s="76">
        <f t="shared" si="61"/>
        <v>56.475501837015607</v>
      </c>
      <c r="I201" s="77">
        <f t="shared" si="64"/>
        <v>74</v>
      </c>
      <c r="J201" s="73">
        <f t="shared" si="62"/>
        <v>2037</v>
      </c>
      <c r="K201" s="78">
        <f t="shared" si="63"/>
        <v>50284</v>
      </c>
      <c r="M201" s="41">
        <f>VLOOKUP(J201,'[21]Inflation Forecast'!$B$6:$C$61,2,FALSE)</f>
        <v>2.3E-2</v>
      </c>
    </row>
    <row r="202" spans="2:20" hidden="1" outlineLevel="1">
      <c r="B202" s="78">
        <f t="shared" si="55"/>
        <v>50314</v>
      </c>
      <c r="C202" s="75">
        <f>IF(F202&lt;&gt;0,-INDEX([24]Delta!$F$1:$EE$65554,$L$13,$I202),0)</f>
        <v>2383211.1832486093</v>
      </c>
      <c r="D202" s="71">
        <f>IF(F202&lt;&gt;0,VLOOKUP($J202,'Table 1'!$B$13:$C$33,2,FALSE)/12*1000*Study_MW,0)</f>
        <v>1237222.0699466795</v>
      </c>
      <c r="E202" s="71">
        <f t="shared" si="60"/>
        <v>3620433.2531952886</v>
      </c>
      <c r="F202" s="75">
        <f>INDEX([24]Delta!$F$1:$EE$65554,$L$14,$I202)</f>
        <v>74400</v>
      </c>
      <c r="G202" s="76">
        <f t="shared" si="61"/>
        <v>48.661737274130225</v>
      </c>
      <c r="I202" s="77">
        <f t="shared" si="64"/>
        <v>75</v>
      </c>
      <c r="J202" s="73">
        <f t="shared" si="62"/>
        <v>2037</v>
      </c>
      <c r="K202" s="78">
        <f t="shared" si="63"/>
        <v>50314</v>
      </c>
      <c r="M202" s="41">
        <f>VLOOKUP(J202,'[21]Inflation Forecast'!$B$6:$C$61,2,FALSE)</f>
        <v>2.3E-2</v>
      </c>
    </row>
    <row r="203" spans="2:20" hidden="1" outlineLevel="1">
      <c r="B203" s="78">
        <f t="shared" si="55"/>
        <v>50345</v>
      </c>
      <c r="C203" s="75">
        <f>IF(F203&lt;&gt;0,-INDEX([24]Delta!$F$1:$EE$65554,$L$13,$I203),0)</f>
        <v>2489140.3563235402</v>
      </c>
      <c r="D203" s="71">
        <f>IF(F203&lt;&gt;0,VLOOKUP($J203,'Table 1'!$B$13:$C$33,2,FALSE)/12*1000*Study_MW,0)</f>
        <v>1237222.0699466795</v>
      </c>
      <c r="E203" s="71">
        <f t="shared" si="60"/>
        <v>3726362.4262702195</v>
      </c>
      <c r="F203" s="75">
        <f>INDEX([24]Delta!$F$1:$EE$65554,$L$14,$I203)</f>
        <v>72000</v>
      </c>
      <c r="G203" s="76">
        <f t="shared" si="61"/>
        <v>51.755033698197494</v>
      </c>
      <c r="I203" s="77">
        <f t="shared" si="64"/>
        <v>76</v>
      </c>
      <c r="J203" s="73">
        <f t="shared" si="62"/>
        <v>2037</v>
      </c>
      <c r="K203" s="78">
        <f t="shared" si="63"/>
        <v>50345</v>
      </c>
      <c r="M203" s="41">
        <f>VLOOKUP(J203,'[21]Inflation Forecast'!$B$6:$C$61,2,FALSE)</f>
        <v>2.3E-2</v>
      </c>
    </row>
    <row r="204" spans="2:20" hidden="1" outlineLevel="1">
      <c r="B204" s="82">
        <f t="shared" si="55"/>
        <v>50375</v>
      </c>
      <c r="C204" s="79">
        <f>IF(F204&lt;&gt;0,-INDEX([24]Delta!$F$1:$EE$65554,$L$13,$I204),0)</f>
        <v>3335092.5593435764</v>
      </c>
      <c r="D204" s="80">
        <f>IF(F204&lt;&gt;0,VLOOKUP($J204,'Table 1'!$B$13:$C$33,2,FALSE)/12*1000*Study_MW,0)</f>
        <v>1237222.0699466795</v>
      </c>
      <c r="E204" s="80">
        <f t="shared" si="60"/>
        <v>4572314.6292902557</v>
      </c>
      <c r="F204" s="79">
        <f>INDEX([24]Delta!$F$1:$EE$65554,$L$14,$I204)</f>
        <v>74400</v>
      </c>
      <c r="G204" s="81">
        <f t="shared" si="61"/>
        <v>61.455841791535697</v>
      </c>
      <c r="I204" s="64">
        <f t="shared" si="64"/>
        <v>77</v>
      </c>
      <c r="J204" s="73">
        <f t="shared" si="62"/>
        <v>2037</v>
      </c>
      <c r="K204" s="82">
        <f t="shared" si="63"/>
        <v>50375</v>
      </c>
      <c r="M204" s="41">
        <f>VLOOKUP(J204,'[21]Inflation Forecast'!$B$6:$C$61,2,FALSE)</f>
        <v>2.3E-2</v>
      </c>
    </row>
    <row r="205" spans="2:20" hidden="1" outlineLevel="1">
      <c r="B205" s="74">
        <f t="shared" si="55"/>
        <v>50406</v>
      </c>
      <c r="C205" s="69">
        <f>IF(F205&lt;&gt;0,-INDEX([24]Delta!$F$1:$EE$65554,$L$13,$I205),0)</f>
        <v>3176396.9211203754</v>
      </c>
      <c r="D205" s="70">
        <f>IF(F205&lt;&gt;0,VLOOKUP($J205,'Table 1'!$B$13:$C$33,2,FALSE)/12*1000*Study_MW,0)</f>
        <v>1265674.8251160225</v>
      </c>
      <c r="E205" s="70">
        <f t="shared" si="60"/>
        <v>4442071.7462363979</v>
      </c>
      <c r="F205" s="69">
        <f>INDEX([24]Delta!$F$1:$EE$65554,$L$14,$I205)</f>
        <v>74400</v>
      </c>
      <c r="G205" s="72">
        <f t="shared" si="61"/>
        <v>59.7052654064032</v>
      </c>
      <c r="I205" s="60">
        <f>I85</f>
        <v>79</v>
      </c>
      <c r="J205" s="73">
        <f t="shared" si="62"/>
        <v>2038</v>
      </c>
      <c r="K205" s="74">
        <f t="shared" si="63"/>
        <v>50406</v>
      </c>
      <c r="M205" s="41">
        <f>VLOOKUP(J205,'[21]Inflation Forecast'!$B$6:$C$61,2,FALSE)</f>
        <v>2.3E-2</v>
      </c>
      <c r="T205" s="173"/>
    </row>
    <row r="206" spans="2:20" hidden="1" outlineLevel="1">
      <c r="B206" s="78">
        <f t="shared" ref="B206:B240" si="65">EDATE(B205,1)</f>
        <v>50437</v>
      </c>
      <c r="C206" s="75">
        <f>IF(F206&lt;&gt;0,-INDEX([24]Delta!$F$1:$EE$65554,$L$13,$I206),0)</f>
        <v>2501373.1428578794</v>
      </c>
      <c r="D206" s="71">
        <f>IF(F206&lt;&gt;0,VLOOKUP($J206,'Table 1'!$B$13:$C$33,2,FALSE)/12*1000*Study_MW,0)</f>
        <v>1265674.8251160225</v>
      </c>
      <c r="E206" s="71">
        <f t="shared" si="60"/>
        <v>3767047.9679739019</v>
      </c>
      <c r="F206" s="75">
        <f>INDEX([24]Delta!$F$1:$EE$65554,$L$14,$I206)</f>
        <v>67200</v>
      </c>
      <c r="G206" s="76">
        <f t="shared" si="61"/>
        <v>56.057261428183061</v>
      </c>
      <c r="I206" s="77">
        <f t="shared" ref="I206:I216" si="66">I86</f>
        <v>80</v>
      </c>
      <c r="J206" s="73">
        <f t="shared" si="62"/>
        <v>2038</v>
      </c>
      <c r="K206" s="78">
        <f t="shared" si="63"/>
        <v>50437</v>
      </c>
      <c r="M206" s="41">
        <f>VLOOKUP(J206,'[21]Inflation Forecast'!$B$6:$C$61,2,FALSE)</f>
        <v>2.3E-2</v>
      </c>
      <c r="T206" s="173"/>
    </row>
    <row r="207" spans="2:20" hidden="1" outlineLevel="1">
      <c r="B207" s="78">
        <f t="shared" si="65"/>
        <v>50465</v>
      </c>
      <c r="C207" s="75">
        <f>IF(F207&lt;&gt;0,-INDEX([24]Delta!$F$1:$EE$65554,$L$13,$I207),0)</f>
        <v>2330370.0180995464</v>
      </c>
      <c r="D207" s="71">
        <f>IF(F207&lt;&gt;0,VLOOKUP($J207,'Table 1'!$B$13:$C$33,2,FALSE)/12*1000*Study_MW,0)</f>
        <v>1265674.8251160225</v>
      </c>
      <c r="E207" s="71">
        <f t="shared" si="60"/>
        <v>3596044.8432155689</v>
      </c>
      <c r="F207" s="75">
        <f>INDEX([24]Delta!$F$1:$EE$65554,$L$14,$I207)</f>
        <v>74400</v>
      </c>
      <c r="G207" s="76">
        <f t="shared" si="61"/>
        <v>48.333936064725386</v>
      </c>
      <c r="I207" s="77">
        <f t="shared" si="66"/>
        <v>81</v>
      </c>
      <c r="J207" s="73">
        <f t="shared" si="62"/>
        <v>2038</v>
      </c>
      <c r="K207" s="78">
        <f t="shared" si="63"/>
        <v>50465</v>
      </c>
      <c r="M207" s="41">
        <f>VLOOKUP(J207,'[21]Inflation Forecast'!$B$6:$C$61,2,FALSE)</f>
        <v>2.3E-2</v>
      </c>
      <c r="T207" s="173"/>
    </row>
    <row r="208" spans="2:20" hidden="1" outlineLevel="1">
      <c r="B208" s="78">
        <f t="shared" si="65"/>
        <v>50496</v>
      </c>
      <c r="C208" s="75">
        <f>IF(F208&lt;&gt;0,-INDEX([24]Delta!$F$1:$EE$65554,$L$13,$I208),0)</f>
        <v>1256499.926857546</v>
      </c>
      <c r="D208" s="71">
        <f>IF(F208&lt;&gt;0,VLOOKUP($J208,'Table 1'!$B$13:$C$33,2,FALSE)/12*1000*Study_MW,0)</f>
        <v>1265674.8251160225</v>
      </c>
      <c r="E208" s="71">
        <f t="shared" si="60"/>
        <v>2522174.7519735685</v>
      </c>
      <c r="F208" s="75">
        <f>INDEX([24]Delta!$F$1:$EE$65554,$L$14,$I208)</f>
        <v>72000</v>
      </c>
      <c r="G208" s="76">
        <f t="shared" si="61"/>
        <v>35.030204888521787</v>
      </c>
      <c r="I208" s="77">
        <f t="shared" si="66"/>
        <v>82</v>
      </c>
      <c r="J208" s="73">
        <f t="shared" si="62"/>
        <v>2038</v>
      </c>
      <c r="K208" s="78">
        <f t="shared" si="63"/>
        <v>50496</v>
      </c>
      <c r="M208" s="41">
        <f>VLOOKUP(J208,'[21]Inflation Forecast'!$B$6:$C$61,2,FALSE)</f>
        <v>2.3E-2</v>
      </c>
      <c r="T208" s="173"/>
    </row>
    <row r="209" spans="2:20" hidden="1" outlineLevel="1">
      <c r="B209" s="78">
        <f t="shared" si="65"/>
        <v>50526</v>
      </c>
      <c r="C209" s="75">
        <f>IF(F209&lt;&gt;0,-INDEX([24]Delta!$F$1:$EE$65554,$L$13,$I209),0)</f>
        <v>1101614.5253597051</v>
      </c>
      <c r="D209" s="71">
        <f>IF(F209&lt;&gt;0,VLOOKUP($J209,'Table 1'!$B$13:$C$33,2,FALSE)/12*1000*Study_MW,0)</f>
        <v>1265674.8251160225</v>
      </c>
      <c r="E209" s="71">
        <f t="shared" si="60"/>
        <v>2367289.3504757276</v>
      </c>
      <c r="F209" s="75">
        <f>INDEX([24]Delta!$F$1:$EE$65554,$L$14,$I209)</f>
        <v>74400</v>
      </c>
      <c r="G209" s="76">
        <f t="shared" si="61"/>
        <v>31.818405248329672</v>
      </c>
      <c r="I209" s="77">
        <f t="shared" si="66"/>
        <v>83</v>
      </c>
      <c r="J209" s="73">
        <f t="shared" si="62"/>
        <v>2038</v>
      </c>
      <c r="K209" s="78">
        <f t="shared" si="63"/>
        <v>50526</v>
      </c>
      <c r="M209" s="41">
        <f>VLOOKUP(J209,'[21]Inflation Forecast'!$B$6:$C$61,2,FALSE)</f>
        <v>2.3E-2</v>
      </c>
      <c r="T209" s="173"/>
    </row>
    <row r="210" spans="2:20" hidden="1" outlineLevel="1">
      <c r="B210" s="78">
        <f t="shared" si="65"/>
        <v>50557</v>
      </c>
      <c r="C210" s="75">
        <f>IF(F210&lt;&gt;0,-INDEX([24]Delta!$F$1:$EE$65554,$L$13,$I210),0)</f>
        <v>1888501.9557121843</v>
      </c>
      <c r="D210" s="71">
        <f>IF(F210&lt;&gt;0,VLOOKUP($J210,'Table 1'!$B$13:$C$33,2,FALSE)/12*1000*Study_MW,0)</f>
        <v>1265674.8251160225</v>
      </c>
      <c r="E210" s="71">
        <f t="shared" si="60"/>
        <v>3154176.7808282068</v>
      </c>
      <c r="F210" s="75">
        <f>INDEX([24]Delta!$F$1:$EE$65554,$L$14,$I210)</f>
        <v>72000</v>
      </c>
      <c r="G210" s="76">
        <f t="shared" si="61"/>
        <v>43.808010844836204</v>
      </c>
      <c r="I210" s="77">
        <f t="shared" si="66"/>
        <v>84</v>
      </c>
      <c r="J210" s="73">
        <f t="shared" si="62"/>
        <v>2038</v>
      </c>
      <c r="K210" s="78">
        <f t="shared" si="63"/>
        <v>50557</v>
      </c>
      <c r="M210" s="41">
        <f>VLOOKUP(J210,'[21]Inflation Forecast'!$B$6:$C$61,2,FALSE)</f>
        <v>2.3E-2</v>
      </c>
      <c r="T210" s="173"/>
    </row>
    <row r="211" spans="2:20" hidden="1" outlineLevel="1">
      <c r="B211" s="78">
        <f t="shared" si="65"/>
        <v>50587</v>
      </c>
      <c r="C211" s="75">
        <f>IF(F211&lt;&gt;0,-INDEX([24]Delta!$F$1:$EE$65554,$L$13,$I211),0)</f>
        <v>2767293.3608567119</v>
      </c>
      <c r="D211" s="71">
        <f>IF(F211&lt;&gt;0,VLOOKUP($J211,'Table 1'!$B$13:$C$33,2,FALSE)/12*1000*Study_MW,0)</f>
        <v>1265674.8251160225</v>
      </c>
      <c r="E211" s="71">
        <f t="shared" si="60"/>
        <v>4032968.1859727344</v>
      </c>
      <c r="F211" s="75">
        <f>INDEX([24]Delta!$F$1:$EE$65554,$L$14,$I211)</f>
        <v>74400</v>
      </c>
      <c r="G211" s="76">
        <f t="shared" si="61"/>
        <v>54.206561639418474</v>
      </c>
      <c r="I211" s="77">
        <f t="shared" si="66"/>
        <v>85</v>
      </c>
      <c r="J211" s="73">
        <f t="shared" si="62"/>
        <v>2038</v>
      </c>
      <c r="K211" s="78">
        <f t="shared" si="63"/>
        <v>50587</v>
      </c>
      <c r="M211" s="41">
        <f>VLOOKUP(J211,'[21]Inflation Forecast'!$B$6:$C$61,2,FALSE)</f>
        <v>2.3E-2</v>
      </c>
      <c r="T211" s="173"/>
    </row>
    <row r="212" spans="2:20" hidden="1" outlineLevel="1">
      <c r="B212" s="78">
        <f t="shared" si="65"/>
        <v>50618</v>
      </c>
      <c r="C212" s="75">
        <f>IF(F212&lt;&gt;0,-INDEX([24]Delta!$F$1:$EE$65554,$L$13,$I212),0)</f>
        <v>3071144.3726415932</v>
      </c>
      <c r="D212" s="71">
        <f>IF(F212&lt;&gt;0,VLOOKUP($J212,'Table 1'!$B$13:$C$33,2,FALSE)/12*1000*Study_MW,0)</f>
        <v>1265674.8251160225</v>
      </c>
      <c r="E212" s="71">
        <f t="shared" si="60"/>
        <v>4336819.1977576157</v>
      </c>
      <c r="F212" s="75">
        <f>INDEX([24]Delta!$F$1:$EE$65554,$L$14,$I212)</f>
        <v>74400</v>
      </c>
      <c r="G212" s="76">
        <f t="shared" si="61"/>
        <v>58.290580615021717</v>
      </c>
      <c r="I212" s="77">
        <f t="shared" si="66"/>
        <v>86</v>
      </c>
      <c r="J212" s="73">
        <f t="shared" si="62"/>
        <v>2038</v>
      </c>
      <c r="K212" s="78">
        <f t="shared" si="63"/>
        <v>50618</v>
      </c>
      <c r="M212" s="41">
        <f>VLOOKUP(J212,'[21]Inflation Forecast'!$B$6:$C$61,2,FALSE)</f>
        <v>2.3E-2</v>
      </c>
      <c r="T212" s="173"/>
    </row>
    <row r="213" spans="2:20" hidden="1" outlineLevel="1">
      <c r="B213" s="78">
        <f t="shared" si="65"/>
        <v>50649</v>
      </c>
      <c r="C213" s="75">
        <f>IF(F213&lt;&gt;0,-INDEX([24]Delta!$F$1:$EE$65554,$L$13,$I213),0)</f>
        <v>2772992.6004138291</v>
      </c>
      <c r="D213" s="71">
        <f>IF(F213&lt;&gt;0,VLOOKUP($J213,'Table 1'!$B$13:$C$33,2,FALSE)/12*1000*Study_MW,0)</f>
        <v>1265674.8251160225</v>
      </c>
      <c r="E213" s="71">
        <f t="shared" si="60"/>
        <v>4038667.4255298516</v>
      </c>
      <c r="F213" s="75">
        <f>INDEX([24]Delta!$F$1:$EE$65554,$L$14,$I213)</f>
        <v>72000</v>
      </c>
      <c r="G213" s="76">
        <f t="shared" si="61"/>
        <v>56.092603132359052</v>
      </c>
      <c r="I213" s="77">
        <f t="shared" si="66"/>
        <v>87</v>
      </c>
      <c r="J213" s="73">
        <f t="shared" si="62"/>
        <v>2038</v>
      </c>
      <c r="K213" s="78">
        <f t="shared" si="63"/>
        <v>50649</v>
      </c>
      <c r="M213" s="41">
        <f>VLOOKUP(J213,'[21]Inflation Forecast'!$B$6:$C$61,2,FALSE)</f>
        <v>2.3E-2</v>
      </c>
      <c r="T213" s="173"/>
    </row>
    <row r="214" spans="2:20" hidden="1" outlineLevel="1">
      <c r="B214" s="78">
        <f t="shared" si="65"/>
        <v>50679</v>
      </c>
      <c r="C214" s="75">
        <f>IF(F214&lt;&gt;0,-INDEX([24]Delta!$F$1:$EE$65554,$L$13,$I214),0)</f>
        <v>2596517.1406843662</v>
      </c>
      <c r="D214" s="71">
        <f>IF(F214&lt;&gt;0,VLOOKUP($J214,'Table 1'!$B$13:$C$33,2,FALSE)/12*1000*Study_MW,0)</f>
        <v>1265674.8251160225</v>
      </c>
      <c r="E214" s="71">
        <f t="shared" si="60"/>
        <v>3862191.9658003887</v>
      </c>
      <c r="F214" s="75">
        <f>INDEX([24]Delta!$F$1:$EE$65554,$L$14,$I214)</f>
        <v>74400</v>
      </c>
      <c r="G214" s="76">
        <f t="shared" si="61"/>
        <v>51.911182336026727</v>
      </c>
      <c r="I214" s="77">
        <f t="shared" si="66"/>
        <v>88</v>
      </c>
      <c r="J214" s="73">
        <f t="shared" si="62"/>
        <v>2038</v>
      </c>
      <c r="K214" s="78">
        <f t="shared" si="63"/>
        <v>50679</v>
      </c>
      <c r="M214" s="41">
        <f>VLOOKUP(J214,'[21]Inflation Forecast'!$B$6:$C$61,2,FALSE)</f>
        <v>2.3E-2</v>
      </c>
      <c r="T214" s="173"/>
    </row>
    <row r="215" spans="2:20" hidden="1" outlineLevel="1">
      <c r="B215" s="78">
        <f t="shared" si="65"/>
        <v>50710</v>
      </c>
      <c r="C215" s="75">
        <f>IF(F215&lt;&gt;0,-INDEX([24]Delta!$F$1:$EE$65554,$L$13,$I215),0)</f>
        <v>2695411.6229484975</v>
      </c>
      <c r="D215" s="71">
        <f>IF(F215&lt;&gt;0,VLOOKUP($J215,'Table 1'!$B$13:$C$33,2,FALSE)/12*1000*Study_MW,0)</f>
        <v>1265674.8251160225</v>
      </c>
      <c r="E215" s="71">
        <f t="shared" si="60"/>
        <v>3961086.44806452</v>
      </c>
      <c r="F215" s="75">
        <f>INDEX([24]Delta!$F$1:$EE$65554,$L$14,$I215)</f>
        <v>72000</v>
      </c>
      <c r="G215" s="76">
        <f t="shared" si="61"/>
        <v>55.01508955645167</v>
      </c>
      <c r="I215" s="77">
        <f t="shared" si="66"/>
        <v>89</v>
      </c>
      <c r="J215" s="73">
        <f t="shared" si="62"/>
        <v>2038</v>
      </c>
      <c r="K215" s="78">
        <f t="shared" si="63"/>
        <v>50710</v>
      </c>
      <c r="M215" s="41">
        <f>VLOOKUP(J215,'[21]Inflation Forecast'!$B$6:$C$61,2,FALSE)</f>
        <v>2.3E-2</v>
      </c>
      <c r="T215" s="173"/>
    </row>
    <row r="216" spans="2:20" hidden="1" outlineLevel="1">
      <c r="B216" s="82">
        <f t="shared" si="65"/>
        <v>50740</v>
      </c>
      <c r="C216" s="79">
        <f>IF(F216&lt;&gt;0,-INDEX([24]Delta!$F$1:$EE$65554,$L$13,$I216),0)</f>
        <v>3527701.4787226915</v>
      </c>
      <c r="D216" s="80">
        <f>IF(F216&lt;&gt;0,VLOOKUP($J216,'Table 1'!$B$13:$C$33,2,FALSE)/12*1000*Study_MW,0)</f>
        <v>1265674.8251160225</v>
      </c>
      <c r="E216" s="80">
        <f t="shared" si="60"/>
        <v>4793376.303838714</v>
      </c>
      <c r="F216" s="79">
        <f>INDEX([24]Delta!$F$1:$EE$65554,$L$14,$I216)</f>
        <v>74400</v>
      </c>
      <c r="G216" s="81">
        <f t="shared" si="61"/>
        <v>64.427100858047226</v>
      </c>
      <c r="I216" s="64">
        <f t="shared" si="66"/>
        <v>90</v>
      </c>
      <c r="J216" s="73">
        <f t="shared" si="62"/>
        <v>2038</v>
      </c>
      <c r="K216" s="82">
        <f t="shared" si="63"/>
        <v>50740</v>
      </c>
      <c r="M216" s="41">
        <f>VLOOKUP(J216,'[21]Inflation Forecast'!$B$6:$C$61,2,FALSE)</f>
        <v>2.3E-2</v>
      </c>
      <c r="T216" s="173"/>
    </row>
    <row r="217" spans="2:20" hidden="1" outlineLevel="1">
      <c r="B217" s="74">
        <f t="shared" si="65"/>
        <v>50771</v>
      </c>
      <c r="C217" s="383">
        <f t="shared" ref="C217:C228" si="67">(C205*(1+M217))*IF(AND(MONTH(K217)=2,OR(J205=2036,J205=2040)),28/29,1)</f>
        <v>3249454.0503061437</v>
      </c>
      <c r="D217" s="384">
        <f>IF(ISNUMBER($F217)*SUM(F217:F228)&lt;&gt;0,VLOOKUP($J217,'Table 1'!$B$13:$C$33,2,FALSE)/12*1000*Study_MW,0)</f>
        <v>1294815.2601686122</v>
      </c>
      <c r="E217" s="384">
        <f t="shared" ref="E217:E228" si="68">C217+D217</f>
        <v>4544269.3104747562</v>
      </c>
      <c r="F217" s="383">
        <f>IF(J217&gt;2036,F205*IF(AND(MONTH(B217)=2,OR(J205=2036,J205=2040)),28/29,1),INDEX([24]Delta!$F$1:$EE$65554,$L$14,$I217))</f>
        <v>74400</v>
      </c>
      <c r="G217" s="385">
        <f t="shared" ref="G217:G228" si="69">IFERROR(E217/$F217,0)</f>
        <v>61.078888581649949</v>
      </c>
      <c r="I217" s="60">
        <f>I97</f>
        <v>92</v>
      </c>
      <c r="J217" s="73">
        <f t="shared" si="62"/>
        <v>2039</v>
      </c>
      <c r="K217" s="74">
        <f t="shared" si="63"/>
        <v>50771</v>
      </c>
      <c r="M217" s="41">
        <f>VLOOKUP(J217,'[21]Inflation Forecast'!$B$6:$C$61,2,FALSE)</f>
        <v>2.3E-2</v>
      </c>
      <c r="T217" s="173"/>
    </row>
    <row r="218" spans="2:20" hidden="1" outlineLevel="1">
      <c r="B218" s="78">
        <f t="shared" si="65"/>
        <v>50802</v>
      </c>
      <c r="C218" s="386">
        <f t="shared" si="67"/>
        <v>2558904.7251436105</v>
      </c>
      <c r="D218" s="387">
        <f>IF(ISNUMBER($F218)*SUM(F218:F229)&lt;&gt;0,VLOOKUP($J218,'Table 1'!$B$13:$C$33,2,FALSE)/12*1000*Study_MW,0)</f>
        <v>1294815.2601686122</v>
      </c>
      <c r="E218" s="387">
        <f t="shared" si="68"/>
        <v>3853719.9853122225</v>
      </c>
      <c r="F218" s="386">
        <f>IF(J218&gt;2036,F206*IF(AND(MONTH(B218)=2,OR(J206=2036,J206=2040)),28/29,1),INDEX([24]Delta!$F$1:$EE$65554,$L$14,$I218))</f>
        <v>67200</v>
      </c>
      <c r="G218" s="388">
        <f t="shared" si="69"/>
        <v>57.347023590955693</v>
      </c>
      <c r="I218" s="77">
        <f t="shared" ref="I218:I228" si="70">I98</f>
        <v>93</v>
      </c>
      <c r="J218" s="73">
        <f t="shared" si="62"/>
        <v>2039</v>
      </c>
      <c r="K218" s="78">
        <f t="shared" si="63"/>
        <v>50802</v>
      </c>
      <c r="M218" s="41">
        <f>VLOOKUP(J218,'[21]Inflation Forecast'!$B$6:$C$61,2,FALSE)</f>
        <v>2.3E-2</v>
      </c>
      <c r="T218" s="173"/>
    </row>
    <row r="219" spans="2:20" hidden="1" outlineLevel="1">
      <c r="B219" s="78">
        <f t="shared" si="65"/>
        <v>50830</v>
      </c>
      <c r="C219" s="386">
        <f t="shared" si="67"/>
        <v>2383968.5285158358</v>
      </c>
      <c r="D219" s="387">
        <f>IF(ISNUMBER($F219)*SUM(F219:F230)&lt;&gt;0,VLOOKUP($J219,'Table 1'!$B$13:$C$33,2,FALSE)/12*1000*Study_MW,0)</f>
        <v>1294815.2601686122</v>
      </c>
      <c r="E219" s="387">
        <f t="shared" si="68"/>
        <v>3678783.7886844482</v>
      </c>
      <c r="F219" s="386">
        <f>IF(J219&gt;2036,F207*IF(AND(MONTH(B219)=2,OR(J207=2036,J207=2040)),28/29,1),INDEX([24]Delta!$F$1:$EE$65554,$L$14,$I219))</f>
        <v>74400</v>
      </c>
      <c r="G219" s="388">
        <f t="shared" si="69"/>
        <v>49.446018665113549</v>
      </c>
      <c r="I219" s="77">
        <f t="shared" si="70"/>
        <v>94</v>
      </c>
      <c r="J219" s="73">
        <f t="shared" si="62"/>
        <v>2039</v>
      </c>
      <c r="K219" s="78">
        <f t="shared" si="63"/>
        <v>50830</v>
      </c>
      <c r="M219" s="41">
        <f>VLOOKUP(J219,'[21]Inflation Forecast'!$B$6:$C$61,2,FALSE)</f>
        <v>2.3E-2</v>
      </c>
      <c r="T219" s="173"/>
    </row>
    <row r="220" spans="2:20" hidden="1" outlineLevel="1">
      <c r="B220" s="78">
        <f t="shared" si="65"/>
        <v>50861</v>
      </c>
      <c r="C220" s="386">
        <f t="shared" si="67"/>
        <v>1285399.4251752694</v>
      </c>
      <c r="D220" s="387">
        <f>IF(ISNUMBER($F220)*SUM(F220:F231)&lt;&gt;0,VLOOKUP($J220,'Table 1'!$B$13:$C$33,2,FALSE)/12*1000*Study_MW,0)</f>
        <v>1294815.2601686122</v>
      </c>
      <c r="E220" s="387">
        <f t="shared" si="68"/>
        <v>2580214.6853438816</v>
      </c>
      <c r="F220" s="386">
        <f>IF(J220&gt;2036,F208*IF(AND(MONTH(B220)=2,OR(J208=2036,J208=2040)),28/29,1),INDEX([24]Delta!$F$1:$EE$65554,$L$14,$I220))</f>
        <v>72000</v>
      </c>
      <c r="G220" s="388">
        <f t="shared" si="69"/>
        <v>35.836315074220579</v>
      </c>
      <c r="I220" s="77">
        <f t="shared" si="70"/>
        <v>95</v>
      </c>
      <c r="J220" s="73">
        <f t="shared" si="62"/>
        <v>2039</v>
      </c>
      <c r="K220" s="78">
        <f t="shared" si="63"/>
        <v>50861</v>
      </c>
      <c r="M220" s="41">
        <f>VLOOKUP(J220,'[21]Inflation Forecast'!$B$6:$C$61,2,FALSE)</f>
        <v>2.3E-2</v>
      </c>
      <c r="T220" s="173"/>
    </row>
    <row r="221" spans="2:20" hidden="1" outlineLevel="1">
      <c r="B221" s="78">
        <f t="shared" si="65"/>
        <v>50891</v>
      </c>
      <c r="C221" s="386">
        <f t="shared" si="67"/>
        <v>1126951.6594429782</v>
      </c>
      <c r="D221" s="387">
        <f>IF(ISNUMBER($F221)*SUM(F221:F232)&lt;&gt;0,VLOOKUP($J221,'Table 1'!$B$13:$C$33,2,FALSE)/12*1000*Study_MW,0)</f>
        <v>1294815.2601686122</v>
      </c>
      <c r="E221" s="387">
        <f t="shared" si="68"/>
        <v>2421766.9196115904</v>
      </c>
      <c r="F221" s="386">
        <f>IF(J221&gt;2036,F209*IF(AND(MONTH(B221)=2,OR(J209=2036,J209=2040)),28/29,1),INDEX([24]Delta!$F$1:$EE$65554,$L$14,$I221))</f>
        <v>74400</v>
      </c>
      <c r="G221" s="388">
        <f t="shared" si="69"/>
        <v>32.550630639940735</v>
      </c>
      <c r="I221" s="77">
        <f t="shared" si="70"/>
        <v>96</v>
      </c>
      <c r="J221" s="73">
        <f t="shared" si="62"/>
        <v>2039</v>
      </c>
      <c r="K221" s="78">
        <f t="shared" si="63"/>
        <v>50891</v>
      </c>
      <c r="M221" s="41">
        <f>VLOOKUP(J221,'[21]Inflation Forecast'!$B$6:$C$61,2,FALSE)</f>
        <v>2.3E-2</v>
      </c>
      <c r="T221" s="173"/>
    </row>
    <row r="222" spans="2:20" hidden="1" outlineLevel="1">
      <c r="B222" s="78">
        <f t="shared" si="65"/>
        <v>50922</v>
      </c>
      <c r="C222" s="386">
        <f t="shared" si="67"/>
        <v>1931937.5006935643</v>
      </c>
      <c r="D222" s="387">
        <f>IF(ISNUMBER($F222)*SUM(F222:F233)&lt;&gt;0,VLOOKUP($J222,'Table 1'!$B$13:$C$33,2,FALSE)/12*1000*Study_MW,0)</f>
        <v>1294815.2601686122</v>
      </c>
      <c r="E222" s="387">
        <f t="shared" si="68"/>
        <v>3226752.7608621763</v>
      </c>
      <c r="F222" s="386">
        <f>IF(J222&gt;2036,F210*IF(AND(MONTH(B222)=2,OR(J210=2036,J210=2040)),28/29,1),INDEX([24]Delta!$F$1:$EE$65554,$L$14,$I222))</f>
        <v>72000</v>
      </c>
      <c r="G222" s="388">
        <f t="shared" si="69"/>
        <v>44.816010567530228</v>
      </c>
      <c r="I222" s="77">
        <f t="shared" si="70"/>
        <v>97</v>
      </c>
      <c r="J222" s="73">
        <f t="shared" si="62"/>
        <v>2039</v>
      </c>
      <c r="K222" s="78">
        <f t="shared" si="63"/>
        <v>50922</v>
      </c>
      <c r="M222" s="41">
        <f>VLOOKUP(J222,'[21]Inflation Forecast'!$B$6:$C$61,2,FALSE)</f>
        <v>2.3E-2</v>
      </c>
      <c r="T222" s="173"/>
    </row>
    <row r="223" spans="2:20" hidden="1" outlineLevel="1">
      <c r="B223" s="78">
        <f t="shared" si="65"/>
        <v>50952</v>
      </c>
      <c r="C223" s="386">
        <f t="shared" si="67"/>
        <v>2830941.1081564161</v>
      </c>
      <c r="D223" s="387">
        <f>IF(ISNUMBER($F223)*SUM(F223:F234)&lt;&gt;0,VLOOKUP($J223,'Table 1'!$B$13:$C$33,2,FALSE)/12*1000*Study_MW,0)</f>
        <v>1294815.2601686122</v>
      </c>
      <c r="E223" s="387">
        <f t="shared" si="68"/>
        <v>4125756.3683250286</v>
      </c>
      <c r="F223" s="386">
        <f>IF(J223&gt;2036,F211*IF(AND(MONTH(B223)=2,OR(J211=2036,J211=2040)),28/29,1),INDEX([24]Delta!$F$1:$EE$65554,$L$14,$I223))</f>
        <v>74400</v>
      </c>
      <c r="G223" s="388">
        <f t="shared" si="69"/>
        <v>55.453714628024578</v>
      </c>
      <c r="I223" s="77">
        <f t="shared" si="70"/>
        <v>98</v>
      </c>
      <c r="J223" s="73">
        <f t="shared" si="62"/>
        <v>2039</v>
      </c>
      <c r="K223" s="78">
        <f t="shared" si="63"/>
        <v>50952</v>
      </c>
      <c r="M223" s="41">
        <f>VLOOKUP(J223,'[21]Inflation Forecast'!$B$6:$C$61,2,FALSE)</f>
        <v>2.3E-2</v>
      </c>
      <c r="T223" s="173"/>
    </row>
    <row r="224" spans="2:20" hidden="1" outlineLevel="1">
      <c r="B224" s="78">
        <f t="shared" si="65"/>
        <v>50983</v>
      </c>
      <c r="C224" s="386">
        <f t="shared" si="67"/>
        <v>3141780.6932123494</v>
      </c>
      <c r="D224" s="387">
        <f>IF(ISNUMBER($F224)*SUM(F224:F235)&lt;&gt;0,VLOOKUP($J224,'Table 1'!$B$13:$C$33,2,FALSE)/12*1000*Study_MW,0)</f>
        <v>1294815.2601686122</v>
      </c>
      <c r="E224" s="387">
        <f t="shared" si="68"/>
        <v>4436595.9533809619</v>
      </c>
      <c r="F224" s="386">
        <f>IF(J224&gt;2036,F212*IF(AND(MONTH(B224)=2,OR(J212=2036,J212=2040)),28/29,1),INDEX([24]Delta!$F$1:$EE$65554,$L$14,$I224))</f>
        <v>74400</v>
      </c>
      <c r="G224" s="388">
        <f t="shared" si="69"/>
        <v>59.63166604006669</v>
      </c>
      <c r="I224" s="77">
        <f t="shared" si="70"/>
        <v>99</v>
      </c>
      <c r="J224" s="73">
        <f t="shared" si="62"/>
        <v>2039</v>
      </c>
      <c r="K224" s="78">
        <f t="shared" si="63"/>
        <v>50983</v>
      </c>
      <c r="M224" s="41">
        <f>VLOOKUP(J224,'[21]Inflation Forecast'!$B$6:$C$61,2,FALSE)</f>
        <v>2.3E-2</v>
      </c>
      <c r="T224" s="173"/>
    </row>
    <row r="225" spans="2:20" hidden="1" outlineLevel="1">
      <c r="B225" s="78">
        <f t="shared" si="65"/>
        <v>51014</v>
      </c>
      <c r="C225" s="386">
        <f t="shared" si="67"/>
        <v>2836771.4302233467</v>
      </c>
      <c r="D225" s="387">
        <f>IF(ISNUMBER($F225)*SUM(F225:F236)&lt;&gt;0,VLOOKUP($J225,'Table 1'!$B$13:$C$33,2,FALSE)/12*1000*Study_MW,0)</f>
        <v>1294815.2601686122</v>
      </c>
      <c r="E225" s="387">
        <f t="shared" si="68"/>
        <v>4131586.6903919587</v>
      </c>
      <c r="F225" s="386">
        <f>IF(J225&gt;2036,F213*IF(AND(MONTH(B225)=2,OR(J213=2036,J213=2040)),28/29,1),INDEX([24]Delta!$F$1:$EE$65554,$L$14,$I225))</f>
        <v>72000</v>
      </c>
      <c r="G225" s="388">
        <f t="shared" si="69"/>
        <v>57.38314847766609</v>
      </c>
      <c r="I225" s="77">
        <f t="shared" si="70"/>
        <v>100</v>
      </c>
      <c r="J225" s="73">
        <f t="shared" si="62"/>
        <v>2039</v>
      </c>
      <c r="K225" s="78">
        <f t="shared" si="63"/>
        <v>51014</v>
      </c>
      <c r="M225" s="41">
        <f>VLOOKUP(J225,'[21]Inflation Forecast'!$B$6:$C$61,2,FALSE)</f>
        <v>2.3E-2</v>
      </c>
      <c r="T225" s="173"/>
    </row>
    <row r="226" spans="2:20" hidden="1" outlineLevel="1">
      <c r="B226" s="78">
        <f t="shared" si="65"/>
        <v>51044</v>
      </c>
      <c r="C226" s="386">
        <f t="shared" si="67"/>
        <v>2656237.0349201066</v>
      </c>
      <c r="D226" s="387">
        <f>IF(ISNUMBER($F226)*SUM(F226:F237)&lt;&gt;0,VLOOKUP($J226,'Table 1'!$B$13:$C$33,2,FALSE)/12*1000*Study_MW,0)</f>
        <v>1294815.2601686122</v>
      </c>
      <c r="E226" s="387">
        <f t="shared" si="68"/>
        <v>3951052.2950887186</v>
      </c>
      <c r="F226" s="386">
        <f>IF(J226&gt;2036,F214*IF(AND(MONTH(B226)=2,OR(J214=2036,J214=2040)),28/29,1),INDEX([24]Delta!$F$1:$EE$65554,$L$14,$I226))</f>
        <v>74400</v>
      </c>
      <c r="G226" s="388">
        <f t="shared" si="69"/>
        <v>53.105541600654817</v>
      </c>
      <c r="I226" s="77">
        <f t="shared" si="70"/>
        <v>101</v>
      </c>
      <c r="J226" s="73">
        <f t="shared" si="62"/>
        <v>2039</v>
      </c>
      <c r="K226" s="78">
        <f t="shared" si="63"/>
        <v>51044</v>
      </c>
      <c r="M226" s="41">
        <f>VLOOKUP(J226,'[21]Inflation Forecast'!$B$6:$C$61,2,FALSE)</f>
        <v>2.3E-2</v>
      </c>
      <c r="T226" s="173"/>
    </row>
    <row r="227" spans="2:20" hidden="1" outlineLevel="1">
      <c r="B227" s="78">
        <f t="shared" si="65"/>
        <v>51075</v>
      </c>
      <c r="C227" s="386">
        <f t="shared" si="67"/>
        <v>2757406.0902763125</v>
      </c>
      <c r="D227" s="387">
        <f>IF(ISNUMBER($F227)*SUM(F227:F238)&lt;&gt;0,VLOOKUP($J227,'Table 1'!$B$13:$C$33,2,FALSE)/12*1000*Study_MW,0)</f>
        <v>1294815.2601686122</v>
      </c>
      <c r="E227" s="387">
        <f t="shared" si="68"/>
        <v>4052221.350444925</v>
      </c>
      <c r="F227" s="386">
        <f>IF(J227&gt;2036,F215*IF(AND(MONTH(B227)=2,OR(J215=2036,J215=2040)),28/29,1),INDEX([24]Delta!$F$1:$EE$65554,$L$14,$I227))</f>
        <v>72000</v>
      </c>
      <c r="G227" s="388">
        <f t="shared" si="69"/>
        <v>56.280852089512848</v>
      </c>
      <c r="I227" s="77">
        <f t="shared" si="70"/>
        <v>102</v>
      </c>
      <c r="J227" s="73">
        <f t="shared" si="62"/>
        <v>2039</v>
      </c>
      <c r="K227" s="78">
        <f t="shared" si="63"/>
        <v>51075</v>
      </c>
      <c r="M227" s="41">
        <f>VLOOKUP(J227,'[21]Inflation Forecast'!$B$6:$C$61,2,FALSE)</f>
        <v>2.3E-2</v>
      </c>
      <c r="T227" s="173"/>
    </row>
    <row r="228" spans="2:20" hidden="1" outlineLevel="1">
      <c r="B228" s="82">
        <f t="shared" si="65"/>
        <v>51105</v>
      </c>
      <c r="C228" s="389">
        <f t="shared" si="67"/>
        <v>3608838.6127333133</v>
      </c>
      <c r="D228" s="390">
        <f>IF(ISNUMBER($F228)*SUM(F228:F239)&lt;&gt;0,VLOOKUP($J228,'Table 1'!$B$13:$C$33,2,FALSE)/12*1000*Study_MW,0)</f>
        <v>1294815.2601686122</v>
      </c>
      <c r="E228" s="390">
        <f t="shared" si="68"/>
        <v>4903653.8729019258</v>
      </c>
      <c r="F228" s="389">
        <f>IF(J228&gt;2036,F216*IF(AND(MONTH(B228)=2,OR(J216=2036,J216=2040)),28/29,1),INDEX([24]Delta!$F$1:$EE$65554,$L$14,$I228))</f>
        <v>74400</v>
      </c>
      <c r="G228" s="391">
        <f t="shared" si="69"/>
        <v>65.909326248681793</v>
      </c>
      <c r="I228" s="64">
        <f t="shared" si="70"/>
        <v>103</v>
      </c>
      <c r="J228" s="73">
        <f t="shared" si="62"/>
        <v>2039</v>
      </c>
      <c r="K228" s="82">
        <f t="shared" si="63"/>
        <v>51105</v>
      </c>
      <c r="M228" s="41">
        <f>VLOOKUP(J228,'[21]Inflation Forecast'!$B$6:$C$61,2,FALSE)</f>
        <v>2.3E-2</v>
      </c>
      <c r="T228" s="173"/>
    </row>
    <row r="229" spans="2:20" hidden="1" outlineLevel="1">
      <c r="B229" s="74">
        <f t="shared" si="65"/>
        <v>51136</v>
      </c>
      <c r="C229" s="383">
        <f>(C217*(1+M229))*IF(AND(MONTH(K229)=2,OR(J217=2036,J217=2040)),28/29,1)</f>
        <v>3324191.4934631847</v>
      </c>
      <c r="D229" s="384">
        <f>IF(ISNUMBER($F229)*SUM(F229:F240)&lt;&gt;0,VLOOKUP($J229,'Table 1'!$B$13:$C$33,2,FALSE)/12*1000*Study_MW,0)</f>
        <v>1324471.4551336369</v>
      </c>
      <c r="E229" s="384">
        <f t="shared" ref="E229:E240" si="71">C229+D229</f>
        <v>4648662.9485968221</v>
      </c>
      <c r="F229" s="383">
        <f>IF(J229&gt;2036,F217*IF(AND(MONTH(B229)=2,OR(J217=2036,J217=2040)),28/29,1),INDEX([24]Delta!$F$1:$EE$65554,$L$14,$I229))</f>
        <v>74400</v>
      </c>
      <c r="G229" s="385">
        <f t="shared" ref="G229:G240" si="72">IFERROR(E229/$F229,0)</f>
        <v>62.482028878989546</v>
      </c>
      <c r="I229" s="60">
        <f>I109</f>
        <v>105</v>
      </c>
      <c r="J229" s="73">
        <f t="shared" si="62"/>
        <v>2040</v>
      </c>
      <c r="K229" s="74">
        <f t="shared" si="63"/>
        <v>51136</v>
      </c>
      <c r="M229" s="41">
        <f>VLOOKUP(J229,'[21]Inflation Forecast'!$B$6:$C$61,2,FALSE)</f>
        <v>2.3E-2</v>
      </c>
      <c r="T229" s="173"/>
    </row>
    <row r="230" spans="2:20" hidden="1" outlineLevel="1">
      <c r="B230" s="78">
        <f t="shared" si="65"/>
        <v>51167</v>
      </c>
      <c r="C230" s="386">
        <f t="shared" ref="C230:C240" si="73">(C218*(1+M230))*IF(AND(MONTH(K230)=2,OR(J218=2036,J218=2040)),28/29,1)</f>
        <v>2617759.5338219134</v>
      </c>
      <c r="D230" s="387">
        <f>IF(ISNUMBER($F230)*SUM(F230:F241)&lt;&gt;0,VLOOKUP($J230,'Table 1'!$B$13:$C$33,2,FALSE)/12*1000*Study_MW,0)</f>
        <v>1324471.4551336369</v>
      </c>
      <c r="E230" s="387">
        <f t="shared" si="71"/>
        <v>3942230.9889555504</v>
      </c>
      <c r="F230" s="386">
        <f>IF(J230&gt;2036,F218*IF(AND(MONTH(B230)=2,OR(J218=2036,J218=2040)),28/29,1),INDEX([24]Delta!$F$1:$EE$65554,$L$14,$I230))</f>
        <v>67200</v>
      </c>
      <c r="G230" s="388">
        <f t="shared" si="72"/>
        <v>58.664151621362358</v>
      </c>
      <c r="I230" s="77">
        <f t="shared" ref="I230:I240" si="74">I110</f>
        <v>106</v>
      </c>
      <c r="J230" s="73">
        <f t="shared" si="62"/>
        <v>2040</v>
      </c>
      <c r="K230" s="78">
        <f t="shared" si="63"/>
        <v>51167</v>
      </c>
      <c r="M230" s="41">
        <f>VLOOKUP(J230,'[21]Inflation Forecast'!$B$6:$C$61,2,FALSE)</f>
        <v>2.3E-2</v>
      </c>
      <c r="T230" s="173"/>
    </row>
    <row r="231" spans="2:20" hidden="1" outlineLevel="1">
      <c r="B231" s="78">
        <f t="shared" si="65"/>
        <v>51196</v>
      </c>
      <c r="C231" s="386">
        <f t="shared" si="73"/>
        <v>2438799.8046716996</v>
      </c>
      <c r="D231" s="387">
        <f>IF(ISNUMBER($F231)*SUM(F231:F242)&lt;&gt;0,VLOOKUP($J231,'Table 1'!$B$13:$C$33,2,FALSE)/12*1000*Study_MW,0)</f>
        <v>1324471.4551336369</v>
      </c>
      <c r="E231" s="387">
        <f t="shared" si="71"/>
        <v>3763271.2598053366</v>
      </c>
      <c r="F231" s="386">
        <f>IF(J231&gt;2036,F219*IF(AND(MONTH(B231)=2,OR(J219=2036,J219=2040)),28/29,1),INDEX([24]Delta!$F$1:$EE$65554,$L$14,$I231))</f>
        <v>74400</v>
      </c>
      <c r="G231" s="388">
        <f t="shared" si="72"/>
        <v>50.581602954372805</v>
      </c>
      <c r="I231" s="77">
        <f t="shared" si="74"/>
        <v>107</v>
      </c>
      <c r="J231" s="73">
        <f t="shared" si="62"/>
        <v>2040</v>
      </c>
      <c r="K231" s="78">
        <f t="shared" si="63"/>
        <v>51196</v>
      </c>
      <c r="M231" s="41">
        <f>VLOOKUP(J231,'[21]Inflation Forecast'!$B$6:$C$61,2,FALSE)</f>
        <v>2.3E-2</v>
      </c>
      <c r="T231" s="173"/>
    </row>
    <row r="232" spans="2:20" hidden="1" outlineLevel="1">
      <c r="B232" s="78">
        <f t="shared" si="65"/>
        <v>51227</v>
      </c>
      <c r="C232" s="386">
        <f t="shared" si="73"/>
        <v>1314963.6119543004</v>
      </c>
      <c r="D232" s="387">
        <f>IF(ISNUMBER($F232)*SUM(F232:F243)&lt;&gt;0,VLOOKUP($J232,'Table 1'!$B$13:$C$33,2,FALSE)/12*1000*Study_MW,0)</f>
        <v>1324471.4551336369</v>
      </c>
      <c r="E232" s="387">
        <f t="shared" si="71"/>
        <v>2639435.0670879371</v>
      </c>
      <c r="F232" s="386">
        <f>IF(J232&gt;2036,F220*IF(AND(MONTH(B232)=2,OR(J220=2036,J220=2040)),28/29,1),INDEX([24]Delta!$F$1:$EE$65554,$L$14,$I232))</f>
        <v>72000</v>
      </c>
      <c r="G232" s="388">
        <f t="shared" si="72"/>
        <v>36.65882037622135</v>
      </c>
      <c r="I232" s="77">
        <f t="shared" si="74"/>
        <v>108</v>
      </c>
      <c r="J232" s="73">
        <f t="shared" si="62"/>
        <v>2040</v>
      </c>
      <c r="K232" s="78">
        <f t="shared" si="63"/>
        <v>51227</v>
      </c>
      <c r="M232" s="41">
        <f>VLOOKUP(J232,'[21]Inflation Forecast'!$B$6:$C$61,2,FALSE)</f>
        <v>2.3E-2</v>
      </c>
      <c r="T232" s="173"/>
    </row>
    <row r="233" spans="2:20" hidden="1" outlineLevel="1">
      <c r="B233" s="78">
        <f t="shared" si="65"/>
        <v>51257</v>
      </c>
      <c r="C233" s="386">
        <f t="shared" si="73"/>
        <v>1152871.5476101667</v>
      </c>
      <c r="D233" s="387">
        <f>IF(ISNUMBER($F233)*SUM(F233:F244)&lt;&gt;0,VLOOKUP($J233,'Table 1'!$B$13:$C$33,2,FALSE)/12*1000*Study_MW,0)</f>
        <v>1324471.4551336369</v>
      </c>
      <c r="E233" s="387">
        <f t="shared" si="71"/>
        <v>2477343.0027438039</v>
      </c>
      <c r="F233" s="386">
        <f>IF(J233&gt;2036,F221*IF(AND(MONTH(B233)=2,OR(J221=2036,J221=2040)),28/29,1),INDEX([24]Delta!$F$1:$EE$65554,$L$14,$I233))</f>
        <v>74400</v>
      </c>
      <c r="G233" s="388">
        <f t="shared" si="72"/>
        <v>33.297621004621021</v>
      </c>
      <c r="I233" s="77">
        <f t="shared" si="74"/>
        <v>109</v>
      </c>
      <c r="J233" s="73">
        <f t="shared" si="62"/>
        <v>2040</v>
      </c>
      <c r="K233" s="78">
        <f t="shared" si="63"/>
        <v>51257</v>
      </c>
      <c r="M233" s="41">
        <f>VLOOKUP(J233,'[21]Inflation Forecast'!$B$6:$C$61,2,FALSE)</f>
        <v>2.3E-2</v>
      </c>
      <c r="T233" s="173"/>
    </row>
    <row r="234" spans="2:20" hidden="1" outlineLevel="1">
      <c r="B234" s="78">
        <f t="shared" si="65"/>
        <v>51288</v>
      </c>
      <c r="C234" s="386">
        <f t="shared" si="73"/>
        <v>1976372.063209516</v>
      </c>
      <c r="D234" s="387">
        <f>IF(ISNUMBER($F234)*SUM(F234:F245)&lt;&gt;0,VLOOKUP($J234,'Table 1'!$B$13:$C$33,2,FALSE)/12*1000*Study_MW,0)</f>
        <v>1324471.4551336369</v>
      </c>
      <c r="E234" s="387">
        <f t="shared" si="71"/>
        <v>3300843.5183431529</v>
      </c>
      <c r="F234" s="386">
        <f>IF(J234&gt;2036,F222*IF(AND(MONTH(B234)=2,OR(J222=2036,J222=2040)),28/29,1),INDEX([24]Delta!$F$1:$EE$65554,$L$14,$I234))</f>
        <v>72000</v>
      </c>
      <c r="G234" s="388">
        <f t="shared" si="72"/>
        <v>45.845048865877125</v>
      </c>
      <c r="I234" s="77">
        <f t="shared" si="74"/>
        <v>110</v>
      </c>
      <c r="J234" s="73">
        <f t="shared" si="62"/>
        <v>2040</v>
      </c>
      <c r="K234" s="78">
        <f t="shared" si="63"/>
        <v>51288</v>
      </c>
      <c r="M234" s="41">
        <f>VLOOKUP(J234,'[21]Inflation Forecast'!$B$6:$C$61,2,FALSE)</f>
        <v>2.3E-2</v>
      </c>
      <c r="T234" s="173"/>
    </row>
    <row r="235" spans="2:20" hidden="1" outlineLevel="1">
      <c r="B235" s="78">
        <f t="shared" si="65"/>
        <v>51318</v>
      </c>
      <c r="C235" s="386">
        <f t="shared" si="73"/>
        <v>2896052.7536440133</v>
      </c>
      <c r="D235" s="387">
        <f>IF(ISNUMBER($F235)*SUM(F235:F246)&lt;&gt;0,VLOOKUP($J235,'Table 1'!$B$13:$C$33,2,FALSE)/12*1000*Study_MW,0)</f>
        <v>1324471.4551336369</v>
      </c>
      <c r="E235" s="387">
        <f t="shared" si="71"/>
        <v>4220524.2087776503</v>
      </c>
      <c r="F235" s="386">
        <f>IF(J235&gt;2036,F223*IF(AND(MONTH(B235)=2,OR(J223=2036,J223=2040)),28/29,1),INDEX([24]Delta!$F$1:$EE$65554,$L$14,$I235))</f>
        <v>74400</v>
      </c>
      <c r="G235" s="388">
        <f t="shared" si="72"/>
        <v>56.727475924430784</v>
      </c>
      <c r="I235" s="77">
        <f t="shared" si="74"/>
        <v>111</v>
      </c>
      <c r="J235" s="73">
        <f t="shared" si="62"/>
        <v>2040</v>
      </c>
      <c r="K235" s="78">
        <f t="shared" si="63"/>
        <v>51318</v>
      </c>
      <c r="M235" s="41">
        <f>VLOOKUP(J235,'[21]Inflation Forecast'!$B$6:$C$61,2,FALSE)</f>
        <v>2.3E-2</v>
      </c>
      <c r="T235" s="173"/>
    </row>
    <row r="236" spans="2:20" hidden="1" outlineLevel="1">
      <c r="B236" s="78">
        <f t="shared" si="65"/>
        <v>51349</v>
      </c>
      <c r="C236" s="386">
        <f t="shared" si="73"/>
        <v>3214041.6491562333</v>
      </c>
      <c r="D236" s="387">
        <f>IF(ISNUMBER($F236)*SUM(F236:F247)&lt;&gt;0,VLOOKUP($J236,'Table 1'!$B$13:$C$33,2,FALSE)/12*1000*Study_MW,0)</f>
        <v>1324471.4551336369</v>
      </c>
      <c r="E236" s="387">
        <f t="shared" si="71"/>
        <v>4538513.1042898707</v>
      </c>
      <c r="F236" s="386">
        <f>IF(J236&gt;2036,F224*IF(AND(MONTH(B236)=2,OR(J224=2036,J224=2040)),28/29,1),INDEX([24]Delta!$F$1:$EE$65554,$L$14,$I236))</f>
        <v>74400</v>
      </c>
      <c r="G236" s="388">
        <f t="shared" si="72"/>
        <v>61.001520218949878</v>
      </c>
      <c r="I236" s="77">
        <f t="shared" si="74"/>
        <v>112</v>
      </c>
      <c r="J236" s="73">
        <f t="shared" si="62"/>
        <v>2040</v>
      </c>
      <c r="K236" s="78">
        <f t="shared" si="63"/>
        <v>51349</v>
      </c>
      <c r="M236" s="41">
        <f>VLOOKUP(J236,'[21]Inflation Forecast'!$B$6:$C$61,2,FALSE)</f>
        <v>2.3E-2</v>
      </c>
      <c r="T236" s="173"/>
    </row>
    <row r="237" spans="2:20" hidden="1" outlineLevel="1">
      <c r="B237" s="78">
        <f t="shared" si="65"/>
        <v>51380</v>
      </c>
      <c r="C237" s="386">
        <f t="shared" si="73"/>
        <v>2902017.1731184833</v>
      </c>
      <c r="D237" s="387">
        <f>IF(ISNUMBER($F237)*SUM(F237:F248)&lt;&gt;0,VLOOKUP($J237,'Table 1'!$B$13:$C$33,2,FALSE)/12*1000*Study_MW,0)</f>
        <v>1324471.4551336369</v>
      </c>
      <c r="E237" s="387">
        <f t="shared" si="71"/>
        <v>4226488.6282521207</v>
      </c>
      <c r="F237" s="386">
        <f>IF(J237&gt;2036,F225*IF(AND(MONTH(B237)=2,OR(J225=2036,J225=2040)),28/29,1),INDEX([24]Delta!$F$1:$EE$65554,$L$14,$I237))</f>
        <v>72000</v>
      </c>
      <c r="G237" s="388">
        <f t="shared" si="72"/>
        <v>58.701230947946122</v>
      </c>
      <c r="I237" s="77">
        <f t="shared" si="74"/>
        <v>113</v>
      </c>
      <c r="J237" s="73">
        <f t="shared" si="62"/>
        <v>2040</v>
      </c>
      <c r="K237" s="78">
        <f t="shared" si="63"/>
        <v>51380</v>
      </c>
      <c r="M237" s="41">
        <f>VLOOKUP(J237,'[21]Inflation Forecast'!$B$6:$C$61,2,FALSE)</f>
        <v>2.3E-2</v>
      </c>
      <c r="T237" s="173"/>
    </row>
    <row r="238" spans="2:20" hidden="1" outlineLevel="1">
      <c r="B238" s="78">
        <f t="shared" si="65"/>
        <v>51410</v>
      </c>
      <c r="C238" s="386">
        <f t="shared" si="73"/>
        <v>2717330.4867232689</v>
      </c>
      <c r="D238" s="387">
        <f>IF(ISNUMBER($F238)*SUM(F238:F249)&lt;&gt;0,VLOOKUP($J238,'Table 1'!$B$13:$C$33,2,FALSE)/12*1000*Study_MW,0)</f>
        <v>1324471.4551336369</v>
      </c>
      <c r="E238" s="387">
        <f t="shared" si="71"/>
        <v>4041801.9418569058</v>
      </c>
      <c r="F238" s="386">
        <f>IF(J238&gt;2036,F226*IF(AND(MONTH(B238)=2,OR(J226=2036,J226=2040)),28/29,1),INDEX([24]Delta!$F$1:$EE$65554,$L$14,$I238))</f>
        <v>74400</v>
      </c>
      <c r="G238" s="388">
        <f t="shared" si="72"/>
        <v>54.325294917431528</v>
      </c>
      <c r="I238" s="77">
        <f t="shared" si="74"/>
        <v>114</v>
      </c>
      <c r="J238" s="73">
        <f t="shared" si="62"/>
        <v>2040</v>
      </c>
      <c r="K238" s="78">
        <f t="shared" si="63"/>
        <v>51410</v>
      </c>
      <c r="M238" s="41">
        <f>VLOOKUP(J238,'[21]Inflation Forecast'!$B$6:$C$61,2,FALSE)</f>
        <v>2.3E-2</v>
      </c>
      <c r="T238" s="173"/>
    </row>
    <row r="239" spans="2:20" hidden="1" outlineLevel="1">
      <c r="B239" s="78">
        <f t="shared" si="65"/>
        <v>51441</v>
      </c>
      <c r="C239" s="386">
        <f t="shared" si="73"/>
        <v>2820826.4303526673</v>
      </c>
      <c r="D239" s="387">
        <f>IF(ISNUMBER($F239)*SUM(F239:F250)&lt;&gt;0,VLOOKUP($J239,'Table 1'!$B$13:$C$33,2,FALSE)/12*1000*Study_MW,0)</f>
        <v>1324471.4551336369</v>
      </c>
      <c r="E239" s="387">
        <f t="shared" si="71"/>
        <v>4145297.8854863043</v>
      </c>
      <c r="F239" s="386">
        <f>IF(J239&gt;2036,F227*IF(AND(MONTH(B239)=2,OR(J227=2036,J227=2040)),28/29,1),INDEX([24]Delta!$F$1:$EE$65554,$L$14,$I239))</f>
        <v>72000</v>
      </c>
      <c r="G239" s="388">
        <f t="shared" si="72"/>
        <v>57.573581742865336</v>
      </c>
      <c r="I239" s="77">
        <f t="shared" si="74"/>
        <v>115</v>
      </c>
      <c r="J239" s="73">
        <f t="shared" si="62"/>
        <v>2040</v>
      </c>
      <c r="K239" s="78">
        <f t="shared" si="63"/>
        <v>51441</v>
      </c>
      <c r="M239" s="41">
        <f>VLOOKUP(J239,'[21]Inflation Forecast'!$B$6:$C$61,2,FALSE)</f>
        <v>2.3E-2</v>
      </c>
      <c r="T239" s="173"/>
    </row>
    <row r="240" spans="2:20" hidden="1" outlineLevel="1">
      <c r="B240" s="82">
        <f t="shared" si="65"/>
        <v>51471</v>
      </c>
      <c r="C240" s="389">
        <f t="shared" si="73"/>
        <v>3691841.9008261794</v>
      </c>
      <c r="D240" s="390">
        <f>IF(ISNUMBER($F240)*SUM(F240:F251)&lt;&gt;0,VLOOKUP($J240,'Table 1'!$B$13:$C$33,2,FALSE)/12*1000*Study_MW,0)</f>
        <v>1324471.4551336369</v>
      </c>
      <c r="E240" s="390">
        <f t="shared" si="71"/>
        <v>5016313.3559598159</v>
      </c>
      <c r="F240" s="389">
        <f>IF(J240&gt;2036,F228*IF(AND(MONTH(B240)=2,OR(J228=2036,J228=2040)),28/29,1),INDEX([24]Delta!$F$1:$EE$65554,$L$14,$I240))</f>
        <v>74400</v>
      </c>
      <c r="G240" s="391">
        <f t="shared" si="72"/>
        <v>67.423566612363118</v>
      </c>
      <c r="I240" s="64">
        <f t="shared" si="74"/>
        <v>116</v>
      </c>
      <c r="J240" s="73">
        <f t="shared" si="62"/>
        <v>2040</v>
      </c>
      <c r="K240" s="82">
        <f t="shared" si="63"/>
        <v>51471</v>
      </c>
      <c r="M240" s="41">
        <f>VLOOKUP(J240,'[21]Inflation Forecast'!$B$6:$C$61,2,FALSE)</f>
        <v>2.3E-2</v>
      </c>
      <c r="T240" s="173"/>
    </row>
    <row r="241" spans="2:20" hidden="1" outlineLevel="1">
      <c r="B241" s="189">
        <f t="shared" ref="B241:B288" si="75">EDATE(B240,1)</f>
        <v>51502</v>
      </c>
      <c r="C241" s="383">
        <f>(C229*(1+M241))*IF(AND(MONTH(K241)=2,OR(J229=2036,J229=2040)),28/29,1)</f>
        <v>3397323.706319375</v>
      </c>
      <c r="D241" s="384">
        <f>IF(ISNUMBER($F241)*SUM(F241:F252)&lt;&gt;0,VLOOKUP($J241,'Table 1'!$B$13:$C$33,2,FALSE)/12*1000*Study_MW,0)</f>
        <v>1353611.8901862272</v>
      </c>
      <c r="E241" s="384">
        <f t="shared" ref="E241:E264" si="76">C241+D241</f>
        <v>4750935.5965056019</v>
      </c>
      <c r="F241" s="383">
        <f>IF(J241&gt;2036,F229*IF(AND(MONTH(B241)=2,OR(J229=2036,J229=2040)),28/29,1),INDEX([24]Delta!$F$1:$EE$65554,$L$14,$I241))</f>
        <v>74400</v>
      </c>
      <c r="G241" s="385">
        <f t="shared" ref="G241:G264" si="77">IFERROR(E241/$F241,0)</f>
        <v>63.856661243354864</v>
      </c>
      <c r="I241" s="60">
        <f>I121</f>
        <v>118</v>
      </c>
      <c r="J241" s="73">
        <f t="shared" ref="J241:J252" si="78">YEAR(B241)</f>
        <v>2041</v>
      </c>
      <c r="K241" s="74">
        <f t="shared" ref="K241:K252" si="79">IF(ISNUMBER(F241),IF(F241&lt;&gt;0,B241,""),"")</f>
        <v>51502</v>
      </c>
      <c r="M241" s="41">
        <f>VLOOKUP(J241,'[21]Inflation Forecast'!$B$6:$C$61,2,FALSE)</f>
        <v>2.1999999999999999E-2</v>
      </c>
      <c r="T241" s="173"/>
    </row>
    <row r="242" spans="2:20" hidden="1" outlineLevel="1">
      <c r="B242" s="190">
        <f t="shared" si="75"/>
        <v>51533</v>
      </c>
      <c r="C242" s="386">
        <f t="shared" ref="C242:C252" si="80">(C230*(1+M242))*IF(AND(MONTH(K242)=2,OR(J230=2036,J230=2040)),28/29,1)</f>
        <v>2583096.7868913063</v>
      </c>
      <c r="D242" s="387">
        <f>IF(ISNUMBER($F242)*SUM(F242:F253)&lt;&gt;0,VLOOKUP($J242,'Table 1'!$B$13:$C$33,2,FALSE)/12*1000*Study_MW,0)</f>
        <v>1353611.8901862272</v>
      </c>
      <c r="E242" s="387">
        <f t="shared" si="76"/>
        <v>3936708.6770775337</v>
      </c>
      <c r="F242" s="386">
        <f>IF(J242&gt;2036,F230*IF(AND(MONTH(B242)=2,OR(J230=2036,J230=2040)),28/29,1),INDEX([24]Delta!$F$1:$EE$65554,$L$14,$I242))</f>
        <v>64882.758620689659</v>
      </c>
      <c r="G242" s="388">
        <f t="shared" si="77"/>
        <v>60.674187731318277</v>
      </c>
      <c r="I242" s="77">
        <f t="shared" ref="I242:I288" si="81">I122</f>
        <v>119</v>
      </c>
      <c r="J242" s="73">
        <f t="shared" si="78"/>
        <v>2041</v>
      </c>
      <c r="K242" s="78">
        <f t="shared" si="79"/>
        <v>51533</v>
      </c>
      <c r="M242" s="41">
        <f>VLOOKUP(J242,'[21]Inflation Forecast'!$B$6:$C$61,2,FALSE)</f>
        <v>2.1999999999999999E-2</v>
      </c>
      <c r="T242" s="173"/>
    </row>
    <row r="243" spans="2:20" hidden="1" outlineLevel="1">
      <c r="B243" s="190">
        <f t="shared" si="75"/>
        <v>51561</v>
      </c>
      <c r="C243" s="386">
        <f t="shared" si="80"/>
        <v>2492453.4003744773</v>
      </c>
      <c r="D243" s="387">
        <f>IF(ISNUMBER($F243)*SUM(F243:F254)&lt;&gt;0,VLOOKUP($J243,'Table 1'!$B$13:$C$33,2,FALSE)/12*1000*Study_MW,0)</f>
        <v>1353611.8901862272</v>
      </c>
      <c r="E243" s="387">
        <f t="shared" si="76"/>
        <v>3846065.2905607047</v>
      </c>
      <c r="F243" s="386">
        <f>IF(J243&gt;2036,F231*IF(AND(MONTH(B243)=2,OR(J231=2036,J231=2040)),28/29,1),INDEX([24]Delta!$F$1:$EE$65554,$L$14,$I243))</f>
        <v>74400</v>
      </c>
      <c r="G243" s="388">
        <f t="shared" si="77"/>
        <v>51.694425948396571</v>
      </c>
      <c r="I243" s="77">
        <f t="shared" si="81"/>
        <v>120</v>
      </c>
      <c r="J243" s="73">
        <f t="shared" si="78"/>
        <v>2041</v>
      </c>
      <c r="K243" s="78">
        <f t="shared" si="79"/>
        <v>51561</v>
      </c>
      <c r="M243" s="41">
        <f>VLOOKUP(J243,'[21]Inflation Forecast'!$B$6:$C$61,2,FALSE)</f>
        <v>2.1999999999999999E-2</v>
      </c>
      <c r="T243" s="173"/>
    </row>
    <row r="244" spans="2:20" hidden="1" outlineLevel="1">
      <c r="B244" s="190">
        <f t="shared" si="75"/>
        <v>51592</v>
      </c>
      <c r="C244" s="386">
        <f t="shared" si="80"/>
        <v>1343892.8114172951</v>
      </c>
      <c r="D244" s="387">
        <f>IF(ISNUMBER($F244)*SUM(F244:F255)&lt;&gt;0,VLOOKUP($J244,'Table 1'!$B$13:$C$33,2,FALSE)/12*1000*Study_MW,0)</f>
        <v>1353611.8901862272</v>
      </c>
      <c r="E244" s="387">
        <f t="shared" si="76"/>
        <v>2697504.7016035225</v>
      </c>
      <c r="F244" s="386">
        <f>IF(J244&gt;2036,F232*IF(AND(MONTH(B244)=2,OR(J232=2036,J232=2040)),28/29,1),INDEX([24]Delta!$F$1:$EE$65554,$L$14,$I244))</f>
        <v>72000</v>
      </c>
      <c r="G244" s="388">
        <f t="shared" si="77"/>
        <v>37.465343077826702</v>
      </c>
      <c r="I244" s="77">
        <f t="shared" si="81"/>
        <v>121</v>
      </c>
      <c r="J244" s="73">
        <f t="shared" si="78"/>
        <v>2041</v>
      </c>
      <c r="K244" s="78">
        <f t="shared" si="79"/>
        <v>51592</v>
      </c>
      <c r="M244" s="41">
        <f>VLOOKUP(J244,'[21]Inflation Forecast'!$B$6:$C$61,2,FALSE)</f>
        <v>2.1999999999999999E-2</v>
      </c>
      <c r="T244" s="173"/>
    </row>
    <row r="245" spans="2:20" hidden="1" outlineLevel="1">
      <c r="B245" s="190">
        <f t="shared" si="75"/>
        <v>51622</v>
      </c>
      <c r="C245" s="386">
        <f t="shared" si="80"/>
        <v>1178234.7216575905</v>
      </c>
      <c r="D245" s="387">
        <f>IF(ISNUMBER($F245)*SUM(F245:F256)&lt;&gt;0,VLOOKUP($J245,'Table 1'!$B$13:$C$33,2,FALSE)/12*1000*Study_MW,0)</f>
        <v>1353611.8901862272</v>
      </c>
      <c r="E245" s="387">
        <f t="shared" si="76"/>
        <v>2531846.6118438179</v>
      </c>
      <c r="F245" s="386">
        <f>IF(J245&gt;2036,F233*IF(AND(MONTH(B245)=2,OR(J233=2036,J233=2040)),28/29,1),INDEX([24]Delta!$F$1:$EE$65554,$L$14,$I245))</f>
        <v>74400</v>
      </c>
      <c r="G245" s="388">
        <f t="shared" si="77"/>
        <v>34.030196395750238</v>
      </c>
      <c r="I245" s="77">
        <f t="shared" si="81"/>
        <v>122</v>
      </c>
      <c r="J245" s="73">
        <f t="shared" si="78"/>
        <v>2041</v>
      </c>
      <c r="K245" s="78">
        <f t="shared" si="79"/>
        <v>51622</v>
      </c>
      <c r="M245" s="41">
        <f>VLOOKUP(J245,'[21]Inflation Forecast'!$B$6:$C$61,2,FALSE)</f>
        <v>2.1999999999999999E-2</v>
      </c>
      <c r="T245" s="173"/>
    </row>
    <row r="246" spans="2:20" hidden="1" outlineLevel="1">
      <c r="B246" s="190">
        <f t="shared" si="75"/>
        <v>51653</v>
      </c>
      <c r="C246" s="386">
        <f t="shared" si="80"/>
        <v>2019852.2486001253</v>
      </c>
      <c r="D246" s="387">
        <f>IF(ISNUMBER($F246)*SUM(F246:F257)&lt;&gt;0,VLOOKUP($J246,'Table 1'!$B$13:$C$33,2,FALSE)/12*1000*Study_MW,0)</f>
        <v>1353611.8901862272</v>
      </c>
      <c r="E246" s="387">
        <f t="shared" si="76"/>
        <v>3373464.1387863522</v>
      </c>
      <c r="F246" s="386">
        <f>IF(J246&gt;2036,F234*IF(AND(MONTH(B246)=2,OR(J234=2036,J234=2040)),28/29,1),INDEX([24]Delta!$F$1:$EE$65554,$L$14,$I246))</f>
        <v>72000</v>
      </c>
      <c r="G246" s="388">
        <f t="shared" si="77"/>
        <v>46.853668594254891</v>
      </c>
      <c r="I246" s="77">
        <f t="shared" si="81"/>
        <v>123</v>
      </c>
      <c r="J246" s="73">
        <f t="shared" si="78"/>
        <v>2041</v>
      </c>
      <c r="K246" s="78">
        <f t="shared" si="79"/>
        <v>51653</v>
      </c>
      <c r="M246" s="41">
        <f>VLOOKUP(J246,'[21]Inflation Forecast'!$B$6:$C$61,2,FALSE)</f>
        <v>2.1999999999999999E-2</v>
      </c>
      <c r="T246" s="173"/>
    </row>
    <row r="247" spans="2:20" hidden="1" outlineLevel="1">
      <c r="B247" s="190">
        <f t="shared" si="75"/>
        <v>51683</v>
      </c>
      <c r="C247" s="386">
        <f t="shared" si="80"/>
        <v>2959765.9142241818</v>
      </c>
      <c r="D247" s="387">
        <f>IF(ISNUMBER($F247)*SUM(F247:F258)&lt;&gt;0,VLOOKUP($J247,'Table 1'!$B$13:$C$33,2,FALSE)/12*1000*Study_MW,0)</f>
        <v>1353611.8901862272</v>
      </c>
      <c r="E247" s="387">
        <f t="shared" si="76"/>
        <v>4313377.8044104092</v>
      </c>
      <c r="F247" s="386">
        <f>IF(J247&gt;2036,F235*IF(AND(MONTH(B247)=2,OR(J235=2036,J235=2040)),28/29,1),INDEX([24]Delta!$F$1:$EE$65554,$L$14,$I247))</f>
        <v>74400</v>
      </c>
      <c r="G247" s="388">
        <f t="shared" si="77"/>
        <v>57.975508123795819</v>
      </c>
      <c r="I247" s="77">
        <f t="shared" si="81"/>
        <v>124</v>
      </c>
      <c r="J247" s="73">
        <f t="shared" si="78"/>
        <v>2041</v>
      </c>
      <c r="K247" s="78">
        <f t="shared" si="79"/>
        <v>51683</v>
      </c>
      <c r="M247" s="41">
        <f>VLOOKUP(J247,'[21]Inflation Forecast'!$B$6:$C$61,2,FALSE)</f>
        <v>2.1999999999999999E-2</v>
      </c>
      <c r="T247" s="173"/>
    </row>
    <row r="248" spans="2:20" hidden="1" outlineLevel="1">
      <c r="B248" s="190">
        <f t="shared" si="75"/>
        <v>51714</v>
      </c>
      <c r="C248" s="386">
        <f t="shared" si="80"/>
        <v>3284750.5654376703</v>
      </c>
      <c r="D248" s="387">
        <f>IF(ISNUMBER($F248)*SUM(F248:F259)&lt;&gt;0,VLOOKUP($J248,'Table 1'!$B$13:$C$33,2,FALSE)/12*1000*Study_MW,0)</f>
        <v>1353611.8901862272</v>
      </c>
      <c r="E248" s="387">
        <f t="shared" si="76"/>
        <v>4638362.4556238977</v>
      </c>
      <c r="F248" s="386">
        <f>IF(J248&gt;2036,F236*IF(AND(MONTH(B248)=2,OR(J236=2036,J236=2040)),28/29,1),INDEX([24]Delta!$F$1:$EE$65554,$L$14,$I248))</f>
        <v>74400</v>
      </c>
      <c r="G248" s="388">
        <f t="shared" si="77"/>
        <v>62.343581392794327</v>
      </c>
      <c r="I248" s="77">
        <f t="shared" si="81"/>
        <v>125</v>
      </c>
      <c r="J248" s="73">
        <f t="shared" si="78"/>
        <v>2041</v>
      </c>
      <c r="K248" s="78">
        <f t="shared" si="79"/>
        <v>51714</v>
      </c>
      <c r="M248" s="41">
        <f>VLOOKUP(J248,'[21]Inflation Forecast'!$B$6:$C$61,2,FALSE)</f>
        <v>2.1999999999999999E-2</v>
      </c>
      <c r="T248" s="173"/>
    </row>
    <row r="249" spans="2:20" hidden="1" outlineLevel="1">
      <c r="B249" s="190">
        <f t="shared" si="75"/>
        <v>51745</v>
      </c>
      <c r="C249" s="386">
        <f t="shared" si="80"/>
        <v>2965861.55092709</v>
      </c>
      <c r="D249" s="387">
        <f>IF(ISNUMBER($F249)*SUM(F249:F260)&lt;&gt;0,VLOOKUP($J249,'Table 1'!$B$13:$C$33,2,FALSE)/12*1000*Study_MW,0)</f>
        <v>1353611.8901862272</v>
      </c>
      <c r="E249" s="387">
        <f t="shared" si="76"/>
        <v>4319473.4411133174</v>
      </c>
      <c r="F249" s="386">
        <f>IF(J249&gt;2036,F237*IF(AND(MONTH(B249)=2,OR(J237=2036,J237=2040)),28/29,1),INDEX([24]Delta!$F$1:$EE$65554,$L$14,$I249))</f>
        <v>72000</v>
      </c>
      <c r="G249" s="388">
        <f t="shared" si="77"/>
        <v>59.99268668212941</v>
      </c>
      <c r="I249" s="77">
        <f t="shared" si="81"/>
        <v>126</v>
      </c>
      <c r="J249" s="73">
        <f t="shared" si="78"/>
        <v>2041</v>
      </c>
      <c r="K249" s="78">
        <f t="shared" si="79"/>
        <v>51745</v>
      </c>
      <c r="M249" s="41">
        <f>VLOOKUP(J249,'[21]Inflation Forecast'!$B$6:$C$61,2,FALSE)</f>
        <v>2.1999999999999999E-2</v>
      </c>
      <c r="T249" s="173"/>
    </row>
    <row r="250" spans="2:20" hidden="1" outlineLevel="1">
      <c r="B250" s="190">
        <f t="shared" si="75"/>
        <v>51775</v>
      </c>
      <c r="C250" s="386">
        <f t="shared" si="80"/>
        <v>2777111.7574311807</v>
      </c>
      <c r="D250" s="387">
        <f>IF(ISNUMBER($F250)*SUM(F250:F261)&lt;&gt;0,VLOOKUP($J250,'Table 1'!$B$13:$C$33,2,FALSE)/12*1000*Study_MW,0)</f>
        <v>1353611.8901862272</v>
      </c>
      <c r="E250" s="387">
        <f t="shared" si="76"/>
        <v>4130723.6476174081</v>
      </c>
      <c r="F250" s="386">
        <f>IF(J250&gt;2036,F238*IF(AND(MONTH(B250)=2,OR(J238=2036,J238=2040)),28/29,1),INDEX([24]Delta!$F$1:$EE$65554,$L$14,$I250))</f>
        <v>74400</v>
      </c>
      <c r="G250" s="388">
        <f t="shared" si="77"/>
        <v>55.520479134642585</v>
      </c>
      <c r="I250" s="77">
        <f t="shared" si="81"/>
        <v>127</v>
      </c>
      <c r="J250" s="73">
        <f t="shared" si="78"/>
        <v>2041</v>
      </c>
      <c r="K250" s="78">
        <f t="shared" si="79"/>
        <v>51775</v>
      </c>
      <c r="M250" s="41">
        <f>VLOOKUP(J250,'[21]Inflation Forecast'!$B$6:$C$61,2,FALSE)</f>
        <v>2.1999999999999999E-2</v>
      </c>
      <c r="T250" s="173"/>
    </row>
    <row r="251" spans="2:20" hidden="1" outlineLevel="1">
      <c r="B251" s="190">
        <f t="shared" si="75"/>
        <v>51806</v>
      </c>
      <c r="C251" s="386">
        <f t="shared" si="80"/>
        <v>2882884.6118204263</v>
      </c>
      <c r="D251" s="387">
        <f>IF(ISNUMBER($F251)*SUM(F251:F262)&lt;&gt;0,VLOOKUP($J251,'Table 1'!$B$13:$C$33,2,FALSE)/12*1000*Study_MW,0)</f>
        <v>1353611.8901862272</v>
      </c>
      <c r="E251" s="387">
        <f t="shared" si="76"/>
        <v>4236496.5020066537</v>
      </c>
      <c r="F251" s="386">
        <f>IF(J251&gt;2036,F239*IF(AND(MONTH(B251)=2,OR(J239=2036,J239=2040)),28/29,1),INDEX([24]Delta!$F$1:$EE$65554,$L$14,$I251))</f>
        <v>72000</v>
      </c>
      <c r="G251" s="388">
        <f t="shared" si="77"/>
        <v>58.84022919453686</v>
      </c>
      <c r="I251" s="77">
        <f t="shared" si="81"/>
        <v>128</v>
      </c>
      <c r="J251" s="73">
        <f t="shared" si="78"/>
        <v>2041</v>
      </c>
      <c r="K251" s="78">
        <f t="shared" si="79"/>
        <v>51806</v>
      </c>
      <c r="M251" s="41">
        <f>VLOOKUP(J251,'[21]Inflation Forecast'!$B$6:$C$61,2,FALSE)</f>
        <v>2.1999999999999999E-2</v>
      </c>
      <c r="O251" s="173"/>
      <c r="P251" s="173"/>
      <c r="T251" s="173"/>
    </row>
    <row r="252" spans="2:20" hidden="1" outlineLevel="1" collapsed="1">
      <c r="B252" s="191">
        <f t="shared" si="75"/>
        <v>51836</v>
      </c>
      <c r="C252" s="389">
        <f t="shared" si="80"/>
        <v>3773062.4226443553</v>
      </c>
      <c r="D252" s="390">
        <f>IF(ISNUMBER($F252)*SUM(F252:F263)&lt;&gt;0,VLOOKUP($J252,'Table 1'!$B$13:$C$33,2,FALSE)/12*1000*Study_MW,0)</f>
        <v>1353611.8901862272</v>
      </c>
      <c r="E252" s="390">
        <f t="shared" si="76"/>
        <v>5126674.3128305823</v>
      </c>
      <c r="F252" s="389">
        <f>IF(J252&gt;2036,F240*IF(AND(MONTH(B252)=2,OR(J240=2036,J240=2040)),28/29,1),INDEX([24]Delta!$F$1:$EE$65554,$L$14,$I252))</f>
        <v>74400</v>
      </c>
      <c r="G252" s="391">
        <f t="shared" si="77"/>
        <v>68.906912806862664</v>
      </c>
      <c r="I252" s="64">
        <f t="shared" si="81"/>
        <v>129</v>
      </c>
      <c r="J252" s="73">
        <f t="shared" si="78"/>
        <v>2041</v>
      </c>
      <c r="K252" s="82">
        <f t="shared" si="79"/>
        <v>51836</v>
      </c>
      <c r="M252" s="41">
        <f>VLOOKUP(J252,'[21]Inflation Forecast'!$B$6:$C$61,2,FALSE)</f>
        <v>2.1999999999999999E-2</v>
      </c>
      <c r="O252" s="173"/>
      <c r="P252" s="173"/>
      <c r="T252" s="173"/>
    </row>
    <row r="253" spans="2:20" hidden="1" outlineLevel="1">
      <c r="B253" s="189">
        <f t="shared" si="75"/>
        <v>51867</v>
      </c>
      <c r="C253" s="383">
        <f>(C241*(1+M253))*IF(AND(MONTH(K253)=2,OR(J241=2036,J241=2040)),28/29,1)</f>
        <v>3472064.8278584015</v>
      </c>
      <c r="D253" s="384">
        <f>IF(ISNUMBER($F253)*SUM(F253:F264)&lt;&gt;0,VLOOKUP($J253,'Table 1'!$B$13:$C$33,2,FALSE)/12*1000*Study_MW,0)</f>
        <v>1383268.0851512521</v>
      </c>
      <c r="E253" s="384">
        <f t="shared" si="76"/>
        <v>4855332.9130096538</v>
      </c>
      <c r="F253" s="383">
        <f>IF(J253&gt;2036,F241*IF(AND(MONTH(B253)=2,OR(J241=2036,J241=2040)),28/29,1),INDEX([24]Delta!$F$1:$EE$65554,$L$14,$I253))</f>
        <v>74400</v>
      </c>
      <c r="G253" s="385">
        <f t="shared" si="77"/>
        <v>65.259850981312553</v>
      </c>
      <c r="I253" s="60">
        <f>I133</f>
        <v>1</v>
      </c>
      <c r="J253" s="73">
        <f t="shared" ref="J253:J276" si="82">YEAR(B253)</f>
        <v>2042</v>
      </c>
      <c r="K253" s="74">
        <f t="shared" ref="K253:K276" si="83">IF(ISNUMBER(F253),IF(F253&lt;&gt;0,B253,""),"")</f>
        <v>51867</v>
      </c>
      <c r="M253" s="41">
        <f>VLOOKUP(J253,'[21]Inflation Forecast'!$B$6:$C$61,2,FALSE)</f>
        <v>2.1999999999999999E-2</v>
      </c>
      <c r="O253" s="173"/>
      <c r="P253" s="173"/>
      <c r="T253" s="173"/>
    </row>
    <row r="254" spans="2:20" hidden="1" outlineLevel="1">
      <c r="B254" s="190">
        <f t="shared" si="75"/>
        <v>51898</v>
      </c>
      <c r="C254" s="386">
        <f t="shared" ref="C254:C264" si="84">(C242*(1+M254))*IF(AND(MONTH(K254)=2,OR(J242=2036,J242=2040)),28/29,1)</f>
        <v>2639924.9162029149</v>
      </c>
      <c r="D254" s="387">
        <f>IF(ISNUMBER($F254)*SUM(F254:F265)&lt;&gt;0,VLOOKUP($J254,'Table 1'!$B$13:$C$33,2,FALSE)/12*1000*Study_MW,0)</f>
        <v>1383268.0851512521</v>
      </c>
      <c r="E254" s="387">
        <f t="shared" si="76"/>
        <v>4023193.0013541672</v>
      </c>
      <c r="F254" s="386">
        <f>IF(J254&gt;2036,F242*IF(AND(MONTH(B254)=2,OR(J242=2036,J242=2040)),28/29,1),INDEX([24]Delta!$F$1:$EE$65554,$L$14,$I254))</f>
        <v>64882.758620689659</v>
      </c>
      <c r="G254" s="388">
        <f t="shared" si="77"/>
        <v>62.007120025122681</v>
      </c>
      <c r="I254" s="77">
        <f t="shared" si="81"/>
        <v>2</v>
      </c>
      <c r="J254" s="73">
        <f t="shared" si="82"/>
        <v>2042</v>
      </c>
      <c r="K254" s="78">
        <f t="shared" si="83"/>
        <v>51898</v>
      </c>
      <c r="M254" s="41">
        <f>VLOOKUP(J254,'[21]Inflation Forecast'!$B$6:$C$61,2,FALSE)</f>
        <v>2.1999999999999999E-2</v>
      </c>
      <c r="O254" s="173"/>
      <c r="P254" s="173"/>
      <c r="T254" s="173"/>
    </row>
    <row r="255" spans="2:20" hidden="1" outlineLevel="1">
      <c r="B255" s="190">
        <f t="shared" si="75"/>
        <v>51926</v>
      </c>
      <c r="C255" s="386">
        <f t="shared" si="84"/>
        <v>2547287.3751827157</v>
      </c>
      <c r="D255" s="387">
        <f>IF(ISNUMBER($F255)*SUM(F255:F266)&lt;&gt;0,VLOOKUP($J255,'Table 1'!$B$13:$C$33,2,FALSE)/12*1000*Study_MW,0)</f>
        <v>1383268.0851512521</v>
      </c>
      <c r="E255" s="387">
        <f t="shared" si="76"/>
        <v>3930555.4603339676</v>
      </c>
      <c r="F255" s="386">
        <f>IF(J255&gt;2036,F243*IF(AND(MONTH(B255)=2,OR(J243=2036,J243=2040)),28/29,1),INDEX([24]Delta!$F$1:$EE$65554,$L$14,$I255))</f>
        <v>74400</v>
      </c>
      <c r="G255" s="388">
        <f t="shared" si="77"/>
        <v>52.830046509865156</v>
      </c>
      <c r="I255" s="77">
        <f t="shared" si="81"/>
        <v>3</v>
      </c>
      <c r="J255" s="73">
        <f t="shared" si="82"/>
        <v>2042</v>
      </c>
      <c r="K255" s="78">
        <f t="shared" si="83"/>
        <v>51926</v>
      </c>
      <c r="M255" s="41">
        <f>VLOOKUP(J255,'[21]Inflation Forecast'!$B$6:$C$61,2,FALSE)</f>
        <v>2.1999999999999999E-2</v>
      </c>
      <c r="O255" s="173"/>
      <c r="P255" s="173"/>
      <c r="T255" s="173"/>
    </row>
    <row r="256" spans="2:20" hidden="1" outlineLevel="1">
      <c r="B256" s="190">
        <f t="shared" si="75"/>
        <v>51957</v>
      </c>
      <c r="C256" s="386">
        <f t="shared" si="84"/>
        <v>1373458.4532684756</v>
      </c>
      <c r="D256" s="387">
        <f>IF(ISNUMBER($F256)*SUM(F256:F267)&lt;&gt;0,VLOOKUP($J256,'Table 1'!$B$13:$C$33,2,FALSE)/12*1000*Study_MW,0)</f>
        <v>1383268.0851512521</v>
      </c>
      <c r="E256" s="387">
        <f t="shared" si="76"/>
        <v>2756726.5384197277</v>
      </c>
      <c r="F256" s="386">
        <f>IF(J256&gt;2036,F244*IF(AND(MONTH(B256)=2,OR(J244=2036,J244=2040)),28/29,1),INDEX([24]Delta!$F$1:$EE$65554,$L$14,$I256))</f>
        <v>72000</v>
      </c>
      <c r="G256" s="388">
        <f t="shared" si="77"/>
        <v>38.287868589162883</v>
      </c>
      <c r="I256" s="77">
        <f t="shared" si="81"/>
        <v>4</v>
      </c>
      <c r="J256" s="73">
        <f t="shared" si="82"/>
        <v>2042</v>
      </c>
      <c r="K256" s="78">
        <f t="shared" si="83"/>
        <v>51957</v>
      </c>
      <c r="M256" s="41">
        <f>VLOOKUP(J256,'[21]Inflation Forecast'!$B$6:$C$61,2,FALSE)</f>
        <v>2.1999999999999999E-2</v>
      </c>
      <c r="O256" s="173"/>
      <c r="P256" s="173"/>
      <c r="T256" s="173"/>
    </row>
    <row r="257" spans="2:20" hidden="1" outlineLevel="1">
      <c r="B257" s="190">
        <f t="shared" si="75"/>
        <v>51987</v>
      </c>
      <c r="C257" s="386">
        <f t="shared" si="84"/>
        <v>1204155.8855340574</v>
      </c>
      <c r="D257" s="387">
        <f>IF(ISNUMBER($F257)*SUM(F257:F268)&lt;&gt;0,VLOOKUP($J257,'Table 1'!$B$13:$C$33,2,FALSE)/12*1000*Study_MW,0)</f>
        <v>1383268.0851512521</v>
      </c>
      <c r="E257" s="387">
        <f t="shared" si="76"/>
        <v>2587423.9706853097</v>
      </c>
      <c r="F257" s="386">
        <f>IF(J257&gt;2036,F245*IF(AND(MONTH(B257)=2,OR(J245=2036,J245=2040)),28/29,1),INDEX([24]Delta!$F$1:$EE$65554,$L$14,$I257))</f>
        <v>74400</v>
      </c>
      <c r="G257" s="388">
        <f t="shared" si="77"/>
        <v>34.777203907060617</v>
      </c>
      <c r="I257" s="77">
        <f t="shared" si="81"/>
        <v>5</v>
      </c>
      <c r="J257" s="73">
        <f t="shared" si="82"/>
        <v>2042</v>
      </c>
      <c r="K257" s="78">
        <f t="shared" si="83"/>
        <v>51987</v>
      </c>
      <c r="M257" s="41">
        <f>VLOOKUP(J257,'[21]Inflation Forecast'!$B$6:$C$61,2,FALSE)</f>
        <v>2.1999999999999999E-2</v>
      </c>
      <c r="O257" s="173"/>
      <c r="P257" s="173"/>
      <c r="T257" s="173"/>
    </row>
    <row r="258" spans="2:20" hidden="1" outlineLevel="1">
      <c r="B258" s="190">
        <f t="shared" si="75"/>
        <v>52018</v>
      </c>
      <c r="C258" s="386">
        <f t="shared" si="84"/>
        <v>2064288.998069328</v>
      </c>
      <c r="D258" s="387">
        <f>IF(ISNUMBER($F258)*SUM(F258:F269)&lt;&gt;0,VLOOKUP($J258,'Table 1'!$B$13:$C$33,2,FALSE)/12*1000*Study_MW,0)</f>
        <v>1383268.0851512521</v>
      </c>
      <c r="E258" s="387">
        <f t="shared" si="76"/>
        <v>3447557.0832205801</v>
      </c>
      <c r="F258" s="386">
        <f>IF(J258&gt;2036,F246*IF(AND(MONTH(B258)=2,OR(J246=2036,J246=2040)),28/29,1),INDEX([24]Delta!$F$1:$EE$65554,$L$14,$I258))</f>
        <v>72000</v>
      </c>
      <c r="G258" s="388">
        <f t="shared" si="77"/>
        <v>47.882737266952503</v>
      </c>
      <c r="I258" s="77">
        <f t="shared" si="81"/>
        <v>6</v>
      </c>
      <c r="J258" s="73">
        <f t="shared" si="82"/>
        <v>2042</v>
      </c>
      <c r="K258" s="78">
        <f t="shared" si="83"/>
        <v>52018</v>
      </c>
      <c r="M258" s="41">
        <f>VLOOKUP(J258,'[21]Inflation Forecast'!$B$6:$C$61,2,FALSE)</f>
        <v>2.1999999999999999E-2</v>
      </c>
      <c r="O258" s="173"/>
      <c r="P258" s="173"/>
      <c r="T258" s="173"/>
    </row>
    <row r="259" spans="2:20" hidden="1" outlineLevel="1">
      <c r="B259" s="190">
        <f t="shared" si="75"/>
        <v>52048</v>
      </c>
      <c r="C259" s="386">
        <f t="shared" si="84"/>
        <v>3024880.7643371141</v>
      </c>
      <c r="D259" s="387">
        <f>IF(ISNUMBER($F259)*SUM(F259:F270)&lt;&gt;0,VLOOKUP($J259,'Table 1'!$B$13:$C$33,2,FALSE)/12*1000*Study_MW,0)</f>
        <v>1383268.0851512521</v>
      </c>
      <c r="E259" s="387">
        <f t="shared" si="76"/>
        <v>4408148.8494883664</v>
      </c>
      <c r="F259" s="386">
        <f>IF(J259&gt;2036,F247*IF(AND(MONTH(B259)=2,OR(J247=2036,J247=2040)),28/29,1),INDEX([24]Delta!$F$1:$EE$65554,$L$14,$I259))</f>
        <v>74400</v>
      </c>
      <c r="G259" s="388">
        <f t="shared" si="77"/>
        <v>59.249312493123206</v>
      </c>
      <c r="I259" s="77">
        <f t="shared" si="81"/>
        <v>7</v>
      </c>
      <c r="J259" s="73">
        <f t="shared" si="82"/>
        <v>2042</v>
      </c>
      <c r="K259" s="78">
        <f t="shared" si="83"/>
        <v>52048</v>
      </c>
      <c r="M259" s="41">
        <f>VLOOKUP(J259,'[21]Inflation Forecast'!$B$6:$C$61,2,FALSE)</f>
        <v>2.1999999999999999E-2</v>
      </c>
      <c r="O259" s="173"/>
      <c r="P259" s="173"/>
    </row>
    <row r="260" spans="2:20" hidden="1" outlineLevel="1">
      <c r="B260" s="190">
        <f t="shared" si="75"/>
        <v>52079</v>
      </c>
      <c r="C260" s="386">
        <f t="shared" si="84"/>
        <v>3357015.0778772989</v>
      </c>
      <c r="D260" s="387">
        <f>IF(ISNUMBER($F260)*SUM(F260:F271)&lt;&gt;0,VLOOKUP($J260,'Table 1'!$B$13:$C$33,2,FALSE)/12*1000*Study_MW,0)</f>
        <v>1383268.0851512521</v>
      </c>
      <c r="E260" s="387">
        <f t="shared" si="76"/>
        <v>4740283.1630285513</v>
      </c>
      <c r="F260" s="386">
        <f>IF(J260&gt;2036,F248*IF(AND(MONTH(B260)=2,OR(J248=2036,J248=2040)),28/29,1),INDEX([24]Delta!$F$1:$EE$65554,$L$14,$I260))</f>
        <v>74400</v>
      </c>
      <c r="G260" s="388">
        <f t="shared" si="77"/>
        <v>63.713483374039669</v>
      </c>
      <c r="I260" s="77">
        <f t="shared" si="81"/>
        <v>8</v>
      </c>
      <c r="J260" s="73">
        <f t="shared" si="82"/>
        <v>2042</v>
      </c>
      <c r="K260" s="78">
        <f t="shared" si="83"/>
        <v>52079</v>
      </c>
      <c r="M260" s="41">
        <f>VLOOKUP(J260,'[21]Inflation Forecast'!$B$6:$C$61,2,FALSE)</f>
        <v>2.1999999999999999E-2</v>
      </c>
      <c r="O260" s="173"/>
      <c r="P260" s="173"/>
    </row>
    <row r="261" spans="2:20" hidden="1" outlineLevel="1">
      <c r="B261" s="190">
        <f t="shared" si="75"/>
        <v>52110</v>
      </c>
      <c r="C261" s="386">
        <f t="shared" si="84"/>
        <v>3031110.5050474862</v>
      </c>
      <c r="D261" s="387">
        <f>IF(ISNUMBER($F261)*SUM(F261:F272)&lt;&gt;0,VLOOKUP($J261,'Table 1'!$B$13:$C$33,2,FALSE)/12*1000*Study_MW,0)</f>
        <v>1383268.0851512521</v>
      </c>
      <c r="E261" s="387">
        <f t="shared" si="76"/>
        <v>4414378.5901987385</v>
      </c>
      <c r="F261" s="386">
        <f>IF(J261&gt;2036,F249*IF(AND(MONTH(B261)=2,OR(J249=2036,J249=2040)),28/29,1),INDEX([24]Delta!$F$1:$EE$65554,$L$14,$I261))</f>
        <v>72000</v>
      </c>
      <c r="G261" s="388">
        <f t="shared" si="77"/>
        <v>61.310813752760254</v>
      </c>
      <c r="I261" s="77">
        <f t="shared" si="81"/>
        <v>9</v>
      </c>
      <c r="J261" s="73">
        <f t="shared" si="82"/>
        <v>2042</v>
      </c>
      <c r="K261" s="78">
        <f t="shared" si="83"/>
        <v>52110</v>
      </c>
      <c r="M261" s="41">
        <f>VLOOKUP(J261,'[21]Inflation Forecast'!$B$6:$C$61,2,FALSE)</f>
        <v>2.1999999999999999E-2</v>
      </c>
      <c r="O261" s="173"/>
      <c r="P261" s="173"/>
    </row>
    <row r="262" spans="2:20" hidden="1" outlineLevel="1">
      <c r="B262" s="190">
        <f t="shared" si="75"/>
        <v>52140</v>
      </c>
      <c r="C262" s="386">
        <f t="shared" si="84"/>
        <v>2838208.2160946666</v>
      </c>
      <c r="D262" s="387">
        <f>IF(ISNUMBER($F262)*SUM(F262:F273)&lt;&gt;0,VLOOKUP($J262,'Table 1'!$B$13:$C$33,2,FALSE)/12*1000*Study_MW,0)</f>
        <v>1383268.0851512521</v>
      </c>
      <c r="E262" s="387">
        <f t="shared" si="76"/>
        <v>4221476.3012459185</v>
      </c>
      <c r="F262" s="386">
        <f>IF(J262&gt;2036,F250*IF(AND(MONTH(B262)=2,OR(J250=2036,J250=2040)),28/29,1),INDEX([24]Delta!$F$1:$EE$65554,$L$14,$I262))</f>
        <v>74400</v>
      </c>
      <c r="G262" s="388">
        <f t="shared" si="77"/>
        <v>56.740272866208585</v>
      </c>
      <c r="I262" s="77">
        <f t="shared" si="81"/>
        <v>10</v>
      </c>
      <c r="J262" s="73">
        <f t="shared" si="82"/>
        <v>2042</v>
      </c>
      <c r="K262" s="78">
        <f t="shared" si="83"/>
        <v>52140</v>
      </c>
      <c r="M262" s="41">
        <f>VLOOKUP(J262,'[21]Inflation Forecast'!$B$6:$C$61,2,FALSE)</f>
        <v>2.1999999999999999E-2</v>
      </c>
    </row>
    <row r="263" spans="2:20" hidden="1" outlineLevel="1">
      <c r="B263" s="190">
        <f t="shared" si="75"/>
        <v>52171</v>
      </c>
      <c r="C263" s="386">
        <f t="shared" si="84"/>
        <v>2946308.0732804756</v>
      </c>
      <c r="D263" s="387">
        <f>IF(ISNUMBER($F263)*SUM(F263:F274)&lt;&gt;0,VLOOKUP($J263,'Table 1'!$B$13:$C$33,2,FALSE)/12*1000*Study_MW,0)</f>
        <v>1383268.0851512521</v>
      </c>
      <c r="E263" s="387">
        <f t="shared" si="76"/>
        <v>4329576.1584317274</v>
      </c>
      <c r="F263" s="386">
        <f>IF(J263&gt;2036,F251*IF(AND(MONTH(B263)=2,OR(J251=2036,J251=2040)),28/29,1),INDEX([24]Delta!$F$1:$EE$65554,$L$14,$I263))</f>
        <v>72000</v>
      </c>
      <c r="G263" s="388">
        <f t="shared" si="77"/>
        <v>60.133002200440657</v>
      </c>
      <c r="I263" s="77">
        <f t="shared" si="81"/>
        <v>11</v>
      </c>
      <c r="J263" s="73">
        <f t="shared" si="82"/>
        <v>2042</v>
      </c>
      <c r="K263" s="78">
        <f t="shared" si="83"/>
        <v>52171</v>
      </c>
      <c r="M263" s="41">
        <f>VLOOKUP(J263,'[21]Inflation Forecast'!$B$6:$C$61,2,FALSE)</f>
        <v>2.1999999999999999E-2</v>
      </c>
    </row>
    <row r="264" spans="2:20" hidden="1" outlineLevel="1">
      <c r="B264" s="191">
        <f t="shared" si="75"/>
        <v>52201</v>
      </c>
      <c r="C264" s="389">
        <f t="shared" si="84"/>
        <v>3856069.7959425314</v>
      </c>
      <c r="D264" s="390">
        <f>IF(ISNUMBER($F264)*SUM(F264:F275)&lt;&gt;0,VLOOKUP($J264,'Table 1'!$B$13:$C$33,2,FALSE)/12*1000*Study_MW,0)</f>
        <v>1383268.0851512521</v>
      </c>
      <c r="E264" s="390">
        <f t="shared" si="76"/>
        <v>5239337.8810937833</v>
      </c>
      <c r="F264" s="389">
        <f>IF(J264&gt;2036,F252*IF(AND(MONTH(B264)=2,OR(J252=2036,J252=2040)),28/29,1),INDEX([24]Delta!$F$1:$EE$65554,$L$14,$I264))</f>
        <v>74400</v>
      </c>
      <c r="G264" s="391">
        <f t="shared" si="77"/>
        <v>70.421208079217521</v>
      </c>
      <c r="I264" s="64">
        <f t="shared" si="81"/>
        <v>12</v>
      </c>
      <c r="J264" s="73">
        <f t="shared" si="82"/>
        <v>2042</v>
      </c>
      <c r="K264" s="82">
        <f t="shared" si="83"/>
        <v>52201</v>
      </c>
      <c r="M264" s="41">
        <f>VLOOKUP(J264,'[21]Inflation Forecast'!$B$6:$C$61,2,FALSE)</f>
        <v>2.1999999999999999E-2</v>
      </c>
    </row>
    <row r="265" spans="2:20" hidden="1" outlineLevel="1">
      <c r="B265" s="189">
        <f t="shared" si="75"/>
        <v>52232</v>
      </c>
      <c r="C265" s="181">
        <f>(C253*(1+M265))*IF(AND(MONTH(K265)=2,OR(J253=2036,J253=2040)),28/29,1)</f>
        <v>3551922.3188991444</v>
      </c>
      <c r="D265" s="182">
        <f>IF(ISNUMBER($F265)*SUM(F265:F276)&lt;&gt;0,VLOOKUP($J265,'Table 1'!$B$13:$C$38,2,FALSE)/12*1000*Study_MW,0)</f>
        <v>0</v>
      </c>
      <c r="E265" s="182">
        <f t="shared" ref="E265:E276" si="85">C265+D265</f>
        <v>3551922.3188991444</v>
      </c>
      <c r="F265" s="181">
        <f>IF(J265&gt;2036,F253*IF(AND(MONTH(B265)=2,OR(J253=2036,J253=2040)),28/29,1),INDEX([24]Delta!$F$1:$EE$65554,$L$14,$I265))</f>
        <v>74400</v>
      </c>
      <c r="G265" s="183">
        <f t="shared" ref="G265:G276" si="86">IFERROR(E265/$F265,0)</f>
        <v>47.740891383053018</v>
      </c>
      <c r="I265" s="60">
        <f>I145</f>
        <v>14</v>
      </c>
      <c r="J265" s="73">
        <f t="shared" si="82"/>
        <v>2043</v>
      </c>
      <c r="K265" s="74">
        <f t="shared" si="83"/>
        <v>52232</v>
      </c>
      <c r="M265" s="41">
        <f>VLOOKUP(J265,'[21]Inflation Forecast'!$B$6:$C$61,2,FALSE)</f>
        <v>2.3E-2</v>
      </c>
      <c r="O265" s="173"/>
      <c r="P265" s="173"/>
      <c r="T265" s="173"/>
    </row>
    <row r="266" spans="2:20" hidden="1" outlineLevel="1">
      <c r="B266" s="190">
        <f t="shared" si="75"/>
        <v>52263</v>
      </c>
      <c r="C266" s="175">
        <f t="shared" ref="C266:C276" si="87">(C254*(1+M266))*IF(AND(MONTH(K266)=2,OR(J254=2036,J254=2040)),28/29,1)</f>
        <v>2700643.1892755819</v>
      </c>
      <c r="D266" s="176">
        <f>IF(ISNUMBER($F266)*SUM(F266:F277)&lt;&gt;0,VLOOKUP($J266,'Table 1'!$B$13:$C$38,2,FALSE)/12*1000*Study_MW,0)</f>
        <v>0</v>
      </c>
      <c r="E266" s="176">
        <f t="shared" si="85"/>
        <v>2700643.1892755819</v>
      </c>
      <c r="F266" s="175">
        <f>IF(J266&gt;2036,F254*IF(AND(MONTH(B266)=2,OR(J254=2036,J254=2040)),28/29,1),INDEX([24]Delta!$F$1:$EE$65554,$L$14,$I266))</f>
        <v>64882.758620689659</v>
      </c>
      <c r="G266" s="177">
        <f t="shared" si="86"/>
        <v>41.623433508180206</v>
      </c>
      <c r="I266" s="77">
        <f t="shared" si="81"/>
        <v>15</v>
      </c>
      <c r="J266" s="73">
        <f t="shared" si="82"/>
        <v>2043</v>
      </c>
      <c r="K266" s="78">
        <f t="shared" si="83"/>
        <v>52263</v>
      </c>
      <c r="M266" s="41">
        <f>VLOOKUP(J266,'[21]Inflation Forecast'!$B$6:$C$61,2,FALSE)</f>
        <v>2.3E-2</v>
      </c>
      <c r="O266" s="173"/>
      <c r="P266" s="173"/>
      <c r="T266" s="173"/>
    </row>
    <row r="267" spans="2:20" hidden="1" outlineLevel="1">
      <c r="B267" s="190">
        <f t="shared" si="75"/>
        <v>52291</v>
      </c>
      <c r="C267" s="175">
        <f t="shared" si="87"/>
        <v>2605874.9848119179</v>
      </c>
      <c r="D267" s="176">
        <f>IF(ISNUMBER($F267)*SUM(F267:F278)&lt;&gt;0,VLOOKUP($J267,'Table 1'!$B$13:$C$38,2,FALSE)/12*1000*Study_MW,0)</f>
        <v>0</v>
      </c>
      <c r="E267" s="176">
        <f t="shared" si="85"/>
        <v>2605874.9848119179</v>
      </c>
      <c r="F267" s="175">
        <f>IF(J267&gt;2036,F255*IF(AND(MONTH(B267)=2,OR(J255=2036,J255=2040)),28/29,1),INDEX([24]Delta!$F$1:$EE$65554,$L$14,$I267))</f>
        <v>74400</v>
      </c>
      <c r="G267" s="177">
        <f t="shared" si="86"/>
        <v>35.025201408762335</v>
      </c>
      <c r="I267" s="77">
        <f t="shared" si="81"/>
        <v>16</v>
      </c>
      <c r="J267" s="73">
        <f t="shared" si="82"/>
        <v>2043</v>
      </c>
      <c r="K267" s="78">
        <f t="shared" si="83"/>
        <v>52291</v>
      </c>
      <c r="M267" s="41">
        <f>VLOOKUP(J267,'[21]Inflation Forecast'!$B$6:$C$61,2,FALSE)</f>
        <v>2.3E-2</v>
      </c>
      <c r="O267" s="173"/>
      <c r="P267" s="173"/>
      <c r="T267" s="173"/>
    </row>
    <row r="268" spans="2:20" hidden="1" outlineLevel="1">
      <c r="B268" s="190">
        <f t="shared" si="75"/>
        <v>52322</v>
      </c>
      <c r="C268" s="175">
        <f t="shared" si="87"/>
        <v>1405047.9976936504</v>
      </c>
      <c r="D268" s="176">
        <f>IF(ISNUMBER($F268)*SUM(F268:F279)&lt;&gt;0,VLOOKUP($J268,'Table 1'!$B$13:$C$38,2,FALSE)/12*1000*Study_MW,0)</f>
        <v>0</v>
      </c>
      <c r="E268" s="176">
        <f t="shared" si="85"/>
        <v>1405047.9976936504</v>
      </c>
      <c r="F268" s="175">
        <f>IF(J268&gt;2036,F256*IF(AND(MONTH(B268)=2,OR(J256=2036,J256=2040)),28/29,1),INDEX([24]Delta!$F$1:$EE$65554,$L$14,$I268))</f>
        <v>72000</v>
      </c>
      <c r="G268" s="177">
        <f t="shared" si="86"/>
        <v>19.514555523522922</v>
      </c>
      <c r="I268" s="77">
        <f t="shared" si="81"/>
        <v>17</v>
      </c>
      <c r="J268" s="73">
        <f t="shared" si="82"/>
        <v>2043</v>
      </c>
      <c r="K268" s="78">
        <f t="shared" si="83"/>
        <v>52322</v>
      </c>
      <c r="M268" s="41">
        <f>VLOOKUP(J268,'[21]Inflation Forecast'!$B$6:$C$61,2,FALSE)</f>
        <v>2.3E-2</v>
      </c>
      <c r="O268" s="173"/>
      <c r="P268" s="173"/>
      <c r="T268" s="173"/>
    </row>
    <row r="269" spans="2:20" hidden="1" outlineLevel="1">
      <c r="B269" s="190">
        <f t="shared" si="75"/>
        <v>52352</v>
      </c>
      <c r="C269" s="175">
        <f t="shared" si="87"/>
        <v>1231851.4709013407</v>
      </c>
      <c r="D269" s="176">
        <f>IF(ISNUMBER($F269)*SUM(F269:F280)&lt;&gt;0,VLOOKUP($J269,'Table 1'!$B$13:$C$38,2,FALSE)/12*1000*Study_MW,0)</f>
        <v>0</v>
      </c>
      <c r="E269" s="176">
        <f t="shared" si="85"/>
        <v>1231851.4709013407</v>
      </c>
      <c r="F269" s="175">
        <f>IF(J269&gt;2036,F257*IF(AND(MONTH(B269)=2,OR(J257=2036,J257=2040)),28/29,1),INDEX([24]Delta!$F$1:$EE$65554,$L$14,$I269))</f>
        <v>74400</v>
      </c>
      <c r="G269" s="177">
        <f t="shared" si="86"/>
        <v>16.55714342609329</v>
      </c>
      <c r="I269" s="77">
        <f t="shared" si="81"/>
        <v>18</v>
      </c>
      <c r="J269" s="73">
        <f t="shared" si="82"/>
        <v>2043</v>
      </c>
      <c r="K269" s="78">
        <f t="shared" si="83"/>
        <v>52352</v>
      </c>
      <c r="M269" s="41">
        <f>VLOOKUP(J269,'[21]Inflation Forecast'!$B$6:$C$61,2,FALSE)</f>
        <v>2.3E-2</v>
      </c>
      <c r="O269" s="173"/>
      <c r="P269" s="173"/>
      <c r="T269" s="173"/>
    </row>
    <row r="270" spans="2:20" hidden="1" outlineLevel="1">
      <c r="B270" s="190">
        <f t="shared" si="75"/>
        <v>52383</v>
      </c>
      <c r="C270" s="175">
        <f t="shared" si="87"/>
        <v>2111767.6450249222</v>
      </c>
      <c r="D270" s="176">
        <f>IF(ISNUMBER($F270)*SUM(F270:F281)&lt;&gt;0,VLOOKUP($J270,'Table 1'!$B$13:$C$38,2,FALSE)/12*1000*Study_MW,0)</f>
        <v>0</v>
      </c>
      <c r="E270" s="176">
        <f t="shared" si="85"/>
        <v>2111767.6450249222</v>
      </c>
      <c r="F270" s="175">
        <f>IF(J270&gt;2036,F258*IF(AND(MONTH(B270)=2,OR(J258=2036,J258=2040)),28/29,1),INDEX([24]Delta!$F$1:$EE$65554,$L$14,$I270))</f>
        <v>72000</v>
      </c>
      <c r="G270" s="177">
        <f t="shared" si="86"/>
        <v>29.330106180901698</v>
      </c>
      <c r="I270" s="77">
        <f t="shared" si="81"/>
        <v>19</v>
      </c>
      <c r="J270" s="73">
        <f t="shared" si="82"/>
        <v>2043</v>
      </c>
      <c r="K270" s="78">
        <f t="shared" si="83"/>
        <v>52383</v>
      </c>
      <c r="M270" s="41">
        <f>VLOOKUP(J270,'[21]Inflation Forecast'!$B$6:$C$61,2,FALSE)</f>
        <v>2.3E-2</v>
      </c>
      <c r="O270" s="173"/>
      <c r="P270" s="173"/>
      <c r="T270" s="173"/>
    </row>
    <row r="271" spans="2:20" hidden="1" outlineLevel="1">
      <c r="B271" s="190">
        <f t="shared" si="75"/>
        <v>52413</v>
      </c>
      <c r="C271" s="175">
        <f t="shared" si="87"/>
        <v>3094453.0219168672</v>
      </c>
      <c r="D271" s="176">
        <f>IF(ISNUMBER($F271)*SUM(F271:F282)&lt;&gt;0,VLOOKUP($J271,'Table 1'!$B$13:$C$38,2,FALSE)/12*1000*Study_MW,0)</f>
        <v>0</v>
      </c>
      <c r="E271" s="176">
        <f t="shared" si="85"/>
        <v>3094453.0219168672</v>
      </c>
      <c r="F271" s="175">
        <f>IF(J271&gt;2036,F259*IF(AND(MONTH(B271)=2,OR(J259=2036,J259=2040)),28/29,1),INDEX([24]Delta!$F$1:$EE$65554,$L$14,$I271))</f>
        <v>74400</v>
      </c>
      <c r="G271" s="177">
        <f t="shared" si="86"/>
        <v>41.592110509635312</v>
      </c>
      <c r="I271" s="77">
        <f t="shared" si="81"/>
        <v>20</v>
      </c>
      <c r="J271" s="73">
        <f t="shared" si="82"/>
        <v>2043</v>
      </c>
      <c r="K271" s="78">
        <f t="shared" si="83"/>
        <v>52413</v>
      </c>
      <c r="M271" s="41">
        <f>VLOOKUP(J271,'[21]Inflation Forecast'!$B$6:$C$61,2,FALSE)</f>
        <v>2.3E-2</v>
      </c>
      <c r="O271" s="173"/>
      <c r="P271" s="173"/>
    </row>
    <row r="272" spans="2:20" hidden="1" outlineLevel="1">
      <c r="B272" s="190">
        <f t="shared" si="75"/>
        <v>52444</v>
      </c>
      <c r="C272" s="175">
        <f t="shared" si="87"/>
        <v>3434226.4246684765</v>
      </c>
      <c r="D272" s="176">
        <f>IF(ISNUMBER($F272)*SUM(F272:F283)&lt;&gt;0,VLOOKUP($J272,'Table 1'!$B$13:$C$38,2,FALSE)/12*1000*Study_MW,0)</f>
        <v>0</v>
      </c>
      <c r="E272" s="176">
        <f t="shared" si="85"/>
        <v>3434226.4246684765</v>
      </c>
      <c r="F272" s="175">
        <f>IF(J272&gt;2036,F260*IF(AND(MONTH(B272)=2,OR(J260=2036,J260=2040)),28/29,1),INDEX([24]Delta!$F$1:$EE$65554,$L$14,$I272))</f>
        <v>74400</v>
      </c>
      <c r="G272" s="177">
        <f t="shared" si="86"/>
        <v>46.158957320812853</v>
      </c>
      <c r="I272" s="77">
        <f t="shared" si="81"/>
        <v>21</v>
      </c>
      <c r="J272" s="73">
        <f t="shared" si="82"/>
        <v>2043</v>
      </c>
      <c r="K272" s="78">
        <f t="shared" si="83"/>
        <v>52444</v>
      </c>
      <c r="M272" s="41">
        <f>VLOOKUP(J272,'[21]Inflation Forecast'!$B$6:$C$61,2,FALSE)</f>
        <v>2.3E-2</v>
      </c>
      <c r="O272" s="173"/>
      <c r="P272" s="173"/>
    </row>
    <row r="273" spans="2:20" hidden="1" outlineLevel="1">
      <c r="B273" s="190">
        <f t="shared" si="75"/>
        <v>52475</v>
      </c>
      <c r="C273" s="175">
        <f t="shared" si="87"/>
        <v>3100826.0466635781</v>
      </c>
      <c r="D273" s="176">
        <f>IF(ISNUMBER($F273)*SUM(F273:F284)&lt;&gt;0,VLOOKUP($J273,'Table 1'!$B$13:$C$38,2,FALSE)/12*1000*Study_MW,0)</f>
        <v>0</v>
      </c>
      <c r="E273" s="176">
        <f t="shared" si="85"/>
        <v>3100826.0466635781</v>
      </c>
      <c r="F273" s="175">
        <f>IF(J273&gt;2036,F261*IF(AND(MONTH(B273)=2,OR(J261=2036,J261=2040)),28/29,1),INDEX([24]Delta!$F$1:$EE$65554,$L$14,$I273))</f>
        <v>72000</v>
      </c>
      <c r="G273" s="177">
        <f t="shared" si="86"/>
        <v>43.067028425883031</v>
      </c>
      <c r="I273" s="77">
        <f t="shared" si="81"/>
        <v>22</v>
      </c>
      <c r="J273" s="73">
        <f t="shared" si="82"/>
        <v>2043</v>
      </c>
      <c r="K273" s="78">
        <f t="shared" si="83"/>
        <v>52475</v>
      </c>
      <c r="M273" s="41">
        <f>VLOOKUP(J273,'[21]Inflation Forecast'!$B$6:$C$61,2,FALSE)</f>
        <v>2.3E-2</v>
      </c>
      <c r="O273" s="173"/>
      <c r="P273" s="173"/>
    </row>
    <row r="274" spans="2:20" hidden="1" outlineLevel="1">
      <c r="B274" s="190">
        <f t="shared" si="75"/>
        <v>52505</v>
      </c>
      <c r="C274" s="175">
        <f t="shared" si="87"/>
        <v>2903487.0050648437</v>
      </c>
      <c r="D274" s="176">
        <f>IF(ISNUMBER($F274)*SUM(F274:F285)&lt;&gt;0,VLOOKUP($J274,'Table 1'!$B$13:$C$38,2,FALSE)/12*1000*Study_MW,0)</f>
        <v>0</v>
      </c>
      <c r="E274" s="176">
        <f t="shared" si="85"/>
        <v>2903487.0050648437</v>
      </c>
      <c r="F274" s="175">
        <f>IF(J274&gt;2036,F262*IF(AND(MONTH(B274)=2,OR(J262=2036,J262=2040)),28/29,1),INDEX([24]Delta!$F$1:$EE$65554,$L$14,$I274))</f>
        <v>74400</v>
      </c>
      <c r="G274" s="177">
        <f t="shared" si="86"/>
        <v>39.025362971301661</v>
      </c>
      <c r="I274" s="77">
        <f t="shared" si="81"/>
        <v>23</v>
      </c>
      <c r="J274" s="73">
        <f t="shared" si="82"/>
        <v>2043</v>
      </c>
      <c r="K274" s="78">
        <f t="shared" si="83"/>
        <v>52505</v>
      </c>
      <c r="M274" s="41">
        <f>VLOOKUP(J274,'[21]Inflation Forecast'!$B$6:$C$61,2,FALSE)</f>
        <v>2.3E-2</v>
      </c>
    </row>
    <row r="275" spans="2:20" hidden="1" outlineLevel="1">
      <c r="B275" s="190">
        <f t="shared" si="75"/>
        <v>52536</v>
      </c>
      <c r="C275" s="175">
        <f t="shared" si="87"/>
        <v>3014073.1589659262</v>
      </c>
      <c r="D275" s="176">
        <f>IF(ISNUMBER($F275)*SUM(F275:F286)&lt;&gt;0,VLOOKUP($J275,'Table 1'!$B$13:$C$38,2,FALSE)/12*1000*Study_MW,0)</f>
        <v>0</v>
      </c>
      <c r="E275" s="176">
        <f t="shared" si="85"/>
        <v>3014073.1589659262</v>
      </c>
      <c r="F275" s="175">
        <f>IF(J275&gt;2036,F263*IF(AND(MONTH(B275)=2,OR(J263=2036,J263=2040)),28/29,1),INDEX([24]Delta!$F$1:$EE$65554,$L$14,$I275))</f>
        <v>72000</v>
      </c>
      <c r="G275" s="177">
        <f t="shared" si="86"/>
        <v>41.862127207860084</v>
      </c>
      <c r="I275" s="77">
        <f t="shared" si="81"/>
        <v>24</v>
      </c>
      <c r="J275" s="73">
        <f t="shared" si="82"/>
        <v>2043</v>
      </c>
      <c r="K275" s="78">
        <f t="shared" si="83"/>
        <v>52536</v>
      </c>
      <c r="M275" s="41">
        <f>VLOOKUP(J275,'[21]Inflation Forecast'!$B$6:$C$61,2,FALSE)</f>
        <v>2.3E-2</v>
      </c>
    </row>
    <row r="276" spans="2:20" hidden="1" outlineLevel="1">
      <c r="B276" s="191">
        <f t="shared" si="75"/>
        <v>52566</v>
      </c>
      <c r="C276" s="178">
        <f t="shared" si="87"/>
        <v>3944759.4012492094</v>
      </c>
      <c r="D276" s="179">
        <f>IF(ISNUMBER($F276)*SUM(F276:F287)&lt;&gt;0,VLOOKUP($J276,'Table 1'!$B$13:$C$38,2,FALSE)/12*1000*Study_MW,0)</f>
        <v>0</v>
      </c>
      <c r="E276" s="179">
        <f t="shared" si="85"/>
        <v>3944759.4012492094</v>
      </c>
      <c r="F276" s="178">
        <f>IF(J276&gt;2036,F264*IF(AND(MONTH(B276)=2,OR(J264=2036,J264=2040)),28/29,1),INDEX([24]Delta!$F$1:$EE$65554,$L$14,$I276))</f>
        <v>74400</v>
      </c>
      <c r="G276" s="180">
        <f t="shared" si="86"/>
        <v>53.020959694209807</v>
      </c>
      <c r="I276" s="64">
        <f t="shared" si="81"/>
        <v>25</v>
      </c>
      <c r="J276" s="73">
        <f t="shared" si="82"/>
        <v>2043</v>
      </c>
      <c r="K276" s="82">
        <f t="shared" si="83"/>
        <v>52566</v>
      </c>
      <c r="M276" s="41">
        <f>VLOOKUP(J276,'[21]Inflation Forecast'!$B$6:$C$61,2,FALSE)</f>
        <v>2.3E-2</v>
      </c>
    </row>
    <row r="277" spans="2:20" hidden="1" outlineLevel="1">
      <c r="B277" s="189">
        <f t="shared" si="75"/>
        <v>52597</v>
      </c>
      <c r="C277" s="181">
        <f>(C265*(1+M277))*IF(AND(MONTH(K277)=2,OR(J265=2036,J265=2040)),28/29,1)</f>
        <v>3630064.6099149259</v>
      </c>
      <c r="D277" s="182">
        <f>IF(ISNUMBER($F277)*SUM(F277:F288)&lt;&gt;0,VLOOKUP($J277,'Table 1'!$B$13:$C$38,2,FALSE)/12*1000*Study_MW,0)</f>
        <v>0</v>
      </c>
      <c r="E277" s="182">
        <f t="shared" ref="E277:E288" si="88">C277+D277</f>
        <v>3630064.6099149259</v>
      </c>
      <c r="F277" s="181">
        <f>IF(J277&gt;2036,F265*IF(AND(MONTH(B277)=2,OR(J265=2036,J265=2040)),28/29,1),INDEX([24]Delta!$F$1:$EE$65554,$L$14,$I277))</f>
        <v>74400</v>
      </c>
      <c r="G277" s="183">
        <f t="shared" ref="G277:G288" si="89">IFERROR(E277/$F277,0)</f>
        <v>48.791190993480186</v>
      </c>
      <c r="I277" s="60">
        <f>I157</f>
        <v>27</v>
      </c>
      <c r="J277" s="73">
        <f t="shared" ref="J277:J288" si="90">YEAR(B277)</f>
        <v>2044</v>
      </c>
      <c r="K277" s="74">
        <f t="shared" ref="K277:K288" si="91">IF(ISNUMBER(F277),IF(F277&lt;&gt;0,B277,""),"")</f>
        <v>52597</v>
      </c>
      <c r="M277" s="41">
        <f>VLOOKUP(J277,'[21]Inflation Forecast'!$B$6:$C$61,2,FALSE)</f>
        <v>2.1999999999999999E-2</v>
      </c>
      <c r="O277" s="173"/>
      <c r="P277" s="173"/>
      <c r="T277" s="173"/>
    </row>
    <row r="278" spans="2:20" hidden="1" outlineLevel="1">
      <c r="B278" s="190">
        <f t="shared" si="75"/>
        <v>52628</v>
      </c>
      <c r="C278" s="175">
        <f t="shared" ref="C278:C288" si="92">(C266*(1+M278))*IF(AND(MONTH(K278)=2,OR(J266=2036,J266=2040)),28/29,1)</f>
        <v>2760057.3394396445</v>
      </c>
      <c r="D278" s="176">
        <f>IF(ISNUMBER($F278)*SUM(F278:F288)&lt;&gt;0,VLOOKUP($J278,'Table 1'!$B$13:$C$38,2,FALSE)/12*1000*Study_MW,0)</f>
        <v>0</v>
      </c>
      <c r="E278" s="176">
        <f t="shared" si="88"/>
        <v>2760057.3394396445</v>
      </c>
      <c r="F278" s="175">
        <f>IF(J278&gt;2036,F266*IF(AND(MONTH(B278)=2,OR(J266=2036,J266=2040)),28/29,1),INDEX([24]Delta!$F$1:$EE$65554,$L$14,$I278))</f>
        <v>64882.758620689659</v>
      </c>
      <c r="G278" s="177">
        <f t="shared" si="89"/>
        <v>42.539149045360162</v>
      </c>
      <c r="I278" s="77">
        <f t="shared" si="81"/>
        <v>28</v>
      </c>
      <c r="J278" s="73">
        <f t="shared" si="90"/>
        <v>2044</v>
      </c>
      <c r="K278" s="78">
        <f t="shared" si="91"/>
        <v>52628</v>
      </c>
      <c r="M278" s="41">
        <f>VLOOKUP(J278,'[21]Inflation Forecast'!$B$6:$C$61,2,FALSE)</f>
        <v>2.1999999999999999E-2</v>
      </c>
      <c r="O278" s="173"/>
      <c r="P278" s="173"/>
      <c r="T278" s="173"/>
    </row>
    <row r="279" spans="2:20" hidden="1" outlineLevel="1">
      <c r="B279" s="190">
        <f t="shared" si="75"/>
        <v>52657</v>
      </c>
      <c r="C279" s="175">
        <f t="shared" si="92"/>
        <v>2663204.2344777803</v>
      </c>
      <c r="D279" s="176">
        <f>IF(ISNUMBER($F279)*SUM(F279:F288)&lt;&gt;0,VLOOKUP($J279,'Table 1'!$B$13:$C$38,2,FALSE)/12*1000*Study_MW,0)</f>
        <v>0</v>
      </c>
      <c r="E279" s="176">
        <f t="shared" si="88"/>
        <v>2663204.2344777803</v>
      </c>
      <c r="F279" s="175">
        <f>IF(J279&gt;2036,F267*IF(AND(MONTH(B279)=2,OR(J267=2036,J267=2040)),28/29,1),INDEX([24]Delta!$F$1:$EE$65554,$L$14,$I279))</f>
        <v>74400</v>
      </c>
      <c r="G279" s="177">
        <f t="shared" si="89"/>
        <v>35.79575583975511</v>
      </c>
      <c r="I279" s="77">
        <f t="shared" si="81"/>
        <v>29</v>
      </c>
      <c r="J279" s="73">
        <f t="shared" si="90"/>
        <v>2044</v>
      </c>
      <c r="K279" s="78">
        <f t="shared" si="91"/>
        <v>52657</v>
      </c>
      <c r="M279" s="41">
        <f>VLOOKUP(J279,'[21]Inflation Forecast'!$B$6:$C$61,2,FALSE)</f>
        <v>2.1999999999999999E-2</v>
      </c>
      <c r="O279" s="173"/>
      <c r="P279" s="173"/>
      <c r="T279" s="173"/>
    </row>
    <row r="280" spans="2:20" hidden="1" outlineLevel="1">
      <c r="B280" s="190">
        <f t="shared" si="75"/>
        <v>52688</v>
      </c>
      <c r="C280" s="175">
        <f t="shared" si="92"/>
        <v>1435959.0536429107</v>
      </c>
      <c r="D280" s="176">
        <f>IF(ISNUMBER($F280)*SUM(F280:F288)&lt;&gt;0,VLOOKUP($J280,'Table 1'!$B$13:$C$38,2,FALSE)/12*1000*Study_MW,0)</f>
        <v>0</v>
      </c>
      <c r="E280" s="176">
        <f t="shared" si="88"/>
        <v>1435959.0536429107</v>
      </c>
      <c r="F280" s="175">
        <f>IF(J280&gt;2036,F268*IF(AND(MONTH(B280)=2,OR(J268=2036,J268=2040)),28/29,1),INDEX([24]Delta!$F$1:$EE$65554,$L$14,$I280))</f>
        <v>72000</v>
      </c>
      <c r="G280" s="177">
        <f t="shared" si="89"/>
        <v>19.943875745040426</v>
      </c>
      <c r="I280" s="77">
        <f t="shared" si="81"/>
        <v>30</v>
      </c>
      <c r="J280" s="73">
        <f t="shared" si="90"/>
        <v>2044</v>
      </c>
      <c r="K280" s="78">
        <f t="shared" si="91"/>
        <v>52688</v>
      </c>
      <c r="M280" s="41">
        <f>VLOOKUP(J280,'[21]Inflation Forecast'!$B$6:$C$61,2,FALSE)</f>
        <v>2.1999999999999999E-2</v>
      </c>
      <c r="O280" s="173"/>
      <c r="P280" s="173"/>
      <c r="T280" s="173"/>
    </row>
    <row r="281" spans="2:20" hidden="1" outlineLevel="1">
      <c r="B281" s="190">
        <f t="shared" si="75"/>
        <v>52718</v>
      </c>
      <c r="C281" s="175">
        <f t="shared" si="92"/>
        <v>1258952.2032611703</v>
      </c>
      <c r="D281" s="176">
        <f>IF(ISNUMBER($F281)*SUM(F281:F288)&lt;&gt;0,VLOOKUP($J281,'Table 1'!$B$13:$C$38,2,FALSE)/12*1000*Study_MW,0)</f>
        <v>0</v>
      </c>
      <c r="E281" s="176">
        <f t="shared" si="88"/>
        <v>1258952.2032611703</v>
      </c>
      <c r="F281" s="175">
        <f>IF(J281&gt;2036,F269*IF(AND(MONTH(B281)=2,OR(J269=2036,J269=2040)),28/29,1),INDEX([24]Delta!$F$1:$EE$65554,$L$14,$I281))</f>
        <v>74400</v>
      </c>
      <c r="G281" s="177">
        <f t="shared" si="89"/>
        <v>16.921400581467342</v>
      </c>
      <c r="I281" s="77">
        <f t="shared" si="81"/>
        <v>31</v>
      </c>
      <c r="J281" s="73">
        <f t="shared" si="90"/>
        <v>2044</v>
      </c>
      <c r="K281" s="78">
        <f t="shared" si="91"/>
        <v>52718</v>
      </c>
      <c r="M281" s="41">
        <f>VLOOKUP(J281,'[21]Inflation Forecast'!$B$6:$C$61,2,FALSE)</f>
        <v>2.1999999999999999E-2</v>
      </c>
      <c r="O281" s="173"/>
      <c r="P281" s="173"/>
      <c r="T281" s="173"/>
    </row>
    <row r="282" spans="2:20" hidden="1" outlineLevel="1">
      <c r="B282" s="190">
        <f t="shared" si="75"/>
        <v>52749</v>
      </c>
      <c r="C282" s="175">
        <f t="shared" si="92"/>
        <v>2158226.5332154706</v>
      </c>
      <c r="D282" s="176">
        <f>IF(ISNUMBER($F282)*SUM(F282:F288)&lt;&gt;0,VLOOKUP($J282,'Table 1'!$B$13:$C$38,2,FALSE)/12*1000*Study_MW,0)</f>
        <v>0</v>
      </c>
      <c r="E282" s="176">
        <f t="shared" si="88"/>
        <v>2158226.5332154706</v>
      </c>
      <c r="F282" s="175">
        <f>IF(J282&gt;2036,F270*IF(AND(MONTH(B282)=2,OR(J270=2036,J270=2040)),28/29,1),INDEX([24]Delta!$F$1:$EE$65554,$L$14,$I282))</f>
        <v>72000</v>
      </c>
      <c r="G282" s="177">
        <f t="shared" si="89"/>
        <v>29.975368516881538</v>
      </c>
      <c r="I282" s="77">
        <f t="shared" si="81"/>
        <v>32</v>
      </c>
      <c r="J282" s="73">
        <f t="shared" si="90"/>
        <v>2044</v>
      </c>
      <c r="K282" s="78">
        <f t="shared" si="91"/>
        <v>52749</v>
      </c>
      <c r="M282" s="41">
        <f>VLOOKUP(J282,'[21]Inflation Forecast'!$B$6:$C$61,2,FALSE)</f>
        <v>2.1999999999999999E-2</v>
      </c>
      <c r="O282" s="173"/>
      <c r="P282" s="173"/>
      <c r="T282" s="173"/>
    </row>
    <row r="283" spans="2:20" hidden="1" outlineLevel="1">
      <c r="B283" s="190">
        <f t="shared" si="75"/>
        <v>52779</v>
      </c>
      <c r="C283" s="175">
        <f t="shared" si="92"/>
        <v>3162530.9883990386</v>
      </c>
      <c r="D283" s="176">
        <f>IF(ISNUMBER($F283)*SUM(F283:F288)&lt;&gt;0,VLOOKUP($J283,'Table 1'!$B$13:$C$38,2,FALSE)/12*1000*Study_MW,0)</f>
        <v>0</v>
      </c>
      <c r="E283" s="176">
        <f t="shared" si="88"/>
        <v>3162530.9883990386</v>
      </c>
      <c r="F283" s="175">
        <f>IF(J283&gt;2036,F271*IF(AND(MONTH(B283)=2,OR(J271=2036,J271=2040)),28/29,1),INDEX([24]Delta!$F$1:$EE$65554,$L$14,$I283))</f>
        <v>74400</v>
      </c>
      <c r="G283" s="177">
        <f t="shared" si="89"/>
        <v>42.507136940847289</v>
      </c>
      <c r="I283" s="77">
        <f t="shared" si="81"/>
        <v>33</v>
      </c>
      <c r="J283" s="73">
        <f t="shared" si="90"/>
        <v>2044</v>
      </c>
      <c r="K283" s="78">
        <f t="shared" si="91"/>
        <v>52779</v>
      </c>
      <c r="M283" s="41">
        <f>VLOOKUP(J283,'[21]Inflation Forecast'!$B$6:$C$61,2,FALSE)</f>
        <v>2.1999999999999999E-2</v>
      </c>
      <c r="O283" s="173"/>
      <c r="P283" s="173"/>
    </row>
    <row r="284" spans="2:20" hidden="1" outlineLevel="1">
      <c r="B284" s="190">
        <f t="shared" si="75"/>
        <v>52810</v>
      </c>
      <c r="C284" s="175">
        <f t="shared" si="92"/>
        <v>3509779.4060111828</v>
      </c>
      <c r="D284" s="176">
        <f>IF(ISNUMBER($F284)*SUM(F284:F288)&lt;&gt;0,VLOOKUP($J284,'Table 1'!$B$13:$C$38,2,FALSE)/12*1000*Study_MW,0)</f>
        <v>0</v>
      </c>
      <c r="E284" s="176">
        <f t="shared" si="88"/>
        <v>3509779.4060111828</v>
      </c>
      <c r="F284" s="175">
        <f>IF(J284&gt;2036,F272*IF(AND(MONTH(B284)=2,OR(J272=2036,J272=2040)),28/29,1),INDEX([24]Delta!$F$1:$EE$65554,$L$14,$I284))</f>
        <v>74400</v>
      </c>
      <c r="G284" s="177">
        <f t="shared" si="89"/>
        <v>47.174454381870738</v>
      </c>
      <c r="I284" s="77">
        <f t="shared" si="81"/>
        <v>34</v>
      </c>
      <c r="J284" s="73">
        <f t="shared" si="90"/>
        <v>2044</v>
      </c>
      <c r="K284" s="78">
        <f t="shared" si="91"/>
        <v>52810</v>
      </c>
      <c r="M284" s="41">
        <f>VLOOKUP(J284,'[21]Inflation Forecast'!$B$6:$C$61,2,FALSE)</f>
        <v>2.1999999999999999E-2</v>
      </c>
      <c r="O284" s="173"/>
      <c r="P284" s="173"/>
    </row>
    <row r="285" spans="2:20" hidden="1" outlineLevel="1">
      <c r="B285" s="190">
        <f t="shared" si="75"/>
        <v>52841</v>
      </c>
      <c r="C285" s="175">
        <f t="shared" si="92"/>
        <v>3169044.2196901771</v>
      </c>
      <c r="D285" s="176">
        <f>IF(ISNUMBER($F285)*SUM(F285:F288)&lt;&gt;0,VLOOKUP($J285,'Table 1'!$B$13:$C$38,2,FALSE)/12*1000*Study_MW,0)</f>
        <v>0</v>
      </c>
      <c r="E285" s="176">
        <f t="shared" si="88"/>
        <v>3169044.2196901771</v>
      </c>
      <c r="F285" s="175">
        <f>IF(J285&gt;2036,F273*IF(AND(MONTH(B285)=2,OR(J273=2036,J273=2040)),28/29,1),INDEX([24]Delta!$F$1:$EE$65554,$L$14,$I285))</f>
        <v>72000</v>
      </c>
      <c r="G285" s="177">
        <f t="shared" si="89"/>
        <v>44.014503051252461</v>
      </c>
      <c r="I285" s="77">
        <f t="shared" si="81"/>
        <v>35</v>
      </c>
      <c r="J285" s="73">
        <f t="shared" si="90"/>
        <v>2044</v>
      </c>
      <c r="K285" s="78">
        <f t="shared" si="91"/>
        <v>52841</v>
      </c>
      <c r="M285" s="41">
        <f>VLOOKUP(J285,'[21]Inflation Forecast'!$B$6:$C$61,2,FALSE)</f>
        <v>2.1999999999999999E-2</v>
      </c>
      <c r="O285" s="173"/>
      <c r="P285" s="173"/>
    </row>
    <row r="286" spans="2:20" hidden="1" outlineLevel="1">
      <c r="B286" s="190">
        <f t="shared" si="75"/>
        <v>52871</v>
      </c>
      <c r="C286" s="175">
        <f t="shared" si="92"/>
        <v>2967363.7191762705</v>
      </c>
      <c r="D286" s="176">
        <f>IF(ISNUMBER($F286)*SUM(F286:F288)&lt;&gt;0,VLOOKUP($J286,'Table 1'!$B$13:$C$38,2,FALSE)/12*1000*Study_MW,0)</f>
        <v>0</v>
      </c>
      <c r="E286" s="176">
        <f t="shared" si="88"/>
        <v>2967363.7191762705</v>
      </c>
      <c r="F286" s="175">
        <f>IF(J286&gt;2036,F274*IF(AND(MONTH(B286)=2,OR(J274=2036,J274=2040)),28/29,1),INDEX([24]Delta!$F$1:$EE$65554,$L$14,$I286))</f>
        <v>74400</v>
      </c>
      <c r="G286" s="177">
        <f t="shared" si="89"/>
        <v>39.883920956670302</v>
      </c>
      <c r="I286" s="77">
        <f t="shared" si="81"/>
        <v>36</v>
      </c>
      <c r="J286" s="73">
        <f t="shared" si="90"/>
        <v>2044</v>
      </c>
      <c r="K286" s="78">
        <f t="shared" si="91"/>
        <v>52871</v>
      </c>
      <c r="M286" s="41">
        <f>VLOOKUP(J286,'[21]Inflation Forecast'!$B$6:$C$61,2,FALSE)</f>
        <v>2.1999999999999999E-2</v>
      </c>
    </row>
    <row r="287" spans="2:20" hidden="1" outlineLevel="1">
      <c r="B287" s="190">
        <f t="shared" si="75"/>
        <v>52902</v>
      </c>
      <c r="C287" s="175">
        <f t="shared" si="92"/>
        <v>3080382.7684631767</v>
      </c>
      <c r="D287" s="176">
        <f>IF(ISNUMBER($F287)*SUM(F287:F288)&lt;&gt;0,VLOOKUP($J287,'Table 1'!$B$13:$C$38,2,FALSE)/12*1000*Study_MW,0)</f>
        <v>0</v>
      </c>
      <c r="E287" s="176">
        <f t="shared" si="88"/>
        <v>3080382.7684631767</v>
      </c>
      <c r="F287" s="175">
        <f>IF(J287&gt;2036,F275*IF(AND(MONTH(B287)=2,OR(J275=2036,J275=2040)),28/29,1),INDEX([24]Delta!$F$1:$EE$65554,$L$14,$I287))</f>
        <v>72000</v>
      </c>
      <c r="G287" s="177">
        <f t="shared" si="89"/>
        <v>42.783094006433011</v>
      </c>
      <c r="I287" s="77">
        <f t="shared" si="81"/>
        <v>37</v>
      </c>
      <c r="J287" s="73">
        <f t="shared" si="90"/>
        <v>2044</v>
      </c>
      <c r="K287" s="78">
        <f t="shared" si="91"/>
        <v>52902</v>
      </c>
      <c r="M287" s="41">
        <f>VLOOKUP(J287,'[21]Inflation Forecast'!$B$6:$C$61,2,FALSE)</f>
        <v>2.1999999999999999E-2</v>
      </c>
    </row>
    <row r="288" spans="2:20" hidden="1" outlineLevel="1">
      <c r="B288" s="191">
        <f t="shared" si="75"/>
        <v>52932</v>
      </c>
      <c r="C288" s="178">
        <f t="shared" si="92"/>
        <v>4031544.1080766921</v>
      </c>
      <c r="D288" s="179">
        <f>IF(ISNUMBER($F288)*SUM(F288:F288)&lt;&gt;0,VLOOKUP($J288,'Table 1'!$B$13:$C$38,2,FALSE)/12*1000*Study_MW,0)</f>
        <v>0</v>
      </c>
      <c r="E288" s="179">
        <f t="shared" si="88"/>
        <v>4031544.1080766921</v>
      </c>
      <c r="F288" s="178">
        <f>IF(J288&gt;2036,F276*IF(AND(MONTH(B288)=2,OR(J276=2036,J276=2040)),28/29,1),INDEX([24]Delta!$F$1:$EE$65554,$L$14,$I288))</f>
        <v>74400</v>
      </c>
      <c r="G288" s="180">
        <f t="shared" si="89"/>
        <v>54.187420807482418</v>
      </c>
      <c r="I288" s="64">
        <f t="shared" si="81"/>
        <v>38</v>
      </c>
      <c r="J288" s="73">
        <f t="shared" si="90"/>
        <v>2044</v>
      </c>
      <c r="K288" s="82">
        <f t="shared" si="91"/>
        <v>52932</v>
      </c>
      <c r="M288" s="41">
        <f>VLOOKUP(J288,'[21]Inflation Forecast'!$B$6:$C$61,2,FALSE)</f>
        <v>2.1999999999999999E-2</v>
      </c>
    </row>
    <row r="289" collapsed="1"/>
  </sheetData>
  <printOptions horizontalCentered="1"/>
  <pageMargins left="0.25" right="0.25" top="0.75" bottom="0.75" header="0.3" footer="0.3"/>
  <pageSetup scale="86" orientation="portrait" r:id="rId1"/>
  <headerFooter alignWithMargins="0">
    <oddFooter>&amp;L&amp;8NPC Group - &amp;F   ( &amp;A )&amp;C &amp;R &amp;8&amp;D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zoomScaleSheetLayoutView="70" workbookViewId="0">
      <selection activeCell="K22" sqref="K22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7" width="9.5" style="117" bestFit="1" customWidth="1"/>
    <col min="8" max="8" width="15.33203125" style="117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9.33203125" style="117"/>
    <col min="22" max="22" width="9.6640625" style="117" bestFit="1" customWidth="1"/>
    <col min="23" max="16384" width="9.33203125" style="117"/>
  </cols>
  <sheetData>
    <row r="1" spans="2:24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4" ht="15.75">
      <c r="B2" s="115" t="s">
        <v>227</v>
      </c>
      <c r="C2" s="116"/>
      <c r="D2" s="116"/>
      <c r="E2" s="116"/>
      <c r="F2" s="116"/>
      <c r="G2" s="116"/>
      <c r="H2" s="116"/>
      <c r="I2" s="116"/>
      <c r="J2" s="116"/>
    </row>
    <row r="3" spans="2:24" ht="15.75">
      <c r="B3" s="115" t="str">
        <f>TEXT($C$63,"0%")&amp;" Capacity Factor"</f>
        <v>30% Capacity Factor</v>
      </c>
      <c r="C3" s="116"/>
      <c r="D3" s="116"/>
      <c r="E3" s="116"/>
      <c r="F3" s="116"/>
      <c r="G3" s="116"/>
      <c r="H3" s="116"/>
      <c r="I3" s="116"/>
      <c r="J3" s="116"/>
      <c r="T3" s="119"/>
      <c r="U3" s="119"/>
      <c r="V3" s="119"/>
      <c r="W3" s="119"/>
      <c r="X3" s="119"/>
    </row>
    <row r="4" spans="2:24">
      <c r="B4" s="118"/>
      <c r="C4" s="118"/>
      <c r="D4" s="118"/>
      <c r="E4" s="118"/>
      <c r="F4" s="118"/>
      <c r="G4" s="118"/>
      <c r="H4" s="118"/>
      <c r="I4" s="119"/>
      <c r="J4" s="119"/>
      <c r="K4" s="119"/>
      <c r="T4" s="119"/>
      <c r="U4" s="119"/>
      <c r="V4" s="119"/>
      <c r="W4" s="119"/>
      <c r="X4" s="119"/>
    </row>
    <row r="5" spans="2:24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228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Q5" s="119"/>
      <c r="R5" s="275"/>
      <c r="S5" s="119"/>
      <c r="T5" s="119"/>
      <c r="U5" s="119"/>
      <c r="V5" s="119"/>
      <c r="W5" s="119"/>
      <c r="X5" s="119"/>
    </row>
    <row r="6" spans="2:24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Q6" s="378"/>
      <c r="R6" s="378"/>
      <c r="S6" s="119"/>
      <c r="T6" s="119"/>
      <c r="U6" s="119"/>
      <c r="V6" s="119"/>
      <c r="W6" s="119"/>
      <c r="X6" s="119"/>
    </row>
    <row r="7" spans="2:24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Q7" s="119"/>
      <c r="R7" s="119"/>
      <c r="S7" s="119"/>
      <c r="T7" s="119"/>
      <c r="U7" s="119"/>
      <c r="V7" s="119"/>
      <c r="W7" s="119"/>
      <c r="X7" s="119"/>
    </row>
    <row r="8" spans="2:24" ht="6" customHeight="1">
      <c r="K8" s="119"/>
      <c r="Q8" s="119"/>
      <c r="R8" s="119"/>
      <c r="S8" s="119"/>
    </row>
    <row r="9" spans="2:24" ht="15.75">
      <c r="B9" s="43" t="str">
        <f>C52</f>
        <v>2019 IRP Utah Wind Resource - 30% Capacity Factor</v>
      </c>
      <c r="C9" s="119"/>
      <c r="E9" s="119"/>
      <c r="F9" s="119"/>
      <c r="G9" s="119"/>
      <c r="H9" s="119"/>
      <c r="I9" s="119"/>
      <c r="J9" s="119"/>
      <c r="K9" s="119"/>
      <c r="N9" s="117"/>
      <c r="Q9" s="119"/>
      <c r="R9" s="119"/>
      <c r="S9" s="119"/>
    </row>
    <row r="10" spans="2:24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</row>
    <row r="11" spans="2:24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</row>
    <row r="12" spans="2:24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Q12" s="128"/>
      <c r="R12" s="148"/>
      <c r="T12" s="161"/>
      <c r="U12" s="153"/>
      <c r="V12" s="153"/>
    </row>
    <row r="13" spans="2:24">
      <c r="B13" s="135">
        <f t="shared" si="0"/>
        <v>2019</v>
      </c>
      <c r="C13" s="136"/>
      <c r="D13" s="128"/>
      <c r="E13" s="148"/>
      <c r="F13" s="148"/>
      <c r="G13" s="130"/>
      <c r="H13" s="128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2">(D13+E13+F13)</f>
        <v>0</v>
      </c>
      <c r="L13" s="119"/>
      <c r="N13" s="117"/>
      <c r="Q13" s="128"/>
      <c r="V13" s="153"/>
      <c r="X13" s="159"/>
    </row>
    <row r="14" spans="2:24">
      <c r="B14" s="135">
        <f t="shared" si="0"/>
        <v>2020</v>
      </c>
      <c r="C14" s="136"/>
      <c r="D14" s="128"/>
      <c r="E14" s="128"/>
      <c r="F14" s="128"/>
      <c r="G14" s="130"/>
      <c r="H14" s="128">
        <f t="shared" si="1"/>
        <v>0</v>
      </c>
      <c r="I14" s="130"/>
      <c r="J14" s="130"/>
      <c r="K14" s="128">
        <f t="shared" si="2"/>
        <v>0</v>
      </c>
      <c r="L14" s="119"/>
      <c r="N14" s="117"/>
      <c r="O14" s="132"/>
      <c r="P14" s="364"/>
      <c r="Q14" s="128"/>
      <c r="V14" s="153"/>
      <c r="X14" s="159"/>
    </row>
    <row r="15" spans="2:24">
      <c r="B15" s="135">
        <f t="shared" si="0"/>
        <v>2021</v>
      </c>
      <c r="C15" s="136"/>
      <c r="D15" s="128"/>
      <c r="E15" s="128"/>
      <c r="F15" s="128"/>
      <c r="G15" s="130"/>
      <c r="H15" s="128">
        <f t="shared" si="1"/>
        <v>0</v>
      </c>
      <c r="I15" s="130"/>
      <c r="J15" s="130"/>
      <c r="K15" s="128">
        <f t="shared" si="2"/>
        <v>0</v>
      </c>
      <c r="L15" s="119"/>
      <c r="N15" s="117"/>
      <c r="O15" s="365"/>
      <c r="P15" s="364"/>
      <c r="Q15" s="128"/>
      <c r="V15" s="153"/>
      <c r="X15" s="159"/>
    </row>
    <row r="16" spans="2:24">
      <c r="B16" s="135">
        <f t="shared" si="0"/>
        <v>2022</v>
      </c>
      <c r="C16" s="136"/>
      <c r="D16" s="128"/>
      <c r="E16" s="128"/>
      <c r="F16" s="128"/>
      <c r="G16" s="130"/>
      <c r="H16" s="128">
        <f t="shared" si="1"/>
        <v>0</v>
      </c>
      <c r="I16" s="130"/>
      <c r="J16" s="130"/>
      <c r="K16" s="128">
        <f t="shared" si="2"/>
        <v>0</v>
      </c>
      <c r="L16" s="119"/>
      <c r="N16" s="117"/>
      <c r="Q16" s="128"/>
      <c r="V16" s="153"/>
      <c r="X16" s="159"/>
    </row>
    <row r="17" spans="2:25">
      <c r="B17" s="135">
        <f t="shared" si="0"/>
        <v>2023</v>
      </c>
      <c r="C17" s="136">
        <f t="array" ref="C17">SUM(([25]StaBuild!$E$2:$E$1203)*([25]StaBuild!$C$2:$C$1203=$Q$56)*([25]StaBuild!$A$2:$A$1203=B17))*1000000/(($O$56)*1000)</f>
        <v>1265.623188405797</v>
      </c>
      <c r="D17" s="128">
        <f t="shared" ref="D17" si="3">C17*$C$62</f>
        <v>87.31076284841852</v>
      </c>
      <c r="E17" s="148">
        <f>(INDEX([25]PVRRByStation!$E:$X,MATCH($T$56,[25]PVRRByStation!$Y:$Y,0),MATCH($B17,[25]PVRRByStation!$E$1:$X$1,0)))*1000000/(($O$56+$O$57)*1000)</f>
        <v>32.333333333333336</v>
      </c>
      <c r="F17" s="198">
        <f>$C$60</f>
        <v>1.4680258019147514</v>
      </c>
      <c r="G17" s="130">
        <f t="shared" ref="G17:G23" si="4">(D17+E17+F17)/(8.76*$C$63)</f>
        <v>46.866388818073915</v>
      </c>
      <c r="H17" s="128">
        <f>-INDEX([26]CurtailResourcelist!$H$93:$H$120,MATCH($B17,[26]CurtailResourcelist!$C$93:$C$120,0),1)*60%</f>
        <v>-21.479999999999997</v>
      </c>
      <c r="I17" s="130">
        <f t="shared" ref="I17:I23" si="5">(G17+H17)</f>
        <v>25.386388818073918</v>
      </c>
      <c r="J17" s="130">
        <f>ROUND(I17*$C$63*8.76,2)</f>
        <v>65.599999999999994</v>
      </c>
      <c r="K17" s="128">
        <f t="shared" si="2"/>
        <v>121.1121219836666</v>
      </c>
      <c r="L17" s="119"/>
      <c r="N17" s="117"/>
      <c r="O17" s="132"/>
      <c r="Q17" s="128"/>
      <c r="R17" s="128"/>
      <c r="V17" s="153"/>
      <c r="X17" s="159"/>
    </row>
    <row r="18" spans="2:25">
      <c r="B18" s="135">
        <f t="shared" si="0"/>
        <v>2024</v>
      </c>
      <c r="C18" s="136"/>
      <c r="D18" s="128">
        <f t="shared" ref="D18:E33" si="6">ROUND(D17*(1+(IFERROR(INDEX($D$66:$D$74,MATCH($B18,$C$66:$C$74,0),1),0)+IFERROR(INDEX($G$66:$G$74,MATCH($B18,$F$66:$F$74,0),1),0)+IFERROR(INDEX($J$66:$J$74,MATCH($B18,$I$66:$I$74,0),1),0))),2)</f>
        <v>89.23</v>
      </c>
      <c r="E18" s="148">
        <f>(INDEX([25]PVRRByStation!$E:$X,MATCH($T$56,[25]PVRRByStation!$Y:$Y,0),MATCH($B18,[25]PVRRByStation!$E$1:$X$1,0)))*1000000/(($O$56+$O$57)*1000)</f>
        <v>33.072463768115945</v>
      </c>
      <c r="F18" s="128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0">
        <f t="shared" si="4"/>
        <v>47.907462180990628</v>
      </c>
      <c r="H18" s="128">
        <f>-INDEX([26]CurtailResourcelist!$H$93:$H$120,MATCH($B18,[26]CurtailResourcelist!$C$93:$C$120,0),1)*60%</f>
        <v>-21.479999999999997</v>
      </c>
      <c r="I18" s="130">
        <f t="shared" si="5"/>
        <v>26.427462180990631</v>
      </c>
      <c r="J18" s="130">
        <f t="shared" ref="J18:J37" si="8">ROUND(I18*$C$63*8.76,2)</f>
        <v>68.290000000000006</v>
      </c>
      <c r="K18" s="128">
        <f t="shared" si="2"/>
        <v>123.80246376811596</v>
      </c>
      <c r="L18" s="119"/>
      <c r="N18" s="117"/>
      <c r="Q18" s="128"/>
      <c r="R18" s="128"/>
      <c r="T18" s="161"/>
      <c r="U18" s="153"/>
      <c r="V18" s="153"/>
      <c r="W18" s="153"/>
      <c r="X18" s="159"/>
      <c r="Y18" s="153"/>
    </row>
    <row r="19" spans="2:25">
      <c r="B19" s="135">
        <f t="shared" si="0"/>
        <v>2025</v>
      </c>
      <c r="C19" s="136"/>
      <c r="D19" s="128">
        <f t="shared" si="6"/>
        <v>91.28</v>
      </c>
      <c r="E19" s="148">
        <f>(INDEX([25]PVRRByStation!$E:$X,MATCH($T$56,[25]PVRRByStation!$Y:$Y,0),MATCH($B19,[25]PVRRByStation!$E$1:$X$1,0)))*1000000/(($O$56+$O$57)*1000)</f>
        <v>33.826086956521742</v>
      </c>
      <c r="F19" s="128">
        <f t="shared" si="7"/>
        <v>1.53</v>
      </c>
      <c r="G19" s="130">
        <f t="shared" si="4"/>
        <v>49.0039807122211</v>
      </c>
      <c r="H19" s="128">
        <f>-INDEX([26]CurtailResourcelist!$H$93:$H$120,MATCH($B19,[26]CurtailResourcelist!$C$93:$C$120,0),1)*60%</f>
        <v>-22.278000000000002</v>
      </c>
      <c r="I19" s="130">
        <f t="shared" si="5"/>
        <v>26.725980712221098</v>
      </c>
      <c r="J19" s="130">
        <f t="shared" si="8"/>
        <v>69.069999999999993</v>
      </c>
      <c r="K19" s="128">
        <f t="shared" si="2"/>
        <v>126.63608695652175</v>
      </c>
      <c r="L19" s="119"/>
      <c r="N19" s="117"/>
      <c r="Q19" s="128"/>
      <c r="R19" s="128"/>
      <c r="T19" s="161"/>
      <c r="U19" s="153"/>
      <c r="V19" s="153"/>
      <c r="W19" s="153"/>
      <c r="X19" s="159"/>
      <c r="Y19" s="153"/>
    </row>
    <row r="20" spans="2:25">
      <c r="B20" s="135">
        <f t="shared" si="0"/>
        <v>2026</v>
      </c>
      <c r="C20" s="136"/>
      <c r="D20" s="128">
        <f t="shared" si="6"/>
        <v>93.38</v>
      </c>
      <c r="E20" s="148">
        <f>(INDEX([25]PVRRByStation!$E:$X,MATCH($T$56,[25]PVRRByStation!$Y:$Y,0),MATCH($B20,[25]PVRRByStation!$E$1:$X$1,0)))*1000000/(($O$56+$O$57)*1000)</f>
        <v>34.594202898550726</v>
      </c>
      <c r="F20" s="128">
        <f t="shared" si="7"/>
        <v>1.57</v>
      </c>
      <c r="G20" s="130">
        <f t="shared" si="4"/>
        <v>50.129325477343365</v>
      </c>
      <c r="H20" s="128">
        <f>-INDEX([26]CurtailResourcelist!$H$93:$H$120,MATCH($B20,[26]CurtailResourcelist!$C$93:$C$120,0),1)*60%</f>
        <v>-22.278000000000002</v>
      </c>
      <c r="I20" s="130">
        <f t="shared" si="5"/>
        <v>27.851325477343362</v>
      </c>
      <c r="J20" s="130">
        <f t="shared" si="8"/>
        <v>71.97</v>
      </c>
      <c r="K20" s="128">
        <f t="shared" si="2"/>
        <v>129.54420289855071</v>
      </c>
      <c r="L20" s="119"/>
      <c r="N20" s="117"/>
      <c r="Q20" s="128"/>
      <c r="R20" s="128"/>
      <c r="T20" s="161"/>
      <c r="U20" s="153"/>
      <c r="V20" s="153"/>
      <c r="W20" s="153"/>
      <c r="X20" s="159"/>
      <c r="Y20" s="153"/>
    </row>
    <row r="21" spans="2:25">
      <c r="B21" s="135">
        <f t="shared" si="0"/>
        <v>2027</v>
      </c>
      <c r="C21" s="136"/>
      <c r="D21" s="128">
        <f t="shared" si="6"/>
        <v>95.53</v>
      </c>
      <c r="E21" s="148">
        <f>(INDEX([25]PVRRByStation!$E:$X,MATCH($T$56,[25]PVRRByStation!$Y:$Y,0),MATCH($B21,[25]PVRRByStation!$E$1:$X$1,0)))*1000000/(($O$56+$O$57)*1000)</f>
        <v>35.376811594202898</v>
      </c>
      <c r="F21" s="128">
        <f t="shared" si="7"/>
        <v>1.61</v>
      </c>
      <c r="G21" s="130">
        <f t="shared" si="4"/>
        <v>51.279626806827238</v>
      </c>
      <c r="H21" s="128">
        <f>-INDEX([26]CurtailResourcelist!$H$93:$H$120,MATCH($B21,[26]CurtailResourcelist!$C$93:$C$120,0),1)*60%</f>
        <v>-23.07</v>
      </c>
      <c r="I21" s="130">
        <f t="shared" si="5"/>
        <v>28.209626806827238</v>
      </c>
      <c r="J21" s="130">
        <f t="shared" si="8"/>
        <v>72.900000000000006</v>
      </c>
      <c r="K21" s="128">
        <f t="shared" si="2"/>
        <v>132.51681159420292</v>
      </c>
      <c r="L21" s="119"/>
      <c r="N21" s="117"/>
      <c r="Q21" s="128"/>
      <c r="R21" s="128"/>
      <c r="T21" s="161"/>
      <c r="U21" s="153"/>
      <c r="V21" s="153"/>
      <c r="W21" s="153"/>
      <c r="X21" s="159"/>
      <c r="Y21" s="153"/>
    </row>
    <row r="22" spans="2:25">
      <c r="B22" s="135">
        <f t="shared" si="0"/>
        <v>2028</v>
      </c>
      <c r="C22" s="136"/>
      <c r="D22" s="128">
        <f t="shared" si="6"/>
        <v>97.73</v>
      </c>
      <c r="E22" s="148">
        <f>(INDEX([25]PVRRByStation!$E:$X,MATCH($T$56,[25]PVRRByStation!$Y:$Y,0),MATCH($B22,[25]PVRRByStation!$E$1:$X$1,0)))*1000000/(($O$56+$O$57)*1000)</f>
        <v>36.188405797101453</v>
      </c>
      <c r="F22" s="128">
        <f t="shared" si="7"/>
        <v>1.65</v>
      </c>
      <c r="G22" s="130">
        <f t="shared" si="4"/>
        <v>52.460492917383128</v>
      </c>
      <c r="H22" s="128">
        <f>-INDEX([26]CurtailResourcelist!$H$93:$H$120,MATCH($B22,[26]CurtailResourcelist!$C$93:$C$120,0),1)*60%</f>
        <v>-23.07</v>
      </c>
      <c r="I22" s="130">
        <f t="shared" si="5"/>
        <v>29.390492917383128</v>
      </c>
      <c r="J22" s="130">
        <f t="shared" si="8"/>
        <v>75.95</v>
      </c>
      <c r="K22" s="128">
        <f t="shared" si="2"/>
        <v>135.56840579710146</v>
      </c>
      <c r="L22" s="119"/>
      <c r="N22" s="117"/>
      <c r="Q22" s="128"/>
      <c r="R22" s="128"/>
      <c r="T22" s="161"/>
      <c r="U22" s="153"/>
      <c r="V22" s="153"/>
      <c r="W22" s="153"/>
      <c r="X22" s="159"/>
      <c r="Y22" s="153"/>
    </row>
    <row r="23" spans="2:25">
      <c r="B23" s="135">
        <f t="shared" si="0"/>
        <v>2029</v>
      </c>
      <c r="C23" s="136"/>
      <c r="D23" s="128">
        <f t="shared" si="6"/>
        <v>100.08</v>
      </c>
      <c r="E23" s="148">
        <f>(INDEX([25]PVRRByStation!$E:$X,MATCH($T$56,[25]PVRRByStation!$Y:$Y,0),MATCH($B23,[25]PVRRByStation!$E$1:$X$1,0)))*1000000/(($O$56+$O$57)*1000)</f>
        <v>37.014492753623188</v>
      </c>
      <c r="F23" s="128">
        <f t="shared" si="7"/>
        <v>1.69</v>
      </c>
      <c r="G23" s="130">
        <f t="shared" si="4"/>
        <v>53.705012287602813</v>
      </c>
      <c r="H23" s="128">
        <f>-INDEX([26]CurtailResourcelist!$H$93:$H$120,MATCH($B23,[26]CurtailResourcelist!$C$93:$C$120,0),1)*60%</f>
        <v>-23.867999999999999</v>
      </c>
      <c r="I23" s="130">
        <f t="shared" si="5"/>
        <v>29.837012287602814</v>
      </c>
      <c r="J23" s="130">
        <f t="shared" si="8"/>
        <v>77.099999999999994</v>
      </c>
      <c r="K23" s="128">
        <f t="shared" si="2"/>
        <v>138.78449275362317</v>
      </c>
      <c r="L23" s="119"/>
      <c r="N23" s="117"/>
      <c r="Q23" s="128"/>
      <c r="R23" s="128"/>
      <c r="T23" s="161"/>
      <c r="U23" s="153"/>
      <c r="V23" s="153"/>
      <c r="W23" s="153"/>
      <c r="X23" s="159"/>
      <c r="Y23" s="153"/>
    </row>
    <row r="24" spans="2:25">
      <c r="B24" s="135">
        <f t="shared" si="0"/>
        <v>2030</v>
      </c>
      <c r="C24" s="136"/>
      <c r="D24" s="128">
        <f t="shared" si="6"/>
        <v>102.38</v>
      </c>
      <c r="E24" s="148">
        <f>(INDEX([25]PVRRByStation!$E:$X,MATCH($T$56,[25]PVRRByStation!$Y:$Y,0),MATCH($B24,[25]PVRRByStation!$E$1:$X$1,0)))*1000000/(($O$56+$O$57)*1000)</f>
        <v>37.855072463768117</v>
      </c>
      <c r="F24" s="128">
        <f t="shared" si="7"/>
        <v>1.73</v>
      </c>
      <c r="G24" s="130">
        <f>(D24+E24+F24)/(8.76*$C$63)</f>
        <v>54.935791526881872</v>
      </c>
      <c r="H24" s="128">
        <f>-INDEX([26]CurtailResourcelist!$H$93:$H$120,MATCH($B24,[26]CurtailResourcelist!$C$93:$C$120,0),1)*60%</f>
        <v>-24.666</v>
      </c>
      <c r="I24" s="130">
        <f>(G24+H24)</f>
        <v>30.269791526881871</v>
      </c>
      <c r="J24" s="130">
        <f t="shared" si="8"/>
        <v>78.22</v>
      </c>
      <c r="K24" s="128">
        <f t="shared" si="2"/>
        <v>141.96507246376811</v>
      </c>
      <c r="L24" s="119"/>
      <c r="N24" s="117"/>
      <c r="Q24" s="128"/>
      <c r="R24" s="128"/>
      <c r="T24" s="161"/>
      <c r="U24" s="153"/>
      <c r="V24" s="153"/>
      <c r="W24" s="153"/>
      <c r="X24" s="159"/>
      <c r="Y24" s="153"/>
    </row>
    <row r="25" spans="2:25">
      <c r="B25" s="135">
        <f t="shared" si="0"/>
        <v>2031</v>
      </c>
      <c r="C25" s="136"/>
      <c r="D25" s="128">
        <f t="shared" si="6"/>
        <v>104.73</v>
      </c>
      <c r="E25" s="148">
        <f>(INDEX([25]PVRRByStation!$E:$X,MATCH($T$56,[25]PVRRByStation!$Y:$Y,0),MATCH($B25,[25]PVRRByStation!$E$1:$X$1,0)))*1000000/(($O$56+$O$57)*1000)</f>
        <v>38.724637681159422</v>
      </c>
      <c r="F25" s="128">
        <f t="shared" si="7"/>
        <v>1.77</v>
      </c>
      <c r="G25" s="130">
        <f t="shared" ref="G25:G37" si="9">(D25+E25+F25)/(8.76*$C$63)</f>
        <v>56.197135547232975</v>
      </c>
      <c r="H25" s="128">
        <f>-INDEX([26]CurtailResourcelist!$H$93:$H$120,MATCH($B25,[26]CurtailResourcelist!$C$93:$C$120,0),1)*60%</f>
        <v>-24.666</v>
      </c>
      <c r="I25" s="130">
        <f t="shared" ref="I25:I37" si="10">(G25+H25)</f>
        <v>31.531135547232974</v>
      </c>
      <c r="J25" s="130">
        <f t="shared" si="8"/>
        <v>81.48</v>
      </c>
      <c r="K25" s="128">
        <f t="shared" si="2"/>
        <v>145.22463768115944</v>
      </c>
      <c r="L25" s="119"/>
      <c r="N25" s="117"/>
      <c r="Q25" s="128"/>
      <c r="R25" s="128"/>
      <c r="T25" s="161"/>
      <c r="U25" s="153"/>
      <c r="V25" s="153"/>
      <c r="W25" s="153"/>
      <c r="X25" s="159"/>
      <c r="Y25" s="153"/>
    </row>
    <row r="26" spans="2:25">
      <c r="B26" s="135">
        <f t="shared" si="0"/>
        <v>2032</v>
      </c>
      <c r="C26" s="136"/>
      <c r="D26" s="128">
        <f t="shared" si="6"/>
        <v>107.14</v>
      </c>
      <c r="E26" s="148">
        <f>(INDEX([25]PVRRByStation!$E:$X,MATCH($T$56,[25]PVRRByStation!$Y:$Y,0),MATCH($B26,[25]PVRRByStation!$E$1:$X$1,0)))*1000000/(($O$56+$O$57)*1000)</f>
        <v>39.608695652173914</v>
      </c>
      <c r="F26" s="128">
        <f t="shared" si="7"/>
        <v>1.81</v>
      </c>
      <c r="G26" s="130">
        <f t="shared" si="9"/>
        <v>57.48730580147587</v>
      </c>
      <c r="H26" s="128">
        <f>-INDEX([26]CurtailResourcelist!$H$93:$H$120,MATCH($B26,[26]CurtailResourcelist!$C$93:$C$120,0),1)*60%</f>
        <v>-25.457999999999998</v>
      </c>
      <c r="I26" s="130">
        <f t="shared" si="10"/>
        <v>32.029305801475871</v>
      </c>
      <c r="J26" s="130">
        <f t="shared" si="8"/>
        <v>82.77</v>
      </c>
      <c r="K26" s="128">
        <f t="shared" si="2"/>
        <v>148.55869565217392</v>
      </c>
      <c r="L26" s="119"/>
      <c r="N26" s="117"/>
      <c r="Q26" s="128"/>
      <c r="R26" s="128"/>
      <c r="T26" s="161"/>
      <c r="U26" s="153"/>
      <c r="V26" s="153"/>
      <c r="W26" s="153"/>
      <c r="X26" s="159"/>
      <c r="Y26" s="153"/>
    </row>
    <row r="27" spans="2:25">
      <c r="B27" s="135">
        <f t="shared" si="0"/>
        <v>2033</v>
      </c>
      <c r="C27" s="136"/>
      <c r="D27" s="128">
        <f t="shared" si="6"/>
        <v>109.6</v>
      </c>
      <c r="E27" s="148">
        <f>(INDEX([25]PVRRByStation!$E:$X,MATCH($T$56,[25]PVRRByStation!$Y:$Y,0),MATCH($B27,[25]PVRRByStation!$E$1:$X$1,0)))*1000000/(($O$56+$O$57)*1000)</f>
        <v>40.507246376811594</v>
      </c>
      <c r="F27" s="128">
        <f t="shared" si="7"/>
        <v>1.85</v>
      </c>
      <c r="G27" s="130">
        <f t="shared" si="9"/>
        <v>58.802432620080339</v>
      </c>
      <c r="H27" s="128">
        <v>0</v>
      </c>
      <c r="I27" s="130">
        <f t="shared" si="10"/>
        <v>58.802432620080339</v>
      </c>
      <c r="J27" s="130">
        <f t="shared" si="8"/>
        <v>151.96</v>
      </c>
      <c r="K27" s="128">
        <f t="shared" si="2"/>
        <v>151.95724637681158</v>
      </c>
      <c r="L27" s="119"/>
      <c r="N27" s="117"/>
      <c r="Q27" s="128"/>
      <c r="R27" s="128"/>
      <c r="T27" s="161"/>
      <c r="U27" s="153"/>
      <c r="V27" s="153"/>
      <c r="W27" s="153"/>
      <c r="X27" s="159"/>
      <c r="Y27" s="153"/>
    </row>
    <row r="28" spans="2:25">
      <c r="B28" s="135">
        <f t="shared" si="0"/>
        <v>2034</v>
      </c>
      <c r="C28" s="136"/>
      <c r="D28" s="128">
        <f t="shared" si="6"/>
        <v>112.12</v>
      </c>
      <c r="E28" s="148">
        <f>(INDEX([25]PVRRByStation!$E:$X,MATCH($T$56,[25]PVRRByStation!$Y:$Y,0),MATCH($B28,[25]PVRRByStation!$E$1:$X$1,0)))*1000000/(($O$56+$O$57)*1000)</f>
        <v>41.434782608695649</v>
      </c>
      <c r="F28" s="128">
        <f t="shared" si="7"/>
        <v>1.89</v>
      </c>
      <c r="G28" s="130">
        <f t="shared" si="9"/>
        <v>60.151993889287077</v>
      </c>
      <c r="H28" s="128">
        <v>0</v>
      </c>
      <c r="I28" s="130">
        <f t="shared" si="10"/>
        <v>60.151993889287077</v>
      </c>
      <c r="J28" s="130">
        <f t="shared" si="8"/>
        <v>155.44</v>
      </c>
      <c r="K28" s="128">
        <f t="shared" si="2"/>
        <v>155.44478260869565</v>
      </c>
      <c r="L28" s="119"/>
      <c r="N28" s="117"/>
      <c r="Q28" s="128"/>
      <c r="R28" s="128"/>
      <c r="T28" s="161"/>
      <c r="U28" s="153"/>
      <c r="V28" s="153"/>
      <c r="W28" s="153"/>
      <c r="X28" s="159"/>
      <c r="Y28" s="153"/>
    </row>
    <row r="29" spans="2:25">
      <c r="B29" s="135">
        <f t="shared" si="0"/>
        <v>2035</v>
      </c>
      <c r="C29" s="136"/>
      <c r="D29" s="128">
        <f t="shared" si="6"/>
        <v>114.7</v>
      </c>
      <c r="E29" s="148">
        <f>(INDEX([25]PVRRByStation!$E:$X,MATCH($T$56,[25]PVRRByStation!$Y:$Y,0),MATCH($B29,[25]PVRRByStation!$E$1:$X$1,0)))*1000000/(($O$56+$O$57)*1000)</f>
        <v>42.376811594202898</v>
      </c>
      <c r="F29" s="128">
        <f t="shared" si="7"/>
        <v>1.93</v>
      </c>
      <c r="G29" s="130">
        <f t="shared" si="9"/>
        <v>61.530381392385621</v>
      </c>
      <c r="H29" s="128">
        <v>0</v>
      </c>
      <c r="I29" s="130">
        <f t="shared" si="10"/>
        <v>61.530381392385621</v>
      </c>
      <c r="J29" s="130">
        <f t="shared" si="8"/>
        <v>159.01</v>
      </c>
      <c r="K29" s="128">
        <f t="shared" si="2"/>
        <v>159.0068115942029</v>
      </c>
      <c r="L29" s="119"/>
      <c r="N29" s="117"/>
      <c r="Q29" s="128"/>
      <c r="R29" s="128"/>
      <c r="T29" s="161"/>
      <c r="U29" s="153"/>
      <c r="V29" s="153"/>
      <c r="W29" s="153"/>
      <c r="X29" s="159"/>
      <c r="Y29" s="153"/>
    </row>
    <row r="30" spans="2:25">
      <c r="B30" s="135">
        <f t="shared" si="0"/>
        <v>2036</v>
      </c>
      <c r="C30" s="136"/>
      <c r="D30" s="128">
        <f t="shared" si="6"/>
        <v>117.34</v>
      </c>
      <c r="E30" s="148">
        <f>(INDEX([25]PVRRByStation!$E:$X,MATCH($T$56,[25]PVRRByStation!$Y:$Y,0),MATCH($B30,[25]PVRRByStation!$E$1:$X$1,0)))*1000000/(($O$56+$O$57)*1000)</f>
        <v>43.347826086956523</v>
      </c>
      <c r="F30" s="128">
        <f t="shared" si="7"/>
        <v>1.97</v>
      </c>
      <c r="G30" s="130">
        <f t="shared" si="9"/>
        <v>62.943203346086435</v>
      </c>
      <c r="H30" s="128">
        <v>0</v>
      </c>
      <c r="I30" s="130">
        <f t="shared" si="10"/>
        <v>62.943203346086435</v>
      </c>
      <c r="J30" s="130">
        <f t="shared" si="8"/>
        <v>162.66</v>
      </c>
      <c r="K30" s="128">
        <f t="shared" si="2"/>
        <v>162.65782608695653</v>
      </c>
      <c r="L30" s="119"/>
      <c r="N30" s="117"/>
      <c r="Q30" s="128"/>
      <c r="R30" s="128"/>
      <c r="T30" s="161"/>
      <c r="U30" s="153"/>
      <c r="V30" s="153"/>
      <c r="W30" s="153"/>
      <c r="X30" s="159"/>
      <c r="Y30" s="153"/>
    </row>
    <row r="31" spans="2:25">
      <c r="B31" s="135">
        <f t="shared" si="0"/>
        <v>2037</v>
      </c>
      <c r="C31" s="136"/>
      <c r="D31" s="128">
        <f t="shared" si="6"/>
        <v>120.04</v>
      </c>
      <c r="E31" s="148">
        <f>(INDEX([25]PVRRByStation!$E:$X,MATCH($T$56,[25]PVRRByStation!$Y:$Y,0),MATCH($B31,[25]PVRRByStation!$E$1:$X$1,0)))*1000000/(($O$56+$O$57)*1000)</f>
        <v>44.333333333333336</v>
      </c>
      <c r="F31" s="128">
        <f t="shared" si="7"/>
        <v>2.02</v>
      </c>
      <c r="G31" s="130">
        <f t="shared" si="9"/>
        <v>64.388721203209258</v>
      </c>
      <c r="H31" s="128">
        <v>0</v>
      </c>
      <c r="I31" s="130">
        <f t="shared" si="10"/>
        <v>64.388721203209258</v>
      </c>
      <c r="J31" s="130">
        <f t="shared" si="8"/>
        <v>166.39</v>
      </c>
      <c r="K31" s="128">
        <f t="shared" si="2"/>
        <v>166.39333333333335</v>
      </c>
      <c r="L31" s="119"/>
      <c r="N31" s="117"/>
      <c r="Q31" s="128"/>
      <c r="R31" s="128"/>
      <c r="T31" s="161"/>
      <c r="U31" s="153"/>
      <c r="V31" s="153"/>
      <c r="W31" s="153"/>
      <c r="X31" s="159"/>
      <c r="Y31" s="153"/>
    </row>
    <row r="32" spans="2:25">
      <c r="B32" s="135">
        <f t="shared" si="0"/>
        <v>2038</v>
      </c>
      <c r="C32" s="136"/>
      <c r="D32" s="128">
        <f t="shared" si="6"/>
        <v>122.8</v>
      </c>
      <c r="E32" s="148">
        <f>(INDEX([25]PVRRByStation!$E:$X,MATCH($T$56,[25]PVRRByStation!$Y:$Y,0),MATCH($B32,[25]PVRRByStation!$E$1:$X$1,0)))*1000000/(($O$56+$O$57)*1000)</f>
        <v>45.347826086956523</v>
      </c>
      <c r="F32" s="128">
        <f t="shared" si="7"/>
        <v>2.0699999999999998</v>
      </c>
      <c r="G32" s="130">
        <f t="shared" si="9"/>
        <v>65.868673510934343</v>
      </c>
      <c r="H32" s="128">
        <v>0</v>
      </c>
      <c r="I32" s="130">
        <f t="shared" si="10"/>
        <v>65.868673510934343</v>
      </c>
      <c r="J32" s="130">
        <f t="shared" si="8"/>
        <v>170.22</v>
      </c>
      <c r="K32" s="128">
        <f t="shared" si="2"/>
        <v>170.21782608695651</v>
      </c>
      <c r="L32" s="119"/>
      <c r="N32" s="117"/>
      <c r="Q32" s="128"/>
      <c r="R32" s="128"/>
      <c r="T32" s="161"/>
      <c r="U32" s="153"/>
      <c r="V32" s="153"/>
      <c r="W32" s="153"/>
      <c r="X32" s="159"/>
      <c r="Y32" s="153"/>
    </row>
    <row r="33" spans="2:18">
      <c r="B33" s="135">
        <f t="shared" si="0"/>
        <v>2039</v>
      </c>
      <c r="C33" s="136"/>
      <c r="D33" s="128">
        <f t="shared" si="6"/>
        <v>125.62</v>
      </c>
      <c r="E33" s="128">
        <f t="shared" si="6"/>
        <v>46.39</v>
      </c>
      <c r="F33" s="128">
        <f t="shared" si="7"/>
        <v>2.12</v>
      </c>
      <c r="G33" s="130">
        <f t="shared" si="9"/>
        <v>67.382555529757767</v>
      </c>
      <c r="H33" s="128">
        <v>0</v>
      </c>
      <c r="I33" s="130">
        <f t="shared" si="10"/>
        <v>67.382555529757767</v>
      </c>
      <c r="J33" s="130">
        <f t="shared" si="8"/>
        <v>174.13</v>
      </c>
      <c r="K33" s="128">
        <f t="shared" si="2"/>
        <v>174.13</v>
      </c>
      <c r="L33" s="119"/>
      <c r="N33" s="117"/>
      <c r="Q33" s="128"/>
      <c r="R33" s="128"/>
    </row>
    <row r="34" spans="2:18">
      <c r="B34" s="135">
        <f t="shared" si="0"/>
        <v>2040</v>
      </c>
      <c r="C34" s="136"/>
      <c r="D34" s="128">
        <f t="shared" ref="D34:E37" si="11">ROUND(D33*(1+(IFERROR(INDEX($D$66:$D$74,MATCH($B34,$C$66:$C$74,0),1),0)+IFERROR(INDEX($G$66:$G$74,MATCH($B34,$F$66:$F$74,0),1),0)+IFERROR(INDEX($J$66:$J$74,MATCH($B34,$I$66:$I$74,0),1),0))),2)</f>
        <v>128.51</v>
      </c>
      <c r="E34" s="128">
        <f t="shared" si="11"/>
        <v>47.46</v>
      </c>
      <c r="F34" s="128">
        <f t="shared" si="7"/>
        <v>2.17</v>
      </c>
      <c r="G34" s="130">
        <f t="shared" si="9"/>
        <v>68.934293011376838</v>
      </c>
      <c r="H34" s="128">
        <v>0</v>
      </c>
      <c r="I34" s="130">
        <f t="shared" si="10"/>
        <v>68.934293011376838</v>
      </c>
      <c r="J34" s="130">
        <f t="shared" si="8"/>
        <v>178.14</v>
      </c>
      <c r="K34" s="128">
        <f t="shared" si="2"/>
        <v>178.14</v>
      </c>
      <c r="L34" s="119"/>
      <c r="N34" s="117"/>
      <c r="Q34" s="128"/>
      <c r="R34" s="128"/>
    </row>
    <row r="35" spans="2:18">
      <c r="B35" s="135">
        <f t="shared" si="0"/>
        <v>2041</v>
      </c>
      <c r="C35" s="136"/>
      <c r="D35" s="128">
        <f t="shared" si="11"/>
        <v>131.34</v>
      </c>
      <c r="E35" s="128">
        <f t="shared" si="11"/>
        <v>48.5</v>
      </c>
      <c r="F35" s="128">
        <f t="shared" si="7"/>
        <v>2.2200000000000002</v>
      </c>
      <c r="G35" s="130">
        <f t="shared" si="9"/>
        <v>70.451203467223905</v>
      </c>
      <c r="H35" s="128">
        <v>0</v>
      </c>
      <c r="I35" s="130">
        <f t="shared" si="10"/>
        <v>70.451203467223905</v>
      </c>
      <c r="J35" s="130">
        <f t="shared" si="8"/>
        <v>182.06</v>
      </c>
      <c r="K35" s="128">
        <f t="shared" si="2"/>
        <v>182.06</v>
      </c>
      <c r="L35" s="119"/>
      <c r="N35" s="117"/>
      <c r="Q35" s="128"/>
      <c r="R35" s="128"/>
    </row>
    <row r="36" spans="2:18">
      <c r="B36" s="135">
        <f t="shared" si="0"/>
        <v>2042</v>
      </c>
      <c r="C36" s="136"/>
      <c r="D36" s="128">
        <f t="shared" si="11"/>
        <v>134.22999999999999</v>
      </c>
      <c r="E36" s="128">
        <f t="shared" si="11"/>
        <v>49.57</v>
      </c>
      <c r="F36" s="128">
        <f t="shared" si="7"/>
        <v>2.27</v>
      </c>
      <c r="G36" s="130">
        <f t="shared" si="9"/>
        <v>72.002940948842976</v>
      </c>
      <c r="H36" s="128">
        <v>0</v>
      </c>
      <c r="I36" s="130">
        <f t="shared" si="10"/>
        <v>72.002940948842976</v>
      </c>
      <c r="J36" s="130">
        <f t="shared" si="8"/>
        <v>186.07</v>
      </c>
      <c r="K36" s="128">
        <f t="shared" si="2"/>
        <v>186.07</v>
      </c>
      <c r="L36" s="119"/>
      <c r="N36" s="117"/>
      <c r="Q36" s="128"/>
      <c r="R36" s="128"/>
    </row>
    <row r="37" spans="2:18">
      <c r="B37" s="135">
        <f t="shared" si="0"/>
        <v>2043</v>
      </c>
      <c r="C37" s="136"/>
      <c r="D37" s="128">
        <f t="shared" si="11"/>
        <v>137.32</v>
      </c>
      <c r="E37" s="128">
        <f t="shared" si="11"/>
        <v>50.71</v>
      </c>
      <c r="F37" s="128">
        <f t="shared" si="7"/>
        <v>2.3199999999999998</v>
      </c>
      <c r="G37" s="130">
        <f t="shared" si="9"/>
        <v>73.659159507778043</v>
      </c>
      <c r="H37" s="128">
        <v>0</v>
      </c>
      <c r="I37" s="130">
        <f t="shared" si="10"/>
        <v>73.659159507778043</v>
      </c>
      <c r="J37" s="130">
        <f t="shared" si="8"/>
        <v>190.35</v>
      </c>
      <c r="K37" s="128">
        <f t="shared" si="2"/>
        <v>190.35</v>
      </c>
      <c r="L37" s="119"/>
      <c r="Q37" s="128"/>
      <c r="R37" s="128"/>
    </row>
    <row r="38" spans="2:18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</row>
    <row r="39" spans="2:18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Q39" s="366"/>
      <c r="R39" s="366"/>
    </row>
    <row r="40" spans="2:18">
      <c r="B40" s="126"/>
      <c r="C40" s="131"/>
      <c r="D40" s="128"/>
      <c r="E40" s="128"/>
      <c r="F40" s="129"/>
      <c r="G40" s="128"/>
      <c r="H40" s="128"/>
      <c r="I40" s="130"/>
      <c r="J40" s="130"/>
      <c r="K40" s="137"/>
    </row>
    <row r="42" spans="2:18" ht="14.25">
      <c r="B42" s="138" t="s">
        <v>25</v>
      </c>
      <c r="C42" s="139"/>
      <c r="D42" s="139"/>
      <c r="E42" s="139"/>
      <c r="F42" s="139"/>
      <c r="G42" s="139"/>
      <c r="H42" s="139"/>
    </row>
    <row r="44" spans="2:18">
      <c r="B44" s="117" t="s">
        <v>63</v>
      </c>
      <c r="C44" s="140" t="s">
        <v>64</v>
      </c>
      <c r="D44" s="141" t="s">
        <v>102</v>
      </c>
    </row>
    <row r="45" spans="2:18">
      <c r="C45" s="140" t="str">
        <f>C7</f>
        <v>(a)</v>
      </c>
      <c r="D45" s="117" t="s">
        <v>65</v>
      </c>
    </row>
    <row r="46" spans="2:18">
      <c r="C46" s="140" t="str">
        <f>D7</f>
        <v>(b)</v>
      </c>
      <c r="D46" s="130" t="str">
        <f>"= "&amp;C7&amp;" x "&amp;C62</f>
        <v>= (a) x 0.0689863805027125</v>
      </c>
    </row>
    <row r="47" spans="2:18">
      <c r="C47" s="140" t="str">
        <f>G7</f>
        <v>(e)</v>
      </c>
      <c r="D47" s="130" t="str">
        <f>"= ("&amp;$D$7&amp;" + "&amp;$E$7&amp;") /  (8.76 x "&amp;TEXT(C63,"0.0%")&amp;")"</f>
        <v>= ((b) + (c)) /  (8.76 x 29.5%)</v>
      </c>
    </row>
    <row r="48" spans="2:18">
      <c r="C48" s="140" t="str">
        <f>I7</f>
        <v>(g)</v>
      </c>
      <c r="D48" s="130" t="str">
        <f>"= "&amp;$G$7&amp;" + "&amp;$H$7</f>
        <v>= (e) + (f)</v>
      </c>
    </row>
    <row r="49" spans="2:27">
      <c r="C49" s="140" t="str">
        <f>K7</f>
        <v>(i)</v>
      </c>
      <c r="D49" s="85" t="str">
        <f>D44</f>
        <v>Plant Costs  - 2019 IRP Update - Table 6.1 &amp; 6.2</v>
      </c>
    </row>
    <row r="50" spans="2:27">
      <c r="C50" s="140"/>
      <c r="D50" s="130"/>
    </row>
    <row r="51" spans="2:27" ht="13.5" thickBot="1"/>
    <row r="52" spans="2:27" ht="13.5" thickBot="1">
      <c r="C52" s="42" t="str">
        <f>B2&amp;" - "&amp;B3</f>
        <v>2019 IRP Utah Wind Resource - 30% Capacity Factor</v>
      </c>
      <c r="D52" s="142"/>
      <c r="E52" s="142"/>
      <c r="F52" s="142"/>
      <c r="G52" s="142"/>
      <c r="H52" s="142"/>
      <c r="I52" s="143"/>
      <c r="J52" s="143"/>
      <c r="K52" s="144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</row>
    <row r="54" spans="2:27">
      <c r="P54" s="117" t="s">
        <v>103</v>
      </c>
      <c r="Q54" s="277">
        <v>2023</v>
      </c>
    </row>
    <row r="55" spans="2:27">
      <c r="B55" s="85" t="s">
        <v>101</v>
      </c>
      <c r="C55" s="367">
        <f>'[27]Table 6.2 P1'!$C$77</f>
        <v>1301.4978814276944</v>
      </c>
      <c r="D55" s="117" t="s">
        <v>65</v>
      </c>
      <c r="T55" s="117" t="str">
        <f>$Q$56&amp;"Proposed Station Capital Costs"</f>
        <v>H3.US1_WD_CPProposed Station Capital Costs</v>
      </c>
    </row>
    <row r="56" spans="2:27">
      <c r="B56" s="85" t="s">
        <v>101</v>
      </c>
      <c r="C56" s="148">
        <f>'[27]Table 6.2 P1'!$F$77*(1+'[27]Table 6.2 P1'!$G$77)</f>
        <v>28.802174620531375</v>
      </c>
      <c r="D56" s="117" t="s">
        <v>68</v>
      </c>
      <c r="O56" s="117">
        <v>69</v>
      </c>
      <c r="P56" s="117" t="s">
        <v>32</v>
      </c>
      <c r="Q56" s="277" t="s">
        <v>229</v>
      </c>
      <c r="T56" s="117" t="str">
        <f>Q56&amp;"Proposed Station Fixed Costs"</f>
        <v>H3.US1_WD_CPProposed Station Fixed Costs</v>
      </c>
      <c r="AA56" s="278"/>
    </row>
    <row r="57" spans="2:27" ht="24" customHeight="1">
      <c r="B57" s="85"/>
      <c r="C57" s="153"/>
      <c r="D57" s="117" t="s">
        <v>105</v>
      </c>
    </row>
    <row r="58" spans="2:27">
      <c r="B58" s="85" t="s">
        <v>101</v>
      </c>
      <c r="C58" s="148">
        <v>0</v>
      </c>
      <c r="D58" s="117" t="s">
        <v>69</v>
      </c>
      <c r="K58" s="119"/>
      <c r="L58" s="368"/>
      <c r="M58" s="52"/>
      <c r="N58" s="163"/>
      <c r="O58" s="52"/>
      <c r="P58" s="52"/>
      <c r="Q58" s="119"/>
      <c r="R58" s="119"/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369" t="s">
        <v>91</v>
      </c>
      <c r="L59" s="370"/>
      <c r="M59" s="152"/>
      <c r="O59" s="150"/>
      <c r="P59" s="119"/>
      <c r="Q59" s="213" t="str">
        <f>Q56&amp;Q54</f>
        <v>H3.US1_WD_CP2023</v>
      </c>
      <c r="R59" s="119"/>
      <c r="U59" s="119"/>
      <c r="V59" s="119"/>
      <c r="W59" s="119"/>
      <c r="X59" s="119"/>
      <c r="Y59" s="119"/>
    </row>
    <row r="60" spans="2:27">
      <c r="B60" s="362" t="str">
        <f>LEFT(RIGHT(INDEX('[3]Table 3 TransCost'!$39:$39,1,MATCH(F60,'[3]Table 3 TransCost'!$4:$4,0)),6),5)</f>
        <v>2023$</v>
      </c>
      <c r="C60" s="153">
        <f>INDEX('[3]Table 3 TransCost'!$39:$39,1,MATCH(F60,'[3]Table 3 TransCost'!$4:$4,0)+2)</f>
        <v>1.4680258019147514</v>
      </c>
      <c r="D60" s="117" t="s">
        <v>218</v>
      </c>
      <c r="F60" s="117" t="s">
        <v>221</v>
      </c>
      <c r="K60" s="370"/>
      <c r="L60" s="370"/>
      <c r="M60" s="370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99"/>
      <c r="K61" s="370"/>
      <c r="L61" s="370"/>
      <c r="M61" s="370"/>
      <c r="N61" s="164"/>
      <c r="O61" s="370"/>
      <c r="R61" s="119"/>
      <c r="T61" s="119"/>
      <c r="U61" s="119"/>
      <c r="V61" s="119"/>
      <c r="W61" s="119"/>
      <c r="X61" s="119"/>
      <c r="Y61" s="119"/>
    </row>
    <row r="62" spans="2:27">
      <c r="C62" s="371">
        <f>'[27]Table 6.2 P1'!$D$77</f>
        <v>6.898638050271251E-2</v>
      </c>
      <c r="D62" s="117" t="s">
        <v>36</v>
      </c>
      <c r="K62" s="289"/>
      <c r="L62" s="156"/>
      <c r="M62" s="156"/>
      <c r="O62" s="157"/>
    </row>
    <row r="63" spans="2:27">
      <c r="C63" s="372">
        <f>'[27]Table 6.2 P2'!$C$77</f>
        <v>0.29499999999999998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"&amp;TEXT('[3]Table 4'!$H$5,"mmmm dd, yyyy")</f>
        <v>Company Official Inflation Forecast Dated September 30, 2019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12">C66+1</f>
        <v>2018</v>
      </c>
      <c r="D67" s="41">
        <f>VLOOKUP(C67,'[21]Inflation Forecast'!$B$6:$C$61,2,FALSE)</f>
        <v>2.4E-2</v>
      </c>
      <c r="E67" s="85"/>
      <c r="F67" s="87">
        <f t="shared" ref="F67:F74" si="13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12"/>
        <v>2019</v>
      </c>
      <c r="D68" s="41">
        <f>VLOOKUP(C68,'[21]Inflation Forecast'!$B$6:$C$61,2,FALSE)</f>
        <v>1.7999999999999999E-2</v>
      </c>
      <c r="E68" s="85"/>
      <c r="F68" s="87">
        <f t="shared" si="13"/>
        <v>2028</v>
      </c>
      <c r="G68" s="41">
        <f>VLOOKUP(F68,'[21]Inflation Forecast'!$B$6:$C$61,2,FALSE)</f>
        <v>2.3E-2</v>
      </c>
      <c r="H68" s="41"/>
      <c r="I68" s="87">
        <f t="shared" ref="I68:I74" si="14">I67+1</f>
        <v>2037</v>
      </c>
      <c r="J68" s="41">
        <f>VLOOKUP(I68,'[21]Inflation Forecast'!$B$6:$C$61,2,FALSE)</f>
        <v>2.3E-2</v>
      </c>
    </row>
    <row r="69" spans="3:14">
      <c r="C69" s="87">
        <f t="shared" si="12"/>
        <v>2020</v>
      </c>
      <c r="D69" s="41">
        <f>VLOOKUP(C69,'[21]Inflation Forecast'!$B$6:$C$61,2,FALSE)</f>
        <v>1.2E-2</v>
      </c>
      <c r="E69" s="85"/>
      <c r="F69" s="87">
        <f t="shared" si="13"/>
        <v>2029</v>
      </c>
      <c r="G69" s="41">
        <f>VLOOKUP(F69,'[21]Inflation Forecast'!$B$6:$C$61,2,FALSE)</f>
        <v>2.4E-2</v>
      </c>
      <c r="H69" s="41"/>
      <c r="I69" s="87">
        <f t="shared" si="14"/>
        <v>2038</v>
      </c>
      <c r="J69" s="41">
        <f>VLOOKUP(I69,'[21]Inflation Forecast'!$B$6:$C$61,2,FALSE)</f>
        <v>2.3E-2</v>
      </c>
    </row>
    <row r="70" spans="3:14">
      <c r="C70" s="87">
        <f t="shared" si="12"/>
        <v>2021</v>
      </c>
      <c r="D70" s="41">
        <f>VLOOKUP(C70,'[21]Inflation Forecast'!$B$6:$C$61,2,FALSE)</f>
        <v>3.2000000000000001E-2</v>
      </c>
      <c r="E70" s="85"/>
      <c r="F70" s="87">
        <f t="shared" si="13"/>
        <v>2030</v>
      </c>
      <c r="G70" s="41">
        <f>VLOOKUP(F70,'[21]Inflation Forecast'!$B$6:$C$61,2,FALSE)</f>
        <v>2.3E-2</v>
      </c>
      <c r="H70" s="41"/>
      <c r="I70" s="87">
        <f t="shared" si="14"/>
        <v>2039</v>
      </c>
      <c r="J70" s="41">
        <f>VLOOKUP(I70,'[21]Inflation Forecast'!$B$6:$C$61,2,FALSE)</f>
        <v>2.3E-2</v>
      </c>
    </row>
    <row r="71" spans="3:14">
      <c r="C71" s="87">
        <f t="shared" si="12"/>
        <v>2022</v>
      </c>
      <c r="D71" s="41">
        <f>VLOOKUP(C71,'[21]Inflation Forecast'!$B$6:$C$61,2,FALSE)</f>
        <v>2.1999999999999999E-2</v>
      </c>
      <c r="E71" s="85"/>
      <c r="F71" s="87">
        <f t="shared" si="13"/>
        <v>2031</v>
      </c>
      <c r="G71" s="41">
        <f>VLOOKUP(F71,'[21]Inflation Forecast'!$B$6:$C$61,2,FALSE)</f>
        <v>2.3E-2</v>
      </c>
      <c r="H71" s="41"/>
      <c r="I71" s="87">
        <f t="shared" si="14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12"/>
        <v>2023</v>
      </c>
      <c r="D72" s="41">
        <f>VLOOKUP(C72,'[21]Inflation Forecast'!$B$6:$C$61,2,FALSE)</f>
        <v>2.1000000000000001E-2</v>
      </c>
      <c r="E72" s="86"/>
      <c r="F72" s="87">
        <f t="shared" si="13"/>
        <v>2032</v>
      </c>
      <c r="G72" s="41">
        <f>VLOOKUP(F72,'[21]Inflation Forecast'!$B$6:$C$61,2,FALSE)</f>
        <v>2.3E-2</v>
      </c>
      <c r="H72" s="41"/>
      <c r="I72" s="87">
        <f t="shared" si="14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12"/>
        <v>2024</v>
      </c>
      <c r="D73" s="41">
        <f>VLOOKUP(C73,'[21]Inflation Forecast'!$B$6:$C$61,2,FALSE)</f>
        <v>2.1999999999999999E-2</v>
      </c>
      <c r="E73" s="86"/>
      <c r="F73" s="87">
        <f t="shared" si="13"/>
        <v>2033</v>
      </c>
      <c r="G73" s="41">
        <f>VLOOKUP(F73,'[21]Inflation Forecast'!$B$6:$C$61,2,FALSE)</f>
        <v>2.3E-2</v>
      </c>
      <c r="H73" s="41"/>
      <c r="I73" s="87">
        <f t="shared" si="14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12"/>
        <v>2025</v>
      </c>
      <c r="D74" s="41">
        <f>VLOOKUP(C74,'[21]Inflation Forecast'!$B$6:$C$61,2,FALSE)</f>
        <v>2.3E-2</v>
      </c>
      <c r="E74" s="86"/>
      <c r="F74" s="87">
        <f t="shared" si="13"/>
        <v>2034</v>
      </c>
      <c r="G74" s="41">
        <f>VLOOKUP(F74,'[21]Inflation Forecast'!$B$6:$C$61,2,FALSE)</f>
        <v>2.3E-2</v>
      </c>
      <c r="H74" s="41"/>
      <c r="I74" s="87">
        <f t="shared" si="14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topLeftCell="A4" zoomScale="70" zoomScaleNormal="70" workbookViewId="0">
      <selection activeCell="I26" sqref="I26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7" width="9.5" style="117" bestFit="1" customWidth="1"/>
    <col min="8" max="8" width="9.5" style="117" customWidth="1"/>
    <col min="9" max="9" width="10.5" style="117" customWidth="1"/>
    <col min="10" max="10" width="12.6640625" style="117" customWidth="1"/>
    <col min="11" max="11" width="14" style="117" customWidth="1"/>
    <col min="12" max="12" width="13.1640625" style="117" customWidth="1"/>
    <col min="13" max="13" width="3.1640625" style="117" customWidth="1"/>
    <col min="14" max="14" width="15" style="117" hidden="1" customWidth="1"/>
    <col min="15" max="15" width="5.6640625" style="161" customWidth="1"/>
    <col min="16" max="16" width="9.33203125" style="117"/>
    <col min="17" max="17" width="10" style="117" customWidth="1"/>
    <col min="18" max="18" width="12.6640625" style="117" customWidth="1"/>
    <col min="19" max="19" width="18.1640625" style="117" customWidth="1"/>
    <col min="20" max="22" width="9.33203125" style="117"/>
    <col min="23" max="23" width="9.6640625" style="117" bestFit="1" customWidth="1"/>
    <col min="24" max="16384" width="9.33203125" style="117"/>
  </cols>
  <sheetData>
    <row r="1" spans="2:25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  <c r="K1" s="116"/>
    </row>
    <row r="2" spans="2:25" ht="15.75">
      <c r="B2" s="115" t="s">
        <v>99</v>
      </c>
      <c r="C2" s="116"/>
      <c r="D2" s="116"/>
      <c r="E2" s="116"/>
      <c r="F2" s="116"/>
      <c r="G2" s="116"/>
      <c r="H2" s="116"/>
      <c r="I2" s="116"/>
      <c r="J2" s="116"/>
      <c r="K2" s="116"/>
    </row>
    <row r="3" spans="2:25" ht="15.75">
      <c r="B3" s="115" t="str">
        <f>TEXT($C$63,"0%")&amp;" Capacity Factor"</f>
        <v>44% Capacity Factor</v>
      </c>
      <c r="C3" s="116"/>
      <c r="D3" s="116"/>
      <c r="E3" s="116"/>
      <c r="F3" s="116"/>
      <c r="G3" s="116"/>
      <c r="H3" s="116"/>
      <c r="I3" s="116"/>
      <c r="J3" s="116"/>
      <c r="K3" s="116"/>
    </row>
    <row r="4" spans="2:25">
      <c r="B4" s="118"/>
      <c r="C4" s="118"/>
      <c r="D4" s="118"/>
      <c r="E4" s="118"/>
      <c r="F4" s="118"/>
      <c r="G4" s="118"/>
      <c r="H4" s="118"/>
      <c r="I4" s="118"/>
      <c r="J4" s="119"/>
      <c r="K4" s="119"/>
      <c r="L4" s="119"/>
    </row>
    <row r="5" spans="2:25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104</v>
      </c>
      <c r="J5" s="121" t="s">
        <v>73</v>
      </c>
      <c r="K5" s="17" t="s">
        <v>52</v>
      </c>
      <c r="L5" s="121" t="s">
        <v>224</v>
      </c>
      <c r="N5" s="213"/>
      <c r="O5" s="213"/>
      <c r="Q5" s="213"/>
      <c r="S5" s="275"/>
      <c r="U5" s="272"/>
      <c r="V5" s="273"/>
      <c r="W5" s="272"/>
      <c r="X5" s="273"/>
      <c r="Y5" s="119"/>
    </row>
    <row r="6" spans="2:25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8" t="s">
        <v>31</v>
      </c>
      <c r="J6" s="123" t="s">
        <v>31</v>
      </c>
      <c r="K6" s="19" t="s">
        <v>9</v>
      </c>
      <c r="L6" s="124" t="s">
        <v>9</v>
      </c>
      <c r="S6" s="276"/>
    </row>
    <row r="7" spans="2:25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L7" s="125" t="s">
        <v>24</v>
      </c>
    </row>
    <row r="8" spans="2:25" ht="6" customHeight="1">
      <c r="L8" s="119"/>
    </row>
    <row r="9" spans="2:25" ht="15.75">
      <c r="B9" s="43" t="str">
        <f>C52</f>
        <v>2019 IRP Wyoming Wind Resource - 44% Capacity Factor</v>
      </c>
      <c r="C9" s="119"/>
      <c r="E9" s="119"/>
      <c r="F9" s="119"/>
      <c r="G9" s="119"/>
      <c r="H9" s="119"/>
      <c r="I9" s="119"/>
      <c r="J9" s="119"/>
      <c r="K9" s="119"/>
      <c r="L9" s="119"/>
      <c r="O9" s="117"/>
    </row>
    <row r="10" spans="2:25">
      <c r="B10" s="126">
        <v>2016</v>
      </c>
      <c r="C10" s="127"/>
      <c r="D10" s="128"/>
      <c r="E10" s="128"/>
      <c r="F10" s="128"/>
      <c r="G10" s="129"/>
      <c r="H10" s="129"/>
      <c r="I10" s="128"/>
      <c r="J10" s="130"/>
      <c r="K10" s="130"/>
      <c r="L10" s="128"/>
      <c r="O10" s="162"/>
    </row>
    <row r="11" spans="2:25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28"/>
      <c r="J11" s="130"/>
      <c r="K11" s="130"/>
      <c r="L11" s="128"/>
      <c r="O11" s="117"/>
    </row>
    <row r="12" spans="2:25">
      <c r="B12" s="135">
        <f t="shared" si="0"/>
        <v>2018</v>
      </c>
      <c r="C12" s="136"/>
      <c r="D12" s="128"/>
      <c r="E12" s="148"/>
      <c r="F12" s="148"/>
      <c r="G12" s="130"/>
      <c r="H12" s="148"/>
      <c r="I12" s="128"/>
      <c r="J12" s="130"/>
      <c r="K12" s="130"/>
      <c r="L12" s="128">
        <f t="shared" ref="L12:L37" si="1">(D12+E12+F12)</f>
        <v>0</v>
      </c>
      <c r="M12" s="119"/>
      <c r="O12" s="117"/>
      <c r="S12" s="148"/>
      <c r="U12" s="161"/>
      <c r="V12" s="153"/>
      <c r="W12" s="153"/>
    </row>
    <row r="13" spans="2:25">
      <c r="B13" s="135">
        <f t="shared" si="0"/>
        <v>2019</v>
      </c>
      <c r="C13" s="136"/>
      <c r="D13" s="128"/>
      <c r="E13" s="148"/>
      <c r="F13" s="148"/>
      <c r="G13" s="130"/>
      <c r="H13" s="128"/>
      <c r="I13" s="128"/>
      <c r="J13" s="130"/>
      <c r="K13" s="130"/>
      <c r="L13" s="128">
        <f t="shared" si="1"/>
        <v>0</v>
      </c>
      <c r="M13" s="119"/>
      <c r="O13" s="117"/>
      <c r="W13" s="153"/>
    </row>
    <row r="14" spans="2:25">
      <c r="B14" s="135">
        <f t="shared" si="0"/>
        <v>2020</v>
      </c>
      <c r="C14" s="136"/>
      <c r="D14" s="128"/>
      <c r="E14" s="128"/>
      <c r="F14" s="128"/>
      <c r="G14" s="130"/>
      <c r="H14" s="128"/>
      <c r="I14" s="128"/>
      <c r="J14" s="130"/>
      <c r="K14" s="130"/>
      <c r="L14" s="128">
        <f t="shared" si="1"/>
        <v>0</v>
      </c>
      <c r="M14" s="119"/>
      <c r="O14" s="117"/>
      <c r="P14" s="132"/>
      <c r="Q14" s="133"/>
      <c r="R14" s="134"/>
      <c r="W14" s="153"/>
    </row>
    <row r="15" spans="2:25">
      <c r="B15" s="135">
        <f t="shared" si="0"/>
        <v>2021</v>
      </c>
      <c r="C15" s="136"/>
      <c r="D15" s="128"/>
      <c r="E15" s="128"/>
      <c r="F15" s="128"/>
      <c r="G15" s="130"/>
      <c r="H15" s="128"/>
      <c r="I15" s="128"/>
      <c r="J15" s="130"/>
      <c r="K15" s="130"/>
      <c r="L15" s="128">
        <f t="shared" si="1"/>
        <v>0</v>
      </c>
      <c r="M15" s="119"/>
      <c r="O15" s="117"/>
      <c r="P15" s="271"/>
      <c r="Q15" s="133"/>
      <c r="R15" s="134"/>
      <c r="W15" s="153"/>
    </row>
    <row r="16" spans="2:25">
      <c r="B16" s="135">
        <f t="shared" si="0"/>
        <v>2022</v>
      </c>
      <c r="C16" s="136"/>
      <c r="D16" s="128"/>
      <c r="E16" s="128"/>
      <c r="F16" s="128"/>
      <c r="G16" s="130"/>
      <c r="H16" s="128"/>
      <c r="I16" s="128"/>
      <c r="J16" s="130"/>
      <c r="K16" s="130"/>
      <c r="L16" s="128">
        <f t="shared" si="1"/>
        <v>0</v>
      </c>
      <c r="M16" s="119"/>
      <c r="O16" s="117"/>
      <c r="W16" s="153"/>
    </row>
    <row r="17" spans="2:26">
      <c r="B17" s="135">
        <f t="shared" si="0"/>
        <v>2023</v>
      </c>
      <c r="C17" s="136"/>
      <c r="D17" s="128"/>
      <c r="E17" s="128"/>
      <c r="F17" s="128"/>
      <c r="G17" s="130"/>
      <c r="H17" s="128"/>
      <c r="I17" s="128"/>
      <c r="J17" s="130"/>
      <c r="K17" s="130"/>
      <c r="L17" s="128">
        <f t="shared" si="1"/>
        <v>0</v>
      </c>
      <c r="M17" s="119"/>
      <c r="O17" s="117"/>
      <c r="P17" s="132"/>
      <c r="W17" s="153"/>
    </row>
    <row r="18" spans="2:26">
      <c r="B18" s="135">
        <f t="shared" si="0"/>
        <v>2024</v>
      </c>
      <c r="C18" s="340">
        <f t="array" ref="C18">SUM(([25]StaBuild!$E$2:$E$1203)*([25]StaBuild!$C$2:$C$1203=$R$55)*([25]StaBuild!$A$2:$A$1203=B18))*1000000/($P$55*1000)</f>
        <v>1252.8729166666667</v>
      </c>
      <c r="D18" s="128">
        <f>C18*$C$62</f>
        <v>86.431167750709889</v>
      </c>
      <c r="E18" s="268">
        <f>INDEX([25]PVRRByStation!$E:$X,MATCH($U$56,[25]PVRRByStation!$Y:$Y,0),MATCH($B18,[25]PVRRByStation!$E$1:$X$1,0))*1000000/($P$55*1000)</f>
        <v>32.969791666666666</v>
      </c>
      <c r="F18" s="363">
        <f>C60</f>
        <v>47.870308055404152</v>
      </c>
      <c r="G18" s="130">
        <f>(D18+E18+F18)/(8.76*$C$63)</f>
        <v>43.795627401653867</v>
      </c>
      <c r="H18" s="128"/>
      <c r="I18" s="128">
        <f>INDEX('[20]Trapped Adj'!$D$57:$DS$96,MATCH("IRP19Wind_WYAE_T",'[20]Trapped Adj'!$C$57:$C$96,0),MATCH(B18,'[20]Trapped Adj'!$D$1:$DS$1,0))-H18</f>
        <v>-20.480000000000004</v>
      </c>
      <c r="J18" s="130">
        <f>(G18+H18+I18)</f>
        <v>23.315627401653863</v>
      </c>
      <c r="K18" s="130">
        <f t="shared" ref="K18:K32" si="2">ROUND(J18*$C$63*8.76,2)</f>
        <v>89.05</v>
      </c>
      <c r="L18" s="128">
        <f t="shared" si="1"/>
        <v>167.27126747278072</v>
      </c>
      <c r="M18" s="119"/>
      <c r="O18" s="117"/>
      <c r="Q18" s="130"/>
      <c r="U18" s="161"/>
      <c r="V18" s="153"/>
      <c r="W18" s="153"/>
      <c r="X18" s="153"/>
      <c r="Y18" s="153"/>
      <c r="Z18" s="153"/>
    </row>
    <row r="19" spans="2:26">
      <c r="B19" s="135">
        <f t="shared" si="0"/>
        <v>2025</v>
      </c>
      <c r="C19" s="136"/>
      <c r="D19" s="128">
        <f t="shared" ref="D19:D37" si="3">ROUND(D18*(1+(IFERROR(INDEX($D$66:$D$74,MATCH($B19,$C$66:$C$74,0),1),0)+IFERROR(INDEX($G$66:$G$74,MATCH($B19,$F$66:$F$74,0),1),0)+IFERROR(INDEX($J$66:$J$74,MATCH($B19,$I$66:$I$74,0),1),0))),2)</f>
        <v>88.42</v>
      </c>
      <c r="E19" s="268">
        <f>INDEX([25]PVRRByStation!$E:$X,MATCH($U$56,[25]PVRRByStation!$Y:$Y,0),MATCH($B19,[25]PVRRByStation!$E$1:$X$1,0))*1000000/($P$55*1000)</f>
        <v>33.73020833333333</v>
      </c>
      <c r="F19" s="128">
        <f t="shared" ref="F19:F37" si="4">ROUND(F18*(1+(IFERROR(INDEX($D$66:$D$74,MATCH($B19,$C$66:$C$74,0),1),0)+IFERROR(INDEX($G$66:$G$74,MATCH($B19,$F$66:$F$74,0),1),0)+IFERROR(INDEX($J$66:$J$74,MATCH($B19,$I$66:$I$74,0),1),0))),2)</f>
        <v>48.97</v>
      </c>
      <c r="G19" s="130">
        <f t="shared" ref="G19:G37" si="5">(D19+E19+F19)/(8.76*$C$63)</f>
        <v>44.8033723800148</v>
      </c>
      <c r="H19" s="128"/>
      <c r="I19" s="128">
        <f t="shared" ref="I19:I27" si="6">ROUND(I18*(1+(IFERROR(INDEX($D$66:$D$74,MATCH($B19,$C$66:$C$74,0),1),0)+IFERROR(INDEX($G$66:$G$74,MATCH($B19,$F$66:$F$74,0),1),0)+IFERROR(INDEX($J$66:$J$74,MATCH($B19,$I$66:$I$74,0),1),0))),2)</f>
        <v>-20.95</v>
      </c>
      <c r="J19" s="130">
        <f t="shared" ref="J19:J37" si="7">(G19+H19+I19)</f>
        <v>23.8533723800148</v>
      </c>
      <c r="K19" s="130">
        <f t="shared" si="2"/>
        <v>91.1</v>
      </c>
      <c r="L19" s="128">
        <f t="shared" si="1"/>
        <v>171.12020833333332</v>
      </c>
      <c r="M19" s="119"/>
      <c r="O19" s="117"/>
      <c r="Q19" s="130"/>
      <c r="U19" s="161"/>
      <c r="V19" s="153"/>
      <c r="W19" s="153"/>
      <c r="X19" s="153"/>
      <c r="Y19" s="153"/>
      <c r="Z19" s="153"/>
    </row>
    <row r="20" spans="2:26">
      <c r="B20" s="135">
        <f t="shared" si="0"/>
        <v>2026</v>
      </c>
      <c r="C20" s="136"/>
      <c r="D20" s="128">
        <f t="shared" si="3"/>
        <v>90.45</v>
      </c>
      <c r="E20" s="268">
        <f>INDEX([25]PVRRByStation!$E:$X,MATCH($U$56,[25]PVRRByStation!$Y:$Y,0),MATCH($B20,[25]PVRRByStation!$E$1:$X$1,0))*1000000/($P$55*1000)</f>
        <v>34.490104166666669</v>
      </c>
      <c r="F20" s="128">
        <f t="shared" si="4"/>
        <v>50.1</v>
      </c>
      <c r="G20" s="130">
        <f t="shared" si="5"/>
        <v>45.829695071076486</v>
      </c>
      <c r="H20" s="128"/>
      <c r="I20" s="128">
        <f t="shared" si="6"/>
        <v>-21.43</v>
      </c>
      <c r="J20" s="130">
        <f t="shared" si="7"/>
        <v>24.399695071076486</v>
      </c>
      <c r="K20" s="130">
        <f t="shared" si="2"/>
        <v>93.19</v>
      </c>
      <c r="L20" s="128">
        <f t="shared" si="1"/>
        <v>175.04010416666668</v>
      </c>
      <c r="M20" s="119"/>
      <c r="O20" s="117"/>
      <c r="Q20" s="130"/>
      <c r="S20" s="153"/>
      <c r="U20" s="161"/>
      <c r="V20" s="153"/>
      <c r="W20" s="153"/>
      <c r="X20" s="153"/>
      <c r="Y20" s="153"/>
      <c r="Z20" s="153"/>
    </row>
    <row r="21" spans="2:26">
      <c r="B21" s="135">
        <f t="shared" si="0"/>
        <v>2027</v>
      </c>
      <c r="C21" s="136"/>
      <c r="D21" s="128">
        <f t="shared" si="3"/>
        <v>92.53</v>
      </c>
      <c r="E21" s="268">
        <f>INDEX([25]PVRRByStation!$E:$X,MATCH($U$56,[25]PVRRByStation!$Y:$Y,0),MATCH($B21,[25]PVRRByStation!$E$1:$X$1,0))*1000000/($P$55*1000)</f>
        <v>35.280208333333334</v>
      </c>
      <c r="F21" s="128">
        <f t="shared" si="4"/>
        <v>51.25</v>
      </c>
      <c r="G21" s="130">
        <f t="shared" si="5"/>
        <v>46.882254705849491</v>
      </c>
      <c r="H21" s="198">
        <v>1</v>
      </c>
      <c r="I21" s="128">
        <f t="shared" si="6"/>
        <v>-21.92</v>
      </c>
      <c r="J21" s="130">
        <f t="shared" si="7"/>
        <v>25.962254705849489</v>
      </c>
      <c r="K21" s="130">
        <f t="shared" si="2"/>
        <v>99.16</v>
      </c>
      <c r="L21" s="128">
        <f t="shared" si="1"/>
        <v>179.06020833333332</v>
      </c>
      <c r="M21" s="119"/>
      <c r="O21" s="117"/>
      <c r="Q21" s="130"/>
      <c r="S21" s="153"/>
      <c r="U21" s="161"/>
      <c r="V21" s="153"/>
      <c r="W21" s="153"/>
      <c r="X21" s="153"/>
      <c r="Y21" s="153"/>
      <c r="Z21" s="153"/>
    </row>
    <row r="22" spans="2:26">
      <c r="B22" s="135">
        <f t="shared" si="0"/>
        <v>2028</v>
      </c>
      <c r="C22" s="136"/>
      <c r="D22" s="128">
        <f t="shared" si="3"/>
        <v>94.66</v>
      </c>
      <c r="E22" s="268">
        <f>INDEX([25]PVRRByStation!$E:$X,MATCH($U$56,[25]PVRRByStation!$Y:$Y,0),MATCH($B22,[25]PVRRByStation!$E$1:$X$1,0))*1000000/($P$55*1000)</f>
        <v>36.09010416666667</v>
      </c>
      <c r="F22" s="128">
        <f t="shared" si="4"/>
        <v>52.43</v>
      </c>
      <c r="G22" s="130">
        <f t="shared" si="5"/>
        <v>47.960942191012805</v>
      </c>
      <c r="H22" s="198">
        <v>1</v>
      </c>
      <c r="I22" s="128">
        <f t="shared" si="6"/>
        <v>-22.42</v>
      </c>
      <c r="J22" s="130">
        <f t="shared" si="7"/>
        <v>26.540942191012803</v>
      </c>
      <c r="K22" s="130">
        <f t="shared" si="2"/>
        <v>101.37</v>
      </c>
      <c r="L22" s="128">
        <f t="shared" si="1"/>
        <v>183.18010416666667</v>
      </c>
      <c r="M22" s="119"/>
      <c r="O22" s="117"/>
      <c r="Q22" s="130"/>
      <c r="S22" s="153"/>
      <c r="U22" s="161"/>
      <c r="V22" s="153"/>
      <c r="W22" s="153"/>
      <c r="X22" s="153"/>
      <c r="Y22" s="153"/>
      <c r="Z22" s="153"/>
    </row>
    <row r="23" spans="2:26">
      <c r="B23" s="135">
        <f t="shared" si="0"/>
        <v>2029</v>
      </c>
      <c r="C23" s="136"/>
      <c r="D23" s="128">
        <f t="shared" si="3"/>
        <v>96.93</v>
      </c>
      <c r="E23" s="268">
        <f>INDEX([25]PVRRByStation!$E:$X,MATCH($U$56,[25]PVRRByStation!$Y:$Y,0),MATCH($B23,[25]PVRRByStation!$E$1:$X$1,0))*1000000/($P$55*1000)</f>
        <v>36.90989583333333</v>
      </c>
      <c r="F23" s="128">
        <f t="shared" si="4"/>
        <v>53.69</v>
      </c>
      <c r="G23" s="130">
        <f t="shared" si="5"/>
        <v>49.09982191606273</v>
      </c>
      <c r="H23" s="198">
        <v>1</v>
      </c>
      <c r="I23" s="128">
        <f t="shared" si="6"/>
        <v>-22.96</v>
      </c>
      <c r="J23" s="130">
        <f t="shared" si="7"/>
        <v>27.139821916062729</v>
      </c>
      <c r="K23" s="130">
        <f t="shared" si="2"/>
        <v>103.66</v>
      </c>
      <c r="L23" s="128">
        <f t="shared" si="1"/>
        <v>187.52989583333334</v>
      </c>
      <c r="M23" s="119"/>
      <c r="O23" s="117"/>
      <c r="Q23" s="130"/>
      <c r="S23" s="153"/>
      <c r="U23" s="161"/>
      <c r="V23" s="153"/>
      <c r="W23" s="153"/>
      <c r="X23" s="153"/>
      <c r="Y23" s="153"/>
      <c r="Z23" s="153"/>
    </row>
    <row r="24" spans="2:26">
      <c r="B24" s="135">
        <f t="shared" si="0"/>
        <v>2030</v>
      </c>
      <c r="C24" s="136"/>
      <c r="D24" s="128">
        <f t="shared" si="3"/>
        <v>99.16</v>
      </c>
      <c r="E24" s="268">
        <f>INDEX([25]PVRRByStation!$E:$X,MATCH($U$56,[25]PVRRByStation!$Y:$Y,0),MATCH($B24,[25]PVRRByStation!$E$1:$X$1,0))*1000000/($P$55*1000)</f>
        <v>37.75</v>
      </c>
      <c r="F24" s="128">
        <f t="shared" si="4"/>
        <v>54.92</v>
      </c>
      <c r="G24" s="130">
        <f t="shared" si="5"/>
        <v>50.225692262578015</v>
      </c>
      <c r="H24" s="198">
        <v>1</v>
      </c>
      <c r="I24" s="128">
        <f t="shared" si="6"/>
        <v>-23.49</v>
      </c>
      <c r="J24" s="130">
        <f t="shared" si="7"/>
        <v>27.735692262578016</v>
      </c>
      <c r="K24" s="130">
        <f t="shared" si="2"/>
        <v>105.93</v>
      </c>
      <c r="L24" s="128">
        <f t="shared" si="1"/>
        <v>191.82999999999998</v>
      </c>
      <c r="M24" s="119"/>
      <c r="O24" s="117"/>
      <c r="Q24" s="130"/>
      <c r="S24" s="153"/>
      <c r="U24" s="161"/>
      <c r="V24" s="153"/>
      <c r="W24" s="153"/>
      <c r="X24" s="153"/>
      <c r="Y24" s="153"/>
      <c r="Z24" s="153"/>
    </row>
    <row r="25" spans="2:26">
      <c r="B25" s="135">
        <f t="shared" si="0"/>
        <v>2031</v>
      </c>
      <c r="C25" s="136"/>
      <c r="D25" s="128">
        <f t="shared" si="3"/>
        <v>101.44</v>
      </c>
      <c r="E25" s="268">
        <f>INDEX([25]PVRRByStation!$E:$X,MATCH($U$56,[25]PVRRByStation!$Y:$Y,0),MATCH($B25,[25]PVRRByStation!$E$1:$X$1,0))*1000000/($P$55*1000)</f>
        <v>38.609895833333333</v>
      </c>
      <c r="F25" s="128">
        <f t="shared" si="4"/>
        <v>56.18</v>
      </c>
      <c r="G25" s="130">
        <f t="shared" si="5"/>
        <v>51.37769045948361</v>
      </c>
      <c r="H25" s="198">
        <v>1</v>
      </c>
      <c r="I25" s="128">
        <f t="shared" si="6"/>
        <v>-24.03</v>
      </c>
      <c r="J25" s="130">
        <f t="shared" si="7"/>
        <v>28.347690459483609</v>
      </c>
      <c r="K25" s="130">
        <f t="shared" si="2"/>
        <v>108.27</v>
      </c>
      <c r="L25" s="128">
        <f t="shared" si="1"/>
        <v>196.22989583333333</v>
      </c>
      <c r="M25" s="119"/>
      <c r="O25" s="117"/>
      <c r="Q25" s="130"/>
      <c r="S25" s="153"/>
      <c r="U25" s="161"/>
      <c r="V25" s="153"/>
      <c r="W25" s="153"/>
      <c r="X25" s="153"/>
      <c r="Y25" s="153"/>
      <c r="Z25" s="153"/>
    </row>
    <row r="26" spans="2:26">
      <c r="B26" s="135">
        <f t="shared" si="0"/>
        <v>2032</v>
      </c>
      <c r="C26" s="136"/>
      <c r="D26" s="128">
        <f t="shared" si="3"/>
        <v>103.77</v>
      </c>
      <c r="E26" s="268">
        <f>INDEX([25]PVRRByStation!$E:$X,MATCH($U$56,[25]PVRRByStation!$Y:$Y,0),MATCH($B26,[25]PVRRByStation!$E$1:$X$1,0))*1000000/($P$55*1000)</f>
        <v>39.490104166666669</v>
      </c>
      <c r="F26" s="128">
        <f t="shared" si="4"/>
        <v>57.47</v>
      </c>
      <c r="G26" s="130">
        <f t="shared" si="5"/>
        <v>52.555952873430805</v>
      </c>
      <c r="H26" s="198">
        <v>1</v>
      </c>
      <c r="I26" s="128">
        <f t="shared" si="6"/>
        <v>-24.58</v>
      </c>
      <c r="J26" s="130">
        <f t="shared" si="7"/>
        <v>28.975952873430806</v>
      </c>
      <c r="K26" s="130">
        <f t="shared" si="2"/>
        <v>110.67</v>
      </c>
      <c r="L26" s="128">
        <f t="shared" si="1"/>
        <v>200.73010416666668</v>
      </c>
      <c r="M26" s="119"/>
      <c r="O26" s="117"/>
      <c r="Q26" s="130"/>
      <c r="S26" s="153"/>
      <c r="U26" s="161"/>
      <c r="V26" s="153"/>
      <c r="W26" s="153"/>
      <c r="X26" s="153"/>
      <c r="Y26" s="153"/>
      <c r="Z26" s="153"/>
    </row>
    <row r="27" spans="2:26">
      <c r="B27" s="135">
        <f t="shared" si="0"/>
        <v>2033</v>
      </c>
      <c r="C27" s="136"/>
      <c r="D27" s="128">
        <f t="shared" si="3"/>
        <v>106.16</v>
      </c>
      <c r="E27" s="268">
        <f>INDEX([25]PVRRByStation!$E:$X,MATCH($U$56,[25]PVRRByStation!$Y:$Y,0),MATCH($B27,[25]PVRRByStation!$E$1:$X$1,0))*1000000/($P$55*1000)</f>
        <v>40.390104166666667</v>
      </c>
      <c r="F27" s="128">
        <f t="shared" si="4"/>
        <v>58.79</v>
      </c>
      <c r="G27" s="130">
        <f t="shared" si="5"/>
        <v>53.76296137747336</v>
      </c>
      <c r="H27" s="198">
        <v>1</v>
      </c>
      <c r="I27" s="128">
        <f t="shared" si="6"/>
        <v>-25.15</v>
      </c>
      <c r="J27" s="130">
        <f t="shared" si="7"/>
        <v>29.612961377473361</v>
      </c>
      <c r="K27" s="130">
        <f t="shared" si="2"/>
        <v>113.1</v>
      </c>
      <c r="L27" s="128">
        <f t="shared" si="1"/>
        <v>205.34010416666666</v>
      </c>
      <c r="M27" s="119"/>
      <c r="O27" s="117"/>
      <c r="Q27" s="130"/>
      <c r="S27" s="153"/>
      <c r="U27" s="161"/>
      <c r="V27" s="153"/>
      <c r="W27" s="153"/>
      <c r="X27" s="153"/>
      <c r="Y27" s="153"/>
      <c r="Z27" s="153"/>
    </row>
    <row r="28" spans="2:26">
      <c r="B28" s="135">
        <f t="shared" si="0"/>
        <v>2034</v>
      </c>
      <c r="C28" s="136"/>
      <c r="D28" s="128">
        <f t="shared" si="3"/>
        <v>108.6</v>
      </c>
      <c r="E28" s="268">
        <f>INDEX([25]PVRRByStation!$E:$X,MATCH($U$56,[25]PVRRByStation!$Y:$Y,0),MATCH($B28,[25]PVRRByStation!$E$1:$X$1,0))*1000000/($P$55*1000)</f>
        <v>41.309895833333336</v>
      </c>
      <c r="F28" s="128">
        <f t="shared" si="4"/>
        <v>60.14</v>
      </c>
      <c r="G28" s="130">
        <f t="shared" si="5"/>
        <v>54.996097731906211</v>
      </c>
      <c r="H28" s="198">
        <v>1</v>
      </c>
      <c r="I28" s="128"/>
      <c r="J28" s="130">
        <f t="shared" si="7"/>
        <v>55.996097731906211</v>
      </c>
      <c r="K28" s="130">
        <f t="shared" si="2"/>
        <v>213.87</v>
      </c>
      <c r="L28" s="128">
        <f t="shared" si="1"/>
        <v>210.04989583333332</v>
      </c>
      <c r="M28" s="119"/>
      <c r="O28" s="117"/>
      <c r="Q28" s="130"/>
      <c r="S28" s="153"/>
      <c r="U28" s="161"/>
      <c r="V28" s="153"/>
      <c r="W28" s="153"/>
      <c r="X28" s="153"/>
      <c r="Y28" s="153"/>
      <c r="Z28" s="153"/>
    </row>
    <row r="29" spans="2:26">
      <c r="B29" s="135">
        <f t="shared" si="0"/>
        <v>2035</v>
      </c>
      <c r="C29" s="136"/>
      <c r="D29" s="128">
        <f t="shared" si="3"/>
        <v>111.1</v>
      </c>
      <c r="E29" s="268">
        <f>INDEX([25]PVRRByStation!$E:$X,MATCH($U$56,[25]PVRRByStation!$Y:$Y,0),MATCH($B29,[25]PVRRByStation!$E$1:$X$1,0))*1000000/($P$55*1000)</f>
        <v>42.25</v>
      </c>
      <c r="F29" s="128">
        <f t="shared" si="4"/>
        <v>61.52</v>
      </c>
      <c r="G29" s="130">
        <f t="shared" si="5"/>
        <v>56.258116543085755</v>
      </c>
      <c r="H29" s="198">
        <v>1</v>
      </c>
      <c r="I29" s="128"/>
      <c r="J29" s="130">
        <f t="shared" si="7"/>
        <v>57.258116543085755</v>
      </c>
      <c r="K29" s="130">
        <f t="shared" si="2"/>
        <v>218.69</v>
      </c>
      <c r="L29" s="128">
        <f t="shared" si="1"/>
        <v>214.87</v>
      </c>
      <c r="M29" s="119"/>
      <c r="O29" s="117"/>
      <c r="Q29" s="130"/>
      <c r="S29" s="153"/>
      <c r="U29" s="161"/>
      <c r="V29" s="153"/>
      <c r="W29" s="153"/>
      <c r="X29" s="153"/>
      <c r="Y29" s="153"/>
      <c r="Z29" s="153"/>
    </row>
    <row r="30" spans="2:26">
      <c r="B30" s="135">
        <f t="shared" si="0"/>
        <v>2036</v>
      </c>
      <c r="C30" s="136"/>
      <c r="D30" s="128">
        <f t="shared" si="3"/>
        <v>113.66</v>
      </c>
      <c r="E30" s="268">
        <f>INDEX([25]PVRRByStation!$E:$X,MATCH($U$56,[25]PVRRByStation!$Y:$Y,0),MATCH($B30,[25]PVRRByStation!$E$1:$X$1,0))*1000000/($P$55*1000)</f>
        <v>43.219791666666666</v>
      </c>
      <c r="F30" s="128">
        <f t="shared" si="4"/>
        <v>62.93</v>
      </c>
      <c r="G30" s="130">
        <f t="shared" si="5"/>
        <v>57.551472410735485</v>
      </c>
      <c r="H30" s="198">
        <v>1</v>
      </c>
      <c r="I30" s="128"/>
      <c r="J30" s="130">
        <f t="shared" si="7"/>
        <v>58.551472410735485</v>
      </c>
      <c r="K30" s="130">
        <f t="shared" si="2"/>
        <v>223.63</v>
      </c>
      <c r="L30" s="128">
        <f t="shared" si="1"/>
        <v>219.80979166666668</v>
      </c>
      <c r="M30" s="119"/>
      <c r="O30" s="117"/>
      <c r="Q30" s="130"/>
      <c r="S30" s="153"/>
      <c r="U30" s="161"/>
      <c r="V30" s="153"/>
      <c r="W30" s="153"/>
      <c r="X30" s="153"/>
      <c r="Y30" s="153"/>
      <c r="Z30" s="153"/>
    </row>
    <row r="31" spans="2:26">
      <c r="B31" s="135">
        <f t="shared" si="0"/>
        <v>2037</v>
      </c>
      <c r="C31" s="136"/>
      <c r="D31" s="128">
        <f t="shared" si="3"/>
        <v>116.27</v>
      </c>
      <c r="E31" s="268">
        <f>INDEX([25]PVRRByStation!$E:$X,MATCH($U$56,[25]PVRRByStation!$Y:$Y,0),MATCH($B31,[25]PVRRByStation!$E$1:$X$1,0))*1000000/($P$55*1000)</f>
        <v>44.2</v>
      </c>
      <c r="F31" s="128">
        <f t="shared" si="4"/>
        <v>64.38</v>
      </c>
      <c r="G31" s="130">
        <f t="shared" si="5"/>
        <v>58.871119768757069</v>
      </c>
      <c r="H31" s="198">
        <v>1</v>
      </c>
      <c r="I31" s="128"/>
      <c r="J31" s="130">
        <f t="shared" si="7"/>
        <v>59.871119768757069</v>
      </c>
      <c r="K31" s="130">
        <f t="shared" si="2"/>
        <v>228.67</v>
      </c>
      <c r="L31" s="128">
        <f t="shared" si="1"/>
        <v>224.85</v>
      </c>
      <c r="M31" s="119"/>
      <c r="O31" s="117"/>
      <c r="Q31" s="130"/>
      <c r="S31" s="153"/>
      <c r="U31" s="161"/>
      <c r="V31" s="153"/>
      <c r="W31" s="153"/>
      <c r="X31" s="153"/>
      <c r="Y31" s="153"/>
      <c r="Z31" s="153"/>
    </row>
    <row r="32" spans="2:26">
      <c r="B32" s="135">
        <f t="shared" si="0"/>
        <v>2038</v>
      </c>
      <c r="C32" s="136"/>
      <c r="D32" s="128">
        <f t="shared" si="3"/>
        <v>118.94</v>
      </c>
      <c r="E32" s="268">
        <f>INDEX([25]PVRRByStation!$E:$X,MATCH($U$56,[25]PVRRByStation!$Y:$Y,0),MATCH($B32,[25]PVRRByStation!$E$1:$X$1,0))*1000000/($P$55*1000)</f>
        <v>45.209895833333334</v>
      </c>
      <c r="F32" s="128">
        <f t="shared" si="4"/>
        <v>65.86</v>
      </c>
      <c r="G32" s="130">
        <f t="shared" si="5"/>
        <v>60.222104183248859</v>
      </c>
      <c r="H32" s="198">
        <v>1</v>
      </c>
      <c r="I32" s="128"/>
      <c r="J32" s="130">
        <f t="shared" si="7"/>
        <v>61.222104183248859</v>
      </c>
      <c r="K32" s="130">
        <f t="shared" si="2"/>
        <v>233.83</v>
      </c>
      <c r="L32" s="128">
        <f t="shared" si="1"/>
        <v>230.00989583333336</v>
      </c>
      <c r="M32" s="119"/>
      <c r="O32" s="117"/>
      <c r="Q32" s="130"/>
      <c r="S32" s="153"/>
      <c r="U32" s="161"/>
      <c r="V32" s="153"/>
      <c r="W32" s="153"/>
      <c r="X32" s="153"/>
      <c r="Y32" s="153"/>
      <c r="Z32" s="153"/>
    </row>
    <row r="33" spans="2:28">
      <c r="B33" s="135">
        <f t="shared" si="0"/>
        <v>2039</v>
      </c>
      <c r="C33" s="136"/>
      <c r="D33" s="128">
        <f t="shared" si="3"/>
        <v>121.68</v>
      </c>
      <c r="E33" s="357">
        <f>ROUND(E32*(1+(IFERROR(INDEX($D$66:$D$74,MATCH($B33,$C$66:$C$74,0),1),0)+IFERROR(INDEX($G$66:$G$74,MATCH($B33,$F$66:$F$74,0),1),0)+IFERROR(INDEX($J$66:$J$74,MATCH($B33,$I$66:$I$74,0),1),0))),2)</f>
        <v>46.25</v>
      </c>
      <c r="F33" s="128">
        <f t="shared" si="4"/>
        <v>67.37</v>
      </c>
      <c r="G33" s="130">
        <f t="shared" si="5"/>
        <v>61.607180260567219</v>
      </c>
      <c r="H33" s="198">
        <v>1</v>
      </c>
      <c r="I33" s="128"/>
      <c r="J33" s="130">
        <f t="shared" si="7"/>
        <v>62.607180260567219</v>
      </c>
      <c r="K33" s="130">
        <f t="shared" ref="K33:K37" si="8">ROUND(J33*$C$63*8.76,2)</f>
        <v>239.12</v>
      </c>
      <c r="L33" s="128">
        <f t="shared" si="1"/>
        <v>235.3</v>
      </c>
      <c r="M33" s="119"/>
      <c r="O33" s="117"/>
      <c r="AB33" s="277"/>
    </row>
    <row r="34" spans="2:28">
      <c r="B34" s="135">
        <f t="shared" si="0"/>
        <v>2040</v>
      </c>
      <c r="C34" s="136"/>
      <c r="D34" s="128">
        <f t="shared" si="3"/>
        <v>124.48</v>
      </c>
      <c r="E34" s="357">
        <f>ROUND(E33*(1+(IFERROR(INDEX($D$66:$D$74,MATCH($B34,$C$66:$C$74,0),1),0)+IFERROR(INDEX($G$66:$G$74,MATCH($B34,$F$66:$F$74,0),1),0)+IFERROR(INDEX($J$66:$J$74,MATCH($B34,$I$66:$I$74,0),1),0))),2)</f>
        <v>47.31</v>
      </c>
      <c r="F34" s="128">
        <f t="shared" si="4"/>
        <v>68.92</v>
      </c>
      <c r="G34" s="130">
        <f t="shared" si="5"/>
        <v>63.023647941016307</v>
      </c>
      <c r="H34" s="198">
        <v>1</v>
      </c>
      <c r="I34" s="128"/>
      <c r="J34" s="130">
        <f t="shared" si="7"/>
        <v>64.023647941016307</v>
      </c>
      <c r="K34" s="130">
        <f t="shared" si="8"/>
        <v>244.53</v>
      </c>
      <c r="L34" s="128">
        <f t="shared" si="1"/>
        <v>240.71000000000004</v>
      </c>
      <c r="M34" s="119"/>
      <c r="O34" s="117"/>
      <c r="AB34" s="277"/>
    </row>
    <row r="35" spans="2:28">
      <c r="B35" s="135">
        <f t="shared" si="0"/>
        <v>2041</v>
      </c>
      <c r="C35" s="136"/>
      <c r="D35" s="128">
        <f t="shared" si="3"/>
        <v>127.22</v>
      </c>
      <c r="E35" s="357">
        <f>ROUND(E34*(1+(IFERROR(INDEX($D$66:$D$74,MATCH($B35,$C$66:$C$74,0),1),0)+IFERROR(INDEX($G$66:$G$74,MATCH($B35,$F$66:$F$74,0),1),0)+IFERROR(INDEX($J$66:$J$74,MATCH($B35,$I$66:$I$74,0),1),0))),2)</f>
        <v>48.35</v>
      </c>
      <c r="F35" s="128">
        <f t="shared" si="4"/>
        <v>70.44</v>
      </c>
      <c r="G35" s="130">
        <f t="shared" si="5"/>
        <v>64.411314984709477</v>
      </c>
      <c r="H35" s="198">
        <v>1</v>
      </c>
      <c r="I35" s="128"/>
      <c r="J35" s="130">
        <f t="shared" si="7"/>
        <v>65.411314984709477</v>
      </c>
      <c r="K35" s="130">
        <f t="shared" si="8"/>
        <v>249.83</v>
      </c>
      <c r="L35" s="128">
        <f t="shared" si="1"/>
        <v>246.01</v>
      </c>
      <c r="M35" s="119"/>
      <c r="O35" s="117"/>
      <c r="AB35" s="277"/>
    </row>
    <row r="36" spans="2:28">
      <c r="B36" s="135">
        <f t="shared" si="0"/>
        <v>2042</v>
      </c>
      <c r="C36" s="136"/>
      <c r="D36" s="128">
        <f t="shared" si="3"/>
        <v>130.02000000000001</v>
      </c>
      <c r="E36" s="357">
        <f>ROUND(E35*(1+(IFERROR(INDEX($D$66:$D$74,MATCH($B36,$C$66:$C$74,0),1),0)+IFERROR(INDEX($G$66:$G$74,MATCH($B36,$F$66:$F$74,0),1),0)+IFERROR(INDEX($J$66:$J$74,MATCH($B36,$I$66:$I$74,0),1),0))),2)</f>
        <v>49.41</v>
      </c>
      <c r="F36" s="128">
        <f t="shared" si="4"/>
        <v>71.989999999999995</v>
      </c>
      <c r="G36" s="130">
        <f t="shared" si="5"/>
        <v>65.827782665158566</v>
      </c>
      <c r="H36" s="198">
        <v>1</v>
      </c>
      <c r="I36" s="128"/>
      <c r="J36" s="130">
        <f t="shared" si="7"/>
        <v>66.827782665158566</v>
      </c>
      <c r="K36" s="130">
        <f t="shared" si="8"/>
        <v>255.24</v>
      </c>
      <c r="L36" s="128">
        <f t="shared" si="1"/>
        <v>251.42000000000002</v>
      </c>
      <c r="M36" s="119"/>
      <c r="O36" s="117"/>
      <c r="AB36" s="277"/>
    </row>
    <row r="37" spans="2:28">
      <c r="B37" s="135">
        <f t="shared" si="0"/>
        <v>2043</v>
      </c>
      <c r="C37" s="136"/>
      <c r="D37" s="128">
        <f t="shared" si="3"/>
        <v>133.01</v>
      </c>
      <c r="E37" s="357">
        <f>ROUND(E36*(1+(IFERROR(INDEX($D$66:$D$74,MATCH($B37,$C$66:$C$74,0),1),0)+IFERROR(INDEX($G$66:$G$74,MATCH($B37,$F$66:$F$74,0),1),0)+IFERROR(INDEX($J$66:$J$74,MATCH($B37,$I$66:$I$74,0),1),0))),2)</f>
        <v>50.55</v>
      </c>
      <c r="F37" s="128">
        <f t="shared" si="4"/>
        <v>73.650000000000006</v>
      </c>
      <c r="G37" s="130">
        <f t="shared" si="5"/>
        <v>67.343743454400752</v>
      </c>
      <c r="H37" s="198">
        <v>1</v>
      </c>
      <c r="I37" s="128"/>
      <c r="J37" s="130">
        <f t="shared" si="7"/>
        <v>68.343743454400752</v>
      </c>
      <c r="K37" s="130">
        <f t="shared" si="8"/>
        <v>261.02999999999997</v>
      </c>
      <c r="L37" s="128">
        <f t="shared" si="1"/>
        <v>257.21000000000004</v>
      </c>
      <c r="AB37" s="277"/>
    </row>
    <row r="38" spans="2:28">
      <c r="B38" s="126"/>
      <c r="C38" s="131"/>
      <c r="D38" s="128"/>
      <c r="E38" s="128"/>
      <c r="F38" s="129"/>
      <c r="G38" s="128"/>
      <c r="H38" s="128"/>
      <c r="I38" s="128"/>
      <c r="J38" s="130"/>
      <c r="K38" s="130"/>
      <c r="L38" s="137"/>
      <c r="AB38" s="277"/>
    </row>
    <row r="39" spans="2:28">
      <c r="B39" s="126"/>
      <c r="C39" s="131"/>
      <c r="D39" s="128"/>
      <c r="E39" s="128"/>
      <c r="F39" s="129"/>
      <c r="G39" s="128"/>
      <c r="H39" s="128"/>
      <c r="I39" s="128"/>
      <c r="J39" s="130"/>
      <c r="K39" s="130"/>
      <c r="L39" s="137"/>
      <c r="AB39" s="277"/>
    </row>
    <row r="40" spans="2:28">
      <c r="B40" s="126"/>
      <c r="C40" s="131"/>
      <c r="D40" s="128"/>
      <c r="E40" s="128"/>
      <c r="F40" s="129"/>
      <c r="G40" s="128"/>
      <c r="H40" s="128"/>
      <c r="I40" s="128"/>
      <c r="J40" s="130"/>
      <c r="K40" s="130"/>
      <c r="L40" s="137"/>
      <c r="AB40" s="277"/>
    </row>
    <row r="41" spans="2:28">
      <c r="AB41" s="277"/>
    </row>
    <row r="42" spans="2:28" ht="14.25">
      <c r="B42" s="138" t="s">
        <v>25</v>
      </c>
      <c r="C42" s="139"/>
      <c r="D42" s="139"/>
      <c r="E42" s="139"/>
      <c r="F42" s="139"/>
      <c r="G42" s="139"/>
      <c r="H42" s="139"/>
      <c r="I42" s="139"/>
      <c r="AB42" s="277"/>
    </row>
    <row r="43" spans="2:28">
      <c r="AB43" s="277"/>
    </row>
    <row r="44" spans="2:28">
      <c r="B44" s="117" t="s">
        <v>63</v>
      </c>
      <c r="C44" s="140" t="s">
        <v>64</v>
      </c>
      <c r="D44" s="141" t="s">
        <v>102</v>
      </c>
      <c r="AB44" s="277"/>
    </row>
    <row r="45" spans="2:28">
      <c r="C45" s="140" t="str">
        <f>C7</f>
        <v>(a)</v>
      </c>
      <c r="D45" s="117" t="s">
        <v>65</v>
      </c>
      <c r="AB45" s="277"/>
    </row>
    <row r="46" spans="2:28">
      <c r="C46" s="140" t="str">
        <f>D7</f>
        <v>(b)</v>
      </c>
      <c r="D46" s="130" t="str">
        <f>"= "&amp;C7&amp;" x "&amp;C62</f>
        <v>= (a) x 0.0689863805027125</v>
      </c>
      <c r="AB46" s="277"/>
    </row>
    <row r="47" spans="2:28">
      <c r="C47" s="140" t="str">
        <f>G7</f>
        <v>(e)</v>
      </c>
      <c r="D47" s="130" t="str">
        <f>"= ("&amp;$D$7&amp;" + "&amp;$E$7&amp;") /  (8.76 x "&amp;TEXT(C63,"0.0%")&amp;")"</f>
        <v>= ((b) + (c)) /  (8.76 x 43.6%)</v>
      </c>
      <c r="AB47" s="277"/>
    </row>
    <row r="48" spans="2:28">
      <c r="C48" s="140" t="str">
        <f>J7</f>
        <v>(h)</v>
      </c>
      <c r="D48" s="130" t="str">
        <f>"= "&amp;$G$7&amp;" + "&amp;$H$7&amp;" + "&amp;$I$7</f>
        <v>= (e) + (f) + (g)</v>
      </c>
    </row>
    <row r="49" spans="2:28">
      <c r="C49" s="140" t="str">
        <f>L7</f>
        <v>(i)</v>
      </c>
      <c r="D49" s="85" t="str">
        <f>D44</f>
        <v>Plant Costs  - 2019 IRP Update - Table 6.1 &amp; 6.2</v>
      </c>
      <c r="AB49" s="278"/>
    </row>
    <row r="50" spans="2:28">
      <c r="C50" s="140"/>
      <c r="D50" s="130"/>
    </row>
    <row r="51" spans="2:28" ht="13.5" thickBot="1"/>
    <row r="52" spans="2:28" ht="13.5" thickBot="1">
      <c r="C52" s="42" t="str">
        <f>B2&amp;" - "&amp;B3</f>
        <v>2019 IRP Wyoming Wind Resource - 44% Capacity Factor</v>
      </c>
      <c r="D52" s="142"/>
      <c r="E52" s="142"/>
      <c r="F52" s="142"/>
      <c r="G52" s="142"/>
      <c r="H52" s="142"/>
      <c r="I52" s="142"/>
      <c r="J52" s="143"/>
      <c r="K52" s="143"/>
      <c r="L52" s="144"/>
    </row>
    <row r="53" spans="2:28" ht="13.5" thickBot="1">
      <c r="C53" s="145" t="s">
        <v>66</v>
      </c>
      <c r="D53" s="146" t="s">
        <v>67</v>
      </c>
      <c r="E53" s="146"/>
      <c r="F53" s="146"/>
      <c r="G53" s="146"/>
      <c r="H53" s="146"/>
      <c r="I53" s="147"/>
      <c r="J53" s="143"/>
      <c r="K53" s="143"/>
      <c r="L53" s="144"/>
    </row>
    <row r="54" spans="2:28">
      <c r="Q54" s="117" t="s">
        <v>103</v>
      </c>
      <c r="R54" s="117">
        <v>2024</v>
      </c>
    </row>
    <row r="55" spans="2:28">
      <c r="B55" s="85" t="s">
        <v>101</v>
      </c>
      <c r="C55" s="170">
        <f>'[27]Table 6.2 P1'!$C$77</f>
        <v>1301.4978814276944</v>
      </c>
      <c r="D55" s="117" t="s">
        <v>65</v>
      </c>
      <c r="P55" s="117">
        <f>[25]FOM_VOM_Cap_Cost_Report!$I$509</f>
        <v>1920</v>
      </c>
      <c r="Q55" s="117" t="s">
        <v>32</v>
      </c>
      <c r="R55" s="117" t="s">
        <v>100</v>
      </c>
      <c r="U55" s="117" t="str">
        <f>$R$55&amp;"Proposed Station Capital Costs"</f>
        <v>H4.AE1_WDProposed Station Capital Costs</v>
      </c>
    </row>
    <row r="56" spans="2:28">
      <c r="B56" s="85" t="s">
        <v>101</v>
      </c>
      <c r="C56" s="268">
        <f>'[27]Table 6.2 P1'!$F$77*(1+'[27]Table 6.2 P1'!$G$77)</f>
        <v>28.802174620531375</v>
      </c>
      <c r="D56" s="117" t="s">
        <v>68</v>
      </c>
      <c r="U56" s="117" t="str">
        <f>$R$55&amp;"Proposed Station Fixed Costs"</f>
        <v>H4.AE1_WDProposed Station Fixed Costs</v>
      </c>
    </row>
    <row r="57" spans="2:28" ht="24" customHeight="1">
      <c r="B57" s="85"/>
      <c r="C57" s="270"/>
      <c r="D57" s="117" t="s">
        <v>105</v>
      </c>
      <c r="R57" s="213" t="str">
        <f>R55&amp;R54</f>
        <v>H4.AE1_WD2024</v>
      </c>
      <c r="U57" s="117" t="str">
        <f>$R$55&amp;"Proposed Station Variable O&amp;M Costs"</f>
        <v>H4.AE1_WDProposed Station Variable O&amp;M Costs</v>
      </c>
    </row>
    <row r="58" spans="2:28">
      <c r="B58" s="85" t="s">
        <v>101</v>
      </c>
      <c r="C58" s="268">
        <f>'[27]Table 6.2 P2'!$I$78</f>
        <v>0.65</v>
      </c>
      <c r="D58" s="117" t="s">
        <v>69</v>
      </c>
      <c r="F58" s="117" t="s">
        <v>152</v>
      </c>
      <c r="L58" s="119"/>
      <c r="M58" s="149"/>
      <c r="N58" s="52"/>
      <c r="O58" s="163"/>
      <c r="P58" s="52"/>
      <c r="Q58" s="52"/>
      <c r="R58" s="119"/>
      <c r="S58" s="119"/>
      <c r="U58" s="119"/>
      <c r="V58" s="119"/>
      <c r="W58" s="119"/>
      <c r="X58" s="119"/>
      <c r="Y58" s="119"/>
      <c r="Z58" s="119"/>
    </row>
    <row r="59" spans="2:28">
      <c r="B59" s="85"/>
      <c r="C59" s="158">
        <f>[27]Database!$BA$88</f>
        <v>-6.2214116072769627</v>
      </c>
      <c r="D59" s="117" t="s">
        <v>70</v>
      </c>
      <c r="J59" s="196" t="s">
        <v>91</v>
      </c>
      <c r="M59" s="151"/>
      <c r="N59" s="152"/>
      <c r="P59" s="150"/>
      <c r="Q59" s="119"/>
      <c r="R59" s="119"/>
      <c r="S59" s="119"/>
      <c r="U59" s="119"/>
      <c r="V59" s="119"/>
      <c r="W59" s="119"/>
      <c r="X59" s="119"/>
      <c r="Y59" s="119"/>
      <c r="Z59" s="119"/>
    </row>
    <row r="60" spans="2:28">
      <c r="B60" s="362" t="str">
        <f>LEFT(RIGHT(INDEX('Table 3 TransCost'!$39:$39,1,MATCH(F60,'Table 3 TransCost'!$4:$4,0)),6),5)</f>
        <v>2024$</v>
      </c>
      <c r="C60" s="270">
        <f>INDEX('Table 3 TransCost'!$39:$39,1,MATCH(F60,'Table 3 TransCost'!$4:$4,0)+2)</f>
        <v>47.870308055404152</v>
      </c>
      <c r="D60" s="117" t="s">
        <v>218</v>
      </c>
      <c r="F60" s="274" t="s">
        <v>179</v>
      </c>
      <c r="L60" s="151"/>
      <c r="M60" s="151"/>
      <c r="N60" s="151"/>
      <c r="O60" s="164"/>
      <c r="P60" s="150"/>
      <c r="Q60" s="119"/>
      <c r="R60" s="119"/>
      <c r="S60" s="119"/>
      <c r="U60" s="119"/>
      <c r="V60" s="119"/>
      <c r="W60" s="119"/>
      <c r="X60" s="119"/>
      <c r="Y60" s="119"/>
      <c r="Z60" s="119"/>
    </row>
    <row r="61" spans="2:28">
      <c r="B61" s="85"/>
      <c r="C61" s="199"/>
      <c r="L61" s="151"/>
      <c r="M61" s="151"/>
      <c r="N61" s="151"/>
      <c r="O61" s="164"/>
      <c r="P61" s="151"/>
      <c r="S61" s="119"/>
      <c r="U61" s="119"/>
      <c r="V61" s="119"/>
      <c r="W61" s="119"/>
      <c r="X61" s="119"/>
      <c r="Y61" s="119"/>
      <c r="Z61" s="119"/>
    </row>
    <row r="62" spans="2:28">
      <c r="C62" s="269">
        <f>'[27]Table 6.2 P1'!$D$77</f>
        <v>6.898638050271251E-2</v>
      </c>
      <c r="D62" s="117" t="s">
        <v>36</v>
      </c>
      <c r="L62" s="155"/>
      <c r="M62" s="156"/>
      <c r="N62" s="156"/>
      <c r="P62" s="157"/>
    </row>
    <row r="63" spans="2:28">
      <c r="C63" s="207">
        <f>'[27]Table 6.2 P2'!$C$73</f>
        <v>0.436</v>
      </c>
      <c r="D63" s="117" t="s">
        <v>37</v>
      </c>
    </row>
    <row r="64" spans="2:28" ht="13.5" thickBot="1">
      <c r="D64" s="154"/>
    </row>
    <row r="65" spans="3:15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2"/>
      <c r="L65" s="144"/>
    </row>
    <row r="66" spans="3:15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5">
      <c r="C67" s="87">
        <f t="shared" ref="C67:C74" si="9">C66+1</f>
        <v>2018</v>
      </c>
      <c r="D67" s="41">
        <f>VLOOKUP(C67,'[21]Inflation Forecast'!$B$6:$C$61,2,FALSE)</f>
        <v>2.4E-2</v>
      </c>
      <c r="E67" s="85"/>
      <c r="F67" s="87">
        <f t="shared" ref="F67:F74" si="10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5">
      <c r="C68" s="87">
        <f t="shared" si="9"/>
        <v>2019</v>
      </c>
      <c r="D68" s="41">
        <f>VLOOKUP(C68,'[21]Inflation Forecast'!$B$6:$C$61,2,FALSE)</f>
        <v>1.7999999999999999E-2</v>
      </c>
      <c r="E68" s="85"/>
      <c r="F68" s="87">
        <f t="shared" si="10"/>
        <v>2028</v>
      </c>
      <c r="G68" s="41">
        <f>VLOOKUP(F68,'[21]Inflation Forecast'!$B$6:$C$61,2,FALSE)</f>
        <v>2.3E-2</v>
      </c>
      <c r="H68" s="41"/>
      <c r="I68" s="87">
        <f t="shared" ref="I68:I74" si="11">I67+1</f>
        <v>2037</v>
      </c>
      <c r="J68" s="41">
        <f>VLOOKUP(I68,'[21]Inflation Forecast'!$B$6:$C$61,2,FALSE)</f>
        <v>2.3E-2</v>
      </c>
    </row>
    <row r="69" spans="3:15">
      <c r="C69" s="87">
        <f t="shared" si="9"/>
        <v>2020</v>
      </c>
      <c r="D69" s="41">
        <f>VLOOKUP(C69,'[21]Inflation Forecast'!$B$6:$C$61,2,FALSE)</f>
        <v>1.2E-2</v>
      </c>
      <c r="E69" s="85"/>
      <c r="F69" s="87">
        <f t="shared" si="10"/>
        <v>2029</v>
      </c>
      <c r="G69" s="41">
        <f>VLOOKUP(F69,'[21]Inflation Forecast'!$B$6:$C$61,2,FALSE)</f>
        <v>2.4E-2</v>
      </c>
      <c r="H69" s="41"/>
      <c r="I69" s="87">
        <f t="shared" si="11"/>
        <v>2038</v>
      </c>
      <c r="J69" s="41">
        <f>VLOOKUP(I69,'[21]Inflation Forecast'!$B$6:$C$61,2,FALSE)</f>
        <v>2.3E-2</v>
      </c>
    </row>
    <row r="70" spans="3:15">
      <c r="C70" s="87">
        <f t="shared" si="9"/>
        <v>2021</v>
      </c>
      <c r="D70" s="41">
        <f>VLOOKUP(C70,'[21]Inflation Forecast'!$B$6:$C$61,2,FALSE)</f>
        <v>3.2000000000000001E-2</v>
      </c>
      <c r="E70" s="85"/>
      <c r="F70" s="87">
        <f t="shared" si="10"/>
        <v>2030</v>
      </c>
      <c r="G70" s="41">
        <f>VLOOKUP(F70,'[21]Inflation Forecast'!$B$6:$C$61,2,FALSE)</f>
        <v>2.3E-2</v>
      </c>
      <c r="H70" s="41"/>
      <c r="I70" s="87">
        <f t="shared" si="11"/>
        <v>2039</v>
      </c>
      <c r="J70" s="41">
        <f>VLOOKUP(I70,'[21]Inflation Forecast'!$B$6:$C$61,2,FALSE)</f>
        <v>2.3E-2</v>
      </c>
    </row>
    <row r="71" spans="3:15">
      <c r="C71" s="87">
        <f t="shared" si="9"/>
        <v>2022</v>
      </c>
      <c r="D71" s="41">
        <f>VLOOKUP(C71,'[21]Inflation Forecast'!$B$6:$C$61,2,FALSE)</f>
        <v>2.1999999999999999E-2</v>
      </c>
      <c r="E71" s="85"/>
      <c r="F71" s="87">
        <f t="shared" si="10"/>
        <v>2031</v>
      </c>
      <c r="G71" s="41">
        <f>VLOOKUP(F71,'[21]Inflation Forecast'!$B$6:$C$61,2,FALSE)</f>
        <v>2.3E-2</v>
      </c>
      <c r="H71" s="41"/>
      <c r="I71" s="87">
        <f t="shared" si="11"/>
        <v>2040</v>
      </c>
      <c r="J71" s="41">
        <f>VLOOKUP(I71,'[21]Inflation Forecast'!$B$6:$C$61,2,FALSE)</f>
        <v>2.3E-2</v>
      </c>
    </row>
    <row r="72" spans="3:15" s="119" customFormat="1">
      <c r="C72" s="87">
        <f t="shared" si="9"/>
        <v>2023</v>
      </c>
      <c r="D72" s="41">
        <f>VLOOKUP(C72,'[21]Inflation Forecast'!$B$6:$C$61,2,FALSE)</f>
        <v>2.1000000000000001E-2</v>
      </c>
      <c r="E72" s="86"/>
      <c r="F72" s="87">
        <f t="shared" si="10"/>
        <v>2032</v>
      </c>
      <c r="G72" s="41">
        <f>VLOOKUP(F72,'[21]Inflation Forecast'!$B$6:$C$61,2,FALSE)</f>
        <v>2.3E-2</v>
      </c>
      <c r="H72" s="41"/>
      <c r="I72" s="87">
        <f t="shared" si="11"/>
        <v>2041</v>
      </c>
      <c r="J72" s="41">
        <f>VLOOKUP(I72,'[21]Inflation Forecast'!$B$6:$C$61,2,FALSE)</f>
        <v>2.1999999999999999E-2</v>
      </c>
      <c r="O72" s="164"/>
    </row>
    <row r="73" spans="3:15" s="119" customFormat="1">
      <c r="C73" s="87">
        <f t="shared" si="9"/>
        <v>2024</v>
      </c>
      <c r="D73" s="41">
        <f>VLOOKUP(C73,'[21]Inflation Forecast'!$B$6:$C$61,2,FALSE)</f>
        <v>2.1999999999999999E-2</v>
      </c>
      <c r="E73" s="86"/>
      <c r="F73" s="87">
        <f t="shared" si="10"/>
        <v>2033</v>
      </c>
      <c r="G73" s="41">
        <f>VLOOKUP(F73,'[21]Inflation Forecast'!$B$6:$C$61,2,FALSE)</f>
        <v>2.3E-2</v>
      </c>
      <c r="H73" s="41"/>
      <c r="I73" s="87">
        <f t="shared" si="11"/>
        <v>2042</v>
      </c>
      <c r="J73" s="41">
        <f>VLOOKUP(I73,'[21]Inflation Forecast'!$B$6:$C$61,2,FALSE)</f>
        <v>2.1999999999999999E-2</v>
      </c>
      <c r="O73" s="164"/>
    </row>
    <row r="74" spans="3:15" s="119" customFormat="1">
      <c r="C74" s="87">
        <f t="shared" si="9"/>
        <v>2025</v>
      </c>
      <c r="D74" s="41">
        <f>VLOOKUP(C74,'[21]Inflation Forecast'!$B$6:$C$61,2,FALSE)</f>
        <v>2.3E-2</v>
      </c>
      <c r="E74" s="86"/>
      <c r="F74" s="87">
        <f t="shared" si="10"/>
        <v>2034</v>
      </c>
      <c r="G74" s="41">
        <f>VLOOKUP(F74,'[21]Inflation Forecast'!$B$6:$C$61,2,FALSE)</f>
        <v>2.3E-2</v>
      </c>
      <c r="H74" s="41"/>
      <c r="I74" s="87">
        <f t="shared" si="11"/>
        <v>2043</v>
      </c>
      <c r="J74" s="41">
        <f>VLOOKUP(I74,'[21]Inflation Forecast'!$B$6:$C$61,2,FALSE)</f>
        <v>2.3E-2</v>
      </c>
      <c r="O74" s="164"/>
    </row>
    <row r="75" spans="3:15" s="119" customFormat="1">
      <c r="O75" s="164"/>
    </row>
    <row r="76" spans="3:15" s="119" customFormat="1">
      <c r="O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K23" sqref="K23"/>
    </sheetView>
  </sheetViews>
  <sheetFormatPr defaultColWidth="9.33203125" defaultRowHeight="12.75"/>
  <cols>
    <col min="1" max="1" width="13.33203125" style="117" customWidth="1"/>
    <col min="2" max="2" width="15" style="117" customWidth="1"/>
    <col min="3" max="3" width="12.33203125" style="117" bestFit="1" customWidth="1"/>
    <col min="4" max="4" width="19.83203125" style="117" customWidth="1"/>
    <col min="5" max="5" width="8.83203125" style="117" bestFit="1" customWidth="1"/>
    <col min="6" max="6" width="13.5" style="117" customWidth="1"/>
    <col min="7" max="8" width="9.5" style="117" bestFit="1" customWidth="1"/>
    <col min="9" max="9" width="12.6640625" style="117" customWidth="1"/>
    <col min="10" max="10" width="14" style="117" customWidth="1"/>
    <col min="11" max="11" width="13.1640625" style="117" customWidth="1"/>
    <col min="12" max="12" width="3.1640625" style="117" customWidth="1"/>
    <col min="13" max="13" width="15" style="117" hidden="1" customWidth="1"/>
    <col min="14" max="14" width="5.6640625" style="161" customWidth="1"/>
    <col min="15" max="15" width="9.33203125" style="117"/>
    <col min="16" max="16" width="10" style="117" customWidth="1"/>
    <col min="17" max="17" width="25.1640625" style="117" customWidth="1"/>
    <col min="18" max="18" width="18.1640625" style="117" customWidth="1"/>
    <col min="19" max="19" width="9.33203125" style="117"/>
    <col min="20" max="20" width="16.6640625" style="117" customWidth="1"/>
    <col min="21" max="21" width="9.33203125" style="117"/>
    <col min="22" max="22" width="9.6640625" style="117" bestFit="1" customWidth="1"/>
    <col min="23" max="16384" width="9.33203125" style="117"/>
  </cols>
  <sheetData>
    <row r="1" spans="2:24" ht="15.75">
      <c r="B1" s="115" t="s">
        <v>56</v>
      </c>
      <c r="C1" s="116"/>
      <c r="D1" s="116"/>
      <c r="E1" s="116"/>
      <c r="F1" s="116"/>
      <c r="G1" s="116"/>
      <c r="H1" s="116"/>
      <c r="I1" s="116"/>
      <c r="J1" s="116"/>
    </row>
    <row r="2" spans="2:24" ht="15.75">
      <c r="B2" s="115" t="s">
        <v>155</v>
      </c>
      <c r="C2" s="116"/>
      <c r="D2" s="116"/>
      <c r="E2" s="116"/>
      <c r="F2" s="116"/>
      <c r="G2" s="116"/>
      <c r="H2" s="116"/>
      <c r="I2" s="116"/>
      <c r="J2" s="116"/>
    </row>
    <row r="3" spans="2:24" ht="15.75">
      <c r="B3" s="115" t="str">
        <f>TEXT($C$63,"0%")&amp;" Capacity Factor"</f>
        <v>37% Capacity Factor</v>
      </c>
      <c r="C3" s="116"/>
      <c r="D3" s="116"/>
      <c r="E3" s="116"/>
      <c r="F3" s="116"/>
      <c r="G3" s="116"/>
      <c r="H3" s="116"/>
      <c r="I3" s="116"/>
      <c r="J3" s="116"/>
      <c r="R3" s="119"/>
      <c r="S3" s="119"/>
      <c r="T3" s="119"/>
      <c r="U3" s="119"/>
      <c r="V3" s="119"/>
      <c r="W3" s="119"/>
      <c r="X3" s="119"/>
    </row>
    <row r="4" spans="2:24">
      <c r="B4" s="118"/>
      <c r="C4" s="118"/>
      <c r="D4" s="118"/>
      <c r="E4" s="118"/>
      <c r="F4" s="118"/>
      <c r="G4" s="118"/>
      <c r="H4" s="118"/>
      <c r="I4" s="119"/>
      <c r="J4" s="119"/>
      <c r="K4" s="119"/>
      <c r="R4" s="119"/>
      <c r="S4" s="119"/>
      <c r="T4" s="119"/>
      <c r="U4" s="119"/>
      <c r="V4" s="119"/>
      <c r="W4" s="119"/>
      <c r="X4" s="119"/>
    </row>
    <row r="5" spans="2:24" ht="51.75" customHeight="1">
      <c r="B5" s="120" t="s">
        <v>0</v>
      </c>
      <c r="C5" s="121" t="s">
        <v>10</v>
      </c>
      <c r="D5" s="121" t="s">
        <v>11</v>
      </c>
      <c r="E5" s="121" t="s">
        <v>12</v>
      </c>
      <c r="F5" s="17" t="s">
        <v>92</v>
      </c>
      <c r="G5" s="121" t="s">
        <v>62</v>
      </c>
      <c r="H5" s="17" t="s">
        <v>13</v>
      </c>
      <c r="I5" s="121" t="s">
        <v>73</v>
      </c>
      <c r="J5" s="17" t="s">
        <v>52</v>
      </c>
      <c r="K5" s="121" t="s">
        <v>224</v>
      </c>
      <c r="M5" s="213"/>
      <c r="N5" s="213"/>
      <c r="P5" s="213"/>
      <c r="R5" s="275"/>
      <c r="S5" s="119"/>
      <c r="T5" s="119"/>
      <c r="U5" s="119"/>
      <c r="V5" s="119"/>
      <c r="W5" s="119"/>
      <c r="X5" s="119"/>
    </row>
    <row r="6" spans="2:24" ht="24" customHeight="1">
      <c r="B6" s="122"/>
      <c r="C6" s="123" t="s">
        <v>8</v>
      </c>
      <c r="D6" s="124" t="s">
        <v>9</v>
      </c>
      <c r="E6" s="124" t="s">
        <v>9</v>
      </c>
      <c r="F6" s="124" t="s">
        <v>9</v>
      </c>
      <c r="G6" s="123" t="s">
        <v>31</v>
      </c>
      <c r="H6" s="18" t="s">
        <v>31</v>
      </c>
      <c r="I6" s="123" t="s">
        <v>31</v>
      </c>
      <c r="J6" s="19" t="s">
        <v>9</v>
      </c>
      <c r="K6" s="124" t="s">
        <v>9</v>
      </c>
      <c r="R6" s="276"/>
      <c r="S6" s="119"/>
      <c r="T6" s="119"/>
      <c r="U6" s="119"/>
      <c r="V6" s="119"/>
      <c r="W6" s="119"/>
      <c r="X6" s="119"/>
    </row>
    <row r="7" spans="2:24">
      <c r="C7" s="125" t="s">
        <v>1</v>
      </c>
      <c r="D7" s="125" t="s">
        <v>2</v>
      </c>
      <c r="E7" s="125" t="s">
        <v>3</v>
      </c>
      <c r="F7" s="125" t="s">
        <v>4</v>
      </c>
      <c r="G7" s="125" t="s">
        <v>5</v>
      </c>
      <c r="H7" s="125" t="s">
        <v>7</v>
      </c>
      <c r="I7" s="125" t="s">
        <v>22</v>
      </c>
      <c r="J7" s="125" t="s">
        <v>23</v>
      </c>
      <c r="K7" s="125" t="s">
        <v>24</v>
      </c>
      <c r="R7" s="119"/>
      <c r="S7" s="119"/>
      <c r="T7" s="119"/>
      <c r="U7" s="119"/>
      <c r="V7" s="119"/>
      <c r="W7" s="119"/>
      <c r="X7" s="119"/>
    </row>
    <row r="8" spans="2:24" ht="6" customHeight="1">
      <c r="K8" s="119"/>
      <c r="R8" s="119"/>
      <c r="S8" s="119"/>
      <c r="T8" s="119"/>
      <c r="U8" s="119"/>
      <c r="V8" s="119"/>
      <c r="W8" s="119"/>
      <c r="X8" s="119"/>
    </row>
    <row r="9" spans="2:24" ht="15.75">
      <c r="B9" s="43" t="str">
        <f>C52</f>
        <v>2019 IRP Idaho Wind Resource - 37% Capacity Factor</v>
      </c>
      <c r="C9" s="119"/>
      <c r="E9" s="119"/>
      <c r="F9" s="119"/>
      <c r="G9" s="119"/>
      <c r="H9" s="119"/>
      <c r="I9" s="119"/>
      <c r="J9" s="119"/>
      <c r="K9" s="119"/>
      <c r="N9" s="117"/>
    </row>
    <row r="10" spans="2:24">
      <c r="B10" s="126">
        <v>2016</v>
      </c>
      <c r="C10" s="127"/>
      <c r="D10" s="128"/>
      <c r="E10" s="128"/>
      <c r="F10" s="128"/>
      <c r="G10" s="129"/>
      <c r="H10" s="129"/>
      <c r="I10" s="130"/>
      <c r="J10" s="130"/>
      <c r="K10" s="128"/>
      <c r="N10" s="162"/>
    </row>
    <row r="11" spans="2:24">
      <c r="B11" s="126">
        <f t="shared" ref="B11:B37" si="0">B10+1</f>
        <v>2017</v>
      </c>
      <c r="C11" s="131"/>
      <c r="D11" s="128"/>
      <c r="E11" s="128"/>
      <c r="F11" s="128"/>
      <c r="G11" s="129"/>
      <c r="H11" s="128"/>
      <c r="I11" s="130"/>
      <c r="J11" s="130"/>
      <c r="K11" s="128"/>
      <c r="N11" s="117"/>
    </row>
    <row r="12" spans="2:24">
      <c r="B12" s="135">
        <f t="shared" si="0"/>
        <v>2018</v>
      </c>
      <c r="C12" s="136"/>
      <c r="D12" s="128"/>
      <c r="E12" s="148"/>
      <c r="F12" s="148"/>
      <c r="G12" s="130"/>
      <c r="H12" s="148">
        <f>$C$58</f>
        <v>0</v>
      </c>
      <c r="I12" s="130"/>
      <c r="J12" s="130"/>
      <c r="K12" s="128">
        <f>(D12+E12+F12)</f>
        <v>0</v>
      </c>
      <c r="L12" s="119"/>
      <c r="N12" s="117"/>
      <c r="R12" s="148"/>
      <c r="T12" s="161"/>
      <c r="U12" s="153"/>
      <c r="V12" s="153"/>
    </row>
    <row r="13" spans="2:24">
      <c r="B13" s="135">
        <f t="shared" si="0"/>
        <v>2019</v>
      </c>
      <c r="C13" s="136"/>
      <c r="D13" s="128"/>
      <c r="E13" s="148"/>
      <c r="F13" s="148"/>
      <c r="G13" s="130"/>
      <c r="H13" s="128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0"/>
      <c r="J13" s="130"/>
      <c r="K13" s="128">
        <f t="shared" ref="K13:K37" si="2">(D13+E13+F13)</f>
        <v>0</v>
      </c>
      <c r="L13" s="119"/>
      <c r="N13" s="117"/>
      <c r="V13" s="153"/>
      <c r="X13" s="159"/>
    </row>
    <row r="14" spans="2:24">
      <c r="B14" s="135">
        <f t="shared" si="0"/>
        <v>2020</v>
      </c>
      <c r="C14" s="136"/>
      <c r="D14" s="128"/>
      <c r="E14" s="128"/>
      <c r="F14" s="128"/>
      <c r="G14" s="130"/>
      <c r="H14" s="128">
        <f t="shared" si="1"/>
        <v>0</v>
      </c>
      <c r="I14" s="130"/>
      <c r="J14" s="130"/>
      <c r="K14" s="128">
        <f t="shared" si="2"/>
        <v>0</v>
      </c>
      <c r="L14" s="119"/>
      <c r="N14" s="117"/>
      <c r="O14" s="132"/>
      <c r="P14" s="133"/>
      <c r="Q14" s="134"/>
      <c r="V14" s="153"/>
      <c r="X14" s="159"/>
    </row>
    <row r="15" spans="2:24">
      <c r="B15" s="135">
        <f t="shared" si="0"/>
        <v>2021</v>
      </c>
      <c r="C15" s="136"/>
      <c r="D15" s="128"/>
      <c r="E15" s="128"/>
      <c r="F15" s="128"/>
      <c r="G15" s="130"/>
      <c r="H15" s="128">
        <f t="shared" si="1"/>
        <v>0</v>
      </c>
      <c r="I15" s="130"/>
      <c r="J15" s="130"/>
      <c r="K15" s="128">
        <f t="shared" si="2"/>
        <v>0</v>
      </c>
      <c r="L15" s="119"/>
      <c r="N15" s="117"/>
      <c r="O15" s="271"/>
      <c r="P15" s="133"/>
      <c r="Q15" s="134"/>
      <c r="V15" s="153"/>
      <c r="X15" s="159"/>
    </row>
    <row r="16" spans="2:24">
      <c r="B16" s="135">
        <f t="shared" si="0"/>
        <v>2022</v>
      </c>
      <c r="C16" s="136"/>
      <c r="D16" s="128"/>
      <c r="E16" s="128"/>
      <c r="F16" s="128"/>
      <c r="G16" s="130"/>
      <c r="H16" s="128">
        <f t="shared" si="1"/>
        <v>0</v>
      </c>
      <c r="I16" s="130"/>
      <c r="J16" s="130"/>
      <c r="K16" s="128">
        <f t="shared" si="2"/>
        <v>0</v>
      </c>
      <c r="L16" s="119"/>
      <c r="N16" s="117"/>
      <c r="V16" s="153"/>
      <c r="X16" s="159"/>
    </row>
    <row r="17" spans="2:25">
      <c r="B17" s="135">
        <f t="shared" si="0"/>
        <v>2023</v>
      </c>
      <c r="C17" s="136"/>
      <c r="D17" s="128"/>
      <c r="E17" s="128"/>
      <c r="F17" s="128"/>
      <c r="G17" s="130"/>
      <c r="H17" s="128">
        <f t="shared" si="1"/>
        <v>0</v>
      </c>
      <c r="I17" s="130"/>
      <c r="J17" s="130"/>
      <c r="K17" s="128">
        <f t="shared" si="2"/>
        <v>0</v>
      </c>
      <c r="L17" s="119"/>
      <c r="N17" s="117"/>
      <c r="O17" s="132"/>
      <c r="V17" s="153"/>
      <c r="X17" s="159"/>
    </row>
    <row r="18" spans="2:25">
      <c r="B18" s="135">
        <f t="shared" si="0"/>
        <v>2024</v>
      </c>
      <c r="C18" s="136"/>
      <c r="D18" s="128"/>
      <c r="E18" s="148"/>
      <c r="F18" s="148"/>
      <c r="G18" s="130"/>
      <c r="H18" s="128">
        <f t="shared" si="1"/>
        <v>0</v>
      </c>
      <c r="I18" s="130"/>
      <c r="J18" s="130"/>
      <c r="K18" s="128">
        <f t="shared" si="2"/>
        <v>0</v>
      </c>
      <c r="L18" s="119"/>
      <c r="N18" s="117"/>
      <c r="T18" s="161"/>
      <c r="U18" s="153"/>
      <c r="V18" s="153"/>
      <c r="W18" s="153"/>
      <c r="X18" s="159"/>
      <c r="Y18" s="153"/>
    </row>
    <row r="19" spans="2:25">
      <c r="B19" s="135">
        <f t="shared" si="0"/>
        <v>2025</v>
      </c>
      <c r="C19" s="136"/>
      <c r="D19" s="128"/>
      <c r="E19" s="148"/>
      <c r="F19" s="148"/>
      <c r="G19" s="130"/>
      <c r="H19" s="128">
        <f t="shared" si="1"/>
        <v>0</v>
      </c>
      <c r="I19" s="130"/>
      <c r="J19" s="130"/>
      <c r="K19" s="128">
        <f t="shared" si="2"/>
        <v>0</v>
      </c>
      <c r="L19" s="119"/>
      <c r="N19" s="117"/>
      <c r="T19" s="161"/>
      <c r="U19" s="153"/>
      <c r="V19" s="153"/>
      <c r="W19" s="153"/>
      <c r="X19" s="159"/>
      <c r="Y19" s="153"/>
    </row>
    <row r="20" spans="2:25">
      <c r="B20" s="135">
        <f t="shared" si="0"/>
        <v>2026</v>
      </c>
      <c r="C20" s="136"/>
      <c r="D20" s="128"/>
      <c r="E20" s="148"/>
      <c r="F20" s="148"/>
      <c r="G20" s="130"/>
      <c r="H20" s="128">
        <f t="shared" si="1"/>
        <v>0</v>
      </c>
      <c r="I20" s="130"/>
      <c r="J20" s="130"/>
      <c r="K20" s="128">
        <f t="shared" si="2"/>
        <v>0</v>
      </c>
      <c r="L20" s="119"/>
      <c r="N20" s="117"/>
      <c r="R20" s="153"/>
      <c r="T20" s="161"/>
      <c r="U20" s="153"/>
      <c r="V20" s="153"/>
      <c r="W20" s="153"/>
      <c r="X20" s="159"/>
      <c r="Y20" s="153"/>
    </row>
    <row r="21" spans="2:25">
      <c r="B21" s="135">
        <f t="shared" si="0"/>
        <v>2027</v>
      </c>
      <c r="C21" s="136"/>
      <c r="D21" s="128"/>
      <c r="E21" s="148"/>
      <c r="F21" s="148"/>
      <c r="G21" s="130"/>
      <c r="H21" s="128">
        <f t="shared" si="1"/>
        <v>0</v>
      </c>
      <c r="I21" s="130"/>
      <c r="J21" s="130"/>
      <c r="K21" s="128">
        <f t="shared" si="2"/>
        <v>0</v>
      </c>
      <c r="L21" s="119"/>
      <c r="N21" s="117"/>
      <c r="R21" s="153"/>
      <c r="T21" s="161"/>
      <c r="U21" s="153"/>
      <c r="V21" s="153"/>
      <c r="W21" s="153"/>
      <c r="X21" s="159"/>
      <c r="Y21" s="153"/>
    </row>
    <row r="22" spans="2:25">
      <c r="B22" s="135">
        <f t="shared" si="0"/>
        <v>2028</v>
      </c>
      <c r="C22" s="136"/>
      <c r="D22" s="128"/>
      <c r="E22" s="148"/>
      <c r="F22" s="148"/>
      <c r="G22" s="130"/>
      <c r="H22" s="128">
        <f t="shared" si="1"/>
        <v>0</v>
      </c>
      <c r="I22" s="130"/>
      <c r="J22" s="130"/>
      <c r="K22" s="128">
        <f t="shared" si="2"/>
        <v>0</v>
      </c>
      <c r="L22" s="119"/>
      <c r="N22" s="117"/>
      <c r="R22" s="153"/>
      <c r="T22" s="161"/>
      <c r="U22" s="153"/>
      <c r="V22" s="153"/>
      <c r="W22" s="153"/>
      <c r="X22" s="159"/>
      <c r="Y22" s="153"/>
    </row>
    <row r="23" spans="2:25">
      <c r="B23" s="135">
        <f t="shared" si="0"/>
        <v>2029</v>
      </c>
      <c r="C23" s="136"/>
      <c r="D23" s="128"/>
      <c r="E23" s="148"/>
      <c r="F23" s="148"/>
      <c r="G23" s="130"/>
      <c r="H23" s="128">
        <f t="shared" si="1"/>
        <v>0</v>
      </c>
      <c r="I23" s="130"/>
      <c r="J23" s="130"/>
      <c r="K23" s="128">
        <f t="shared" si="2"/>
        <v>0</v>
      </c>
      <c r="L23" s="119"/>
      <c r="N23" s="117"/>
      <c r="R23" s="153"/>
      <c r="T23" s="161"/>
      <c r="U23" s="153"/>
      <c r="V23" s="153"/>
      <c r="W23" s="153"/>
      <c r="X23" s="159"/>
      <c r="Y23" s="153"/>
    </row>
    <row r="24" spans="2:25">
      <c r="B24" s="135">
        <f t="shared" si="0"/>
        <v>2030</v>
      </c>
      <c r="C24" s="340">
        <f t="array" ref="C24">SUM(([25]StaBuild!$E$2:$E$1203)*([25]StaBuild!$C$2:$C$1203=$Q$56)*([25]StaBuild!$A$2:$A$1203=B24))*1000000/(($O$56)*1000)</f>
        <v>1253.063829787234</v>
      </c>
      <c r="D24" s="128">
        <f>C24*$C$62</f>
        <v>86.448873617021263</v>
      </c>
      <c r="E24" s="268">
        <f>(INDEX([25]PVRRByStation!$E:$X,MATCH($T$56,[25]PVRRByStation!$Y:$Y,0),MATCH($B24,[25]PVRRByStation!$E$1:$X$1,0))+INDEX([25]PVRRByStation!$E:$X,MATCH($T$57,[25]PVRRByStation!$Y:$Y,0),MATCH($B24,[25]PVRRByStation!$E$1:$X$1,0)))*1000000/(($O$56+$O$57)*1000)</f>
        <v>37.749134282416321</v>
      </c>
      <c r="F24" s="128">
        <f>C60</f>
        <v>12.097273854334603</v>
      </c>
      <c r="G24" s="130">
        <f>(D24+E24+F24)/(8.76*$C$63)</f>
        <v>41.937525924556674</v>
      </c>
      <c r="H24" s="128">
        <f t="shared" si="1"/>
        <v>0</v>
      </c>
      <c r="I24" s="130">
        <f>(G24+H24)</f>
        <v>41.937525924556674</v>
      </c>
      <c r="J24" s="130">
        <f t="shared" ref="J24:J32" si="3">ROUND(I24*$C$63*8.76,2)</f>
        <v>136.30000000000001</v>
      </c>
      <c r="K24" s="128">
        <f t="shared" si="2"/>
        <v>136.2952817537722</v>
      </c>
      <c r="L24" s="119"/>
      <c r="N24" s="117"/>
      <c r="R24" s="153"/>
      <c r="T24" s="161"/>
      <c r="U24" s="153"/>
      <c r="V24" s="153"/>
      <c r="W24" s="153"/>
      <c r="X24" s="159"/>
      <c r="Y24" s="153"/>
    </row>
    <row r="25" spans="2:25">
      <c r="B25" s="135">
        <f t="shared" si="0"/>
        <v>2031</v>
      </c>
      <c r="C25" s="136"/>
      <c r="D25" s="128">
        <f t="shared" ref="D25:E37" si="4">ROUND(D24*(1+(IFERROR(INDEX($D$66:$D$74,MATCH($B25,$C$66:$C$74,0),1),0)+IFERROR(INDEX($G$66:$G$74,MATCH($B25,$F$66:$F$74,0),1),0)+IFERROR(INDEX($J$66:$J$74,MATCH($B25,$I$66:$I$74,0),1),0))),2)</f>
        <v>88.44</v>
      </c>
      <c r="E25" s="268">
        <f>(INDEX([25]PVRRByStation!$E:$X,MATCH($T$56,[25]PVRRByStation!$Y:$Y,0),MATCH($B25,[25]PVRRByStation!$E$1:$X$1,0))+INDEX([25]PVRRByStation!$E:$X,MATCH($T$57,[25]PVRRByStation!$Y:$Y,0),MATCH($B25,[25]PVRRByStation!$E$1:$X$1,0)))*1000000/(($O$56+$O$57)*1000)</f>
        <v>38.610042323970752</v>
      </c>
      <c r="F25" s="128">
        <f t="shared" ref="F25" si="5">ROUND(F24*(1+(IFERROR(INDEX($D$66:$D$74,MATCH($B25,$C$66:$C$74,0),1),0)+IFERROR(INDEX($G$66:$G$74,MATCH($B25,$F$66:$F$74,0),1),0)+IFERROR(INDEX($J$66:$J$74,MATCH($B25,$I$66:$I$74,0),1),0))),2)</f>
        <v>12.38</v>
      </c>
      <c r="G25" s="130">
        <f t="shared" ref="G25:G37" si="6">(D25+E25+F25)/(8.76*$C$63)</f>
        <v>42.902079509892665</v>
      </c>
      <c r="H25" s="128">
        <f t="shared" si="1"/>
        <v>0</v>
      </c>
      <c r="I25" s="130">
        <f t="shared" ref="I25:I37" si="7">(G25+H25)</f>
        <v>42.902079509892665</v>
      </c>
      <c r="J25" s="130">
        <f t="shared" si="3"/>
        <v>139.43</v>
      </c>
      <c r="K25" s="128">
        <f t="shared" si="2"/>
        <v>139.43004232397075</v>
      </c>
      <c r="L25" s="119"/>
      <c r="N25" s="117"/>
      <c r="R25" s="153"/>
      <c r="T25" s="161"/>
      <c r="U25" s="153"/>
      <c r="V25" s="153"/>
      <c r="W25" s="153"/>
      <c r="X25" s="159"/>
      <c r="Y25" s="153"/>
    </row>
    <row r="26" spans="2:25">
      <c r="B26" s="135">
        <f t="shared" si="0"/>
        <v>2032</v>
      </c>
      <c r="C26" s="136"/>
      <c r="D26" s="128">
        <f t="shared" si="4"/>
        <v>90.47</v>
      </c>
      <c r="E26" s="268">
        <f>(INDEX([25]PVRRByStation!$E:$X,MATCH($T$56,[25]PVRRByStation!$Y:$Y,0),MATCH($B26,[25]PVRRByStation!$E$1:$X$1,0))+INDEX([25]PVRRByStation!$E:$X,MATCH($T$57,[25]PVRRByStation!$Y:$Y,0),MATCH($B26,[25]PVRRByStation!$E$1:$X$1,0)))*1000000/(($O$56+$O$57)*1000)</f>
        <v>39.490188534051562</v>
      </c>
      <c r="F26" s="128">
        <f t="shared" ref="F26" si="8">ROUND(F25*(1+(IFERROR(INDEX($D$66:$D$74,MATCH($B26,$C$66:$C$74,0),1),0)+IFERROR(INDEX($G$66:$G$74,MATCH($B26,$F$66:$F$74,0),1),0)+IFERROR(INDEX($J$66:$J$74,MATCH($B26,$I$66:$I$74,0),1),0))),2)</f>
        <v>12.66</v>
      </c>
      <c r="G26" s="130">
        <f t="shared" si="6"/>
        <v>43.883675040324057</v>
      </c>
      <c r="H26" s="128">
        <f t="shared" si="1"/>
        <v>0</v>
      </c>
      <c r="I26" s="130">
        <f t="shared" si="7"/>
        <v>43.883675040324057</v>
      </c>
      <c r="J26" s="130">
        <f t="shared" si="3"/>
        <v>142.62</v>
      </c>
      <c r="K26" s="128">
        <f t="shared" si="2"/>
        <v>142.62018853405155</v>
      </c>
      <c r="L26" s="119"/>
      <c r="N26" s="117"/>
      <c r="R26" s="153"/>
      <c r="T26" s="161"/>
      <c r="U26" s="153"/>
      <c r="V26" s="153"/>
      <c r="W26" s="153"/>
      <c r="X26" s="159"/>
      <c r="Y26" s="153"/>
    </row>
    <row r="27" spans="2:25">
      <c r="B27" s="135">
        <f t="shared" si="0"/>
        <v>2033</v>
      </c>
      <c r="C27" s="136"/>
      <c r="D27" s="128">
        <f t="shared" si="4"/>
        <v>92.55</v>
      </c>
      <c r="E27" s="268">
        <f>(INDEX([25]PVRRByStation!$E:$X,MATCH($T$56,[25]PVRRByStation!$Y:$Y,0),MATCH($B27,[25]PVRRByStation!$E$1:$X$1,0))+INDEX([25]PVRRByStation!$E:$X,MATCH($T$57,[25]PVRRByStation!$Y:$Y,0),MATCH($B27,[25]PVRRByStation!$E$1:$X$1,0)))*1000000/(($O$56+$O$57)*1000)</f>
        <v>40.389572912658728</v>
      </c>
      <c r="F27" s="128">
        <f t="shared" ref="F27" si="9">ROUND(F26*(1+(IFERROR(INDEX($D$66:$D$74,MATCH($B27,$C$66:$C$74,0),1),0)+IFERROR(INDEX($G$66:$G$74,MATCH($B27,$F$66:$F$74,0),1),0)+IFERROR(INDEX($J$66:$J$74,MATCH($B27,$I$66:$I$74,0),1),0))),2)</f>
        <v>12.95</v>
      </c>
      <c r="G27" s="130">
        <f t="shared" si="6"/>
        <v>44.889651845763858</v>
      </c>
      <c r="H27" s="128">
        <f t="shared" si="1"/>
        <v>0</v>
      </c>
      <c r="I27" s="130">
        <f t="shared" si="7"/>
        <v>44.889651845763858</v>
      </c>
      <c r="J27" s="130">
        <f t="shared" si="3"/>
        <v>145.88999999999999</v>
      </c>
      <c r="K27" s="128">
        <f t="shared" si="2"/>
        <v>145.88957291265871</v>
      </c>
      <c r="L27" s="119"/>
      <c r="N27" s="117"/>
      <c r="R27" s="153"/>
      <c r="T27" s="161"/>
      <c r="U27" s="153"/>
      <c r="V27" s="153"/>
      <c r="W27" s="153"/>
      <c r="X27" s="159"/>
      <c r="Y27" s="153"/>
    </row>
    <row r="28" spans="2:25">
      <c r="B28" s="135">
        <f t="shared" si="0"/>
        <v>2034</v>
      </c>
      <c r="C28" s="136"/>
      <c r="D28" s="128">
        <f t="shared" si="4"/>
        <v>94.68</v>
      </c>
      <c r="E28" s="268">
        <f>(INDEX([25]PVRRByStation!$E:$X,MATCH($T$56,[25]PVRRByStation!$Y:$Y,0),MATCH($B28,[25]PVRRByStation!$E$1:$X$1,0))+INDEX([25]PVRRByStation!$E:$X,MATCH($T$57,[25]PVRRByStation!$Y:$Y,0),MATCH($B28,[25]PVRRByStation!$E$1:$X$1,0)))*1000000/(($O$56+$O$57)*1000)</f>
        <v>41.310119276644869</v>
      </c>
      <c r="F28" s="128">
        <f t="shared" ref="F28" si="10">ROUND(F27*(1+(IFERROR(INDEX($D$66:$D$74,MATCH($B28,$C$66:$C$74,0),1),0)+IFERROR(INDEX($G$66:$G$74,MATCH($B28,$F$66:$F$74,0),1),0)+IFERROR(INDEX($J$66:$J$74,MATCH($B28,$I$66:$I$74,0),1),0))),2)</f>
        <v>13.25</v>
      </c>
      <c r="G28" s="130">
        <f t="shared" si="6"/>
        <v>45.920601877144605</v>
      </c>
      <c r="H28" s="128">
        <f t="shared" si="1"/>
        <v>0</v>
      </c>
      <c r="I28" s="130">
        <f t="shared" si="7"/>
        <v>45.920601877144605</v>
      </c>
      <c r="J28" s="130">
        <f t="shared" si="3"/>
        <v>149.24</v>
      </c>
      <c r="K28" s="128">
        <f t="shared" si="2"/>
        <v>149.24011927664486</v>
      </c>
      <c r="L28" s="119"/>
      <c r="N28" s="117"/>
      <c r="R28" s="153"/>
      <c r="T28" s="161"/>
      <c r="U28" s="153"/>
      <c r="V28" s="153"/>
      <c r="W28" s="153"/>
      <c r="X28" s="159"/>
      <c r="Y28" s="153"/>
    </row>
    <row r="29" spans="2:25">
      <c r="B29" s="135">
        <f t="shared" si="0"/>
        <v>2035</v>
      </c>
      <c r="C29" s="136"/>
      <c r="D29" s="128">
        <f t="shared" si="4"/>
        <v>96.86</v>
      </c>
      <c r="E29" s="268">
        <f>(INDEX([25]PVRRByStation!$E:$X,MATCH($T$56,[25]PVRRByStation!$Y:$Y,0),MATCH($B29,[25]PVRRByStation!$E$1:$X$1,0))+INDEX([25]PVRRByStation!$E:$X,MATCH($T$57,[25]PVRRByStation!$Y:$Y,0),MATCH($B29,[25]PVRRByStation!$E$1:$X$1,0)))*1000000/(($O$56+$O$57)*1000)</f>
        <v>42.249903809157374</v>
      </c>
      <c r="F29" s="128">
        <f t="shared" ref="F29" si="11">ROUND(F28*(1+(IFERROR(INDEX($D$66:$D$74,MATCH($B29,$C$66:$C$74,0),1),0)+IFERROR(INDEX($G$66:$G$74,MATCH($B29,$F$66:$F$74,0),1),0)+IFERROR(INDEX($J$66:$J$74,MATCH($B29,$I$66:$I$74,0),1),0))),2)</f>
        <v>13.55</v>
      </c>
      <c r="G29" s="130">
        <f t="shared" si="6"/>
        <v>46.972856222586557</v>
      </c>
      <c r="H29" s="128">
        <f t="shared" si="1"/>
        <v>0</v>
      </c>
      <c r="I29" s="130">
        <f t="shared" si="7"/>
        <v>46.972856222586557</v>
      </c>
      <c r="J29" s="130">
        <f t="shared" si="3"/>
        <v>152.66</v>
      </c>
      <c r="K29" s="128">
        <f t="shared" si="2"/>
        <v>152.65990380915738</v>
      </c>
      <c r="L29" s="119"/>
      <c r="N29" s="117"/>
      <c r="R29" s="153"/>
      <c r="T29" s="161"/>
      <c r="U29" s="153"/>
      <c r="V29" s="153"/>
      <c r="W29" s="153"/>
      <c r="X29" s="159"/>
      <c r="Y29" s="153"/>
    </row>
    <row r="30" spans="2:25">
      <c r="B30" s="135">
        <f t="shared" si="0"/>
        <v>2036</v>
      </c>
      <c r="C30" s="136"/>
      <c r="D30" s="128">
        <f t="shared" si="4"/>
        <v>99.09</v>
      </c>
      <c r="E30" s="268">
        <f>(INDEX([25]PVRRByStation!$E:$X,MATCH($T$56,[25]PVRRByStation!$Y:$Y,0),MATCH($B30,[25]PVRRByStation!$E$1:$X$1,0))+INDEX([25]PVRRByStation!$E:$X,MATCH($T$57,[25]PVRRByStation!$Y:$Y,0),MATCH($B30,[25]PVRRByStation!$E$1:$X$1,0)))*1000000/(($O$56+$O$57)*1000)</f>
        <v>43.219507502885733</v>
      </c>
      <c r="F30" s="128">
        <f t="shared" ref="F30" si="12">ROUND(F29*(1+(IFERROR(INDEX($D$66:$D$74,MATCH($B30,$C$66:$C$74,0),1),0)+IFERROR(INDEX($G$66:$G$74,MATCH($B30,$F$66:$F$74,0),1),0)+IFERROR(INDEX($J$66:$J$74,MATCH($B30,$I$66:$I$74,0),1),0))),2)</f>
        <v>13.86</v>
      </c>
      <c r="G30" s="130">
        <f t="shared" si="6"/>
        <v>48.052747573165739</v>
      </c>
      <c r="H30" s="128">
        <f t="shared" si="1"/>
        <v>0</v>
      </c>
      <c r="I30" s="130">
        <f t="shared" si="7"/>
        <v>48.052747573165739</v>
      </c>
      <c r="J30" s="130">
        <f t="shared" si="3"/>
        <v>156.16999999999999</v>
      </c>
      <c r="K30" s="128">
        <f t="shared" si="2"/>
        <v>156.16950750288572</v>
      </c>
      <c r="L30" s="119"/>
      <c r="N30" s="117"/>
      <c r="R30" s="153"/>
      <c r="T30" s="161"/>
      <c r="U30" s="153"/>
      <c r="V30" s="153"/>
      <c r="W30" s="153"/>
      <c r="X30" s="159"/>
      <c r="Y30" s="153"/>
    </row>
    <row r="31" spans="2:25">
      <c r="B31" s="135">
        <f t="shared" si="0"/>
        <v>2037</v>
      </c>
      <c r="C31" s="136"/>
      <c r="D31" s="128">
        <f t="shared" si="4"/>
        <v>101.37</v>
      </c>
      <c r="E31" s="268">
        <f>(INDEX([25]PVRRByStation!$E:$X,MATCH($T$56,[25]PVRRByStation!$Y:$Y,0),MATCH($B31,[25]PVRRByStation!$E$1:$X$1,0))+INDEX([25]PVRRByStation!$E:$X,MATCH($T$57,[25]PVRRByStation!$Y:$Y,0),MATCH($B31,[25]PVRRByStation!$E$1:$X$1,0)))*1000000/(($O$56+$O$57)*1000)</f>
        <v>44.199692189303583</v>
      </c>
      <c r="F31" s="128">
        <f t="shared" ref="F31" si="13">ROUND(F30*(1+(IFERROR(INDEX($D$66:$D$74,MATCH($B31,$C$66:$C$74,0),1),0)+IFERROR(INDEX($G$66:$G$74,MATCH($B31,$F$66:$F$74,0),1),0)+IFERROR(INDEX($J$66:$J$74,MATCH($B31,$I$66:$I$74,0),1),0))),2)</f>
        <v>14.18</v>
      </c>
      <c r="G31" s="130">
        <f t="shared" si="6"/>
        <v>49.154356419557047</v>
      </c>
      <c r="H31" s="128">
        <f t="shared" si="1"/>
        <v>0</v>
      </c>
      <c r="I31" s="130">
        <f t="shared" si="7"/>
        <v>49.154356419557047</v>
      </c>
      <c r="J31" s="130">
        <f t="shared" si="3"/>
        <v>159.75</v>
      </c>
      <c r="K31" s="128">
        <f t="shared" si="2"/>
        <v>159.7496921893036</v>
      </c>
      <c r="L31" s="119"/>
      <c r="N31" s="117"/>
      <c r="R31" s="153"/>
      <c r="T31" s="161"/>
      <c r="U31" s="153"/>
      <c r="V31" s="153"/>
      <c r="W31" s="153"/>
      <c r="X31" s="159"/>
      <c r="Y31" s="153"/>
    </row>
    <row r="32" spans="2:25">
      <c r="B32" s="135">
        <f t="shared" si="0"/>
        <v>2038</v>
      </c>
      <c r="C32" s="136"/>
      <c r="D32" s="128">
        <f t="shared" si="4"/>
        <v>103.7</v>
      </c>
      <c r="E32" s="268">
        <f>(INDEX([25]PVRRByStation!$E:$X,MATCH($T$56,[25]PVRRByStation!$Y:$Y,0),MATCH($B32,[25]PVRRByStation!$E$1:$X$1,0))+INDEX([25]PVRRByStation!$E:$X,MATCH($T$57,[25]PVRRByStation!$Y:$Y,0),MATCH($B32,[25]PVRRByStation!$E$1:$X$1,0)))*1000000/(($O$56+$O$57)*1000)</f>
        <v>45.210657945363607</v>
      </c>
      <c r="F32" s="128">
        <f t="shared" ref="F32" si="14">ROUND(F31*(1+(IFERROR(INDEX($D$66:$D$74,MATCH($B32,$C$66:$C$74,0),1),0)+IFERROR(INDEX($G$66:$G$74,MATCH($B32,$F$66:$F$74,0),1),0)+IFERROR(INDEX($J$66:$J$74,MATCH($B32,$I$66:$I$74,0),1),0))),2)</f>
        <v>14.51</v>
      </c>
      <c r="G32" s="130">
        <f t="shared" si="6"/>
        <v>50.283898246551836</v>
      </c>
      <c r="H32" s="128">
        <f t="shared" si="1"/>
        <v>0</v>
      </c>
      <c r="I32" s="130">
        <f t="shared" si="7"/>
        <v>50.283898246551836</v>
      </c>
      <c r="J32" s="130">
        <f t="shared" si="3"/>
        <v>163.41999999999999</v>
      </c>
      <c r="K32" s="128">
        <f t="shared" si="2"/>
        <v>163.42065794536359</v>
      </c>
      <c r="L32" s="119"/>
      <c r="N32" s="117"/>
      <c r="R32" s="153"/>
      <c r="T32" s="161"/>
      <c r="U32" s="153"/>
      <c r="V32" s="153"/>
      <c r="W32" s="153"/>
      <c r="X32" s="159"/>
      <c r="Y32" s="153"/>
    </row>
    <row r="33" spans="2:27">
      <c r="B33" s="135">
        <f t="shared" si="0"/>
        <v>2039</v>
      </c>
      <c r="C33" s="136"/>
      <c r="D33" s="128">
        <f t="shared" si="4"/>
        <v>106.09</v>
      </c>
      <c r="E33" s="128">
        <f t="shared" si="4"/>
        <v>46.25</v>
      </c>
      <c r="F33" s="128">
        <f t="shared" ref="F33" si="15">ROUND(F32*(1+(IFERROR(INDEX($D$66:$D$74,MATCH($B33,$C$66:$C$74,0),1),0)+IFERROR(INDEX($G$66:$G$74,MATCH($B33,$F$66:$F$74,0),1),0)+IFERROR(INDEX($J$66:$J$74,MATCH($B33,$I$66:$I$74,0),1),0))),2)</f>
        <v>14.84</v>
      </c>
      <c r="G33" s="130">
        <f t="shared" si="6"/>
        <v>51.440633115484502</v>
      </c>
      <c r="H33" s="128">
        <f t="shared" si="1"/>
        <v>0</v>
      </c>
      <c r="I33" s="130">
        <f t="shared" si="7"/>
        <v>51.440633115484502</v>
      </c>
      <c r="J33" s="130">
        <f t="shared" ref="J33:J37" si="16">ROUND(I33*$C$63*8.76,2)</f>
        <v>167.18</v>
      </c>
      <c r="K33" s="128">
        <f t="shared" si="2"/>
        <v>167.18</v>
      </c>
      <c r="L33" s="119"/>
      <c r="N33" s="117"/>
      <c r="AA33" s="277"/>
    </row>
    <row r="34" spans="2:27">
      <c r="B34" s="135">
        <f t="shared" si="0"/>
        <v>2040</v>
      </c>
      <c r="C34" s="136"/>
      <c r="D34" s="128">
        <f t="shared" si="4"/>
        <v>108.53</v>
      </c>
      <c r="E34" s="128">
        <f t="shared" ref="E34:F34" si="17">ROUND(E33*(1+(IFERROR(INDEX($D$66:$D$74,MATCH($B34,$C$66:$C$74,0),1),0)+IFERROR(INDEX($G$66:$G$74,MATCH($B34,$F$66:$F$74,0),1),0)+IFERROR(INDEX($J$66:$J$74,MATCH($B34,$I$66:$I$74,0),1),0))),2)</f>
        <v>47.31</v>
      </c>
      <c r="F34" s="128">
        <f t="shared" si="17"/>
        <v>15.18</v>
      </c>
      <c r="G34" s="130">
        <f t="shared" si="6"/>
        <v>52.622186119213779</v>
      </c>
      <c r="H34" s="128">
        <f t="shared" si="1"/>
        <v>0</v>
      </c>
      <c r="I34" s="130">
        <f t="shared" si="7"/>
        <v>52.622186119213779</v>
      </c>
      <c r="J34" s="130">
        <f t="shared" si="16"/>
        <v>171.02</v>
      </c>
      <c r="K34" s="128">
        <f t="shared" si="2"/>
        <v>171.02</v>
      </c>
      <c r="L34" s="119"/>
      <c r="N34" s="117"/>
      <c r="AA34" s="277"/>
    </row>
    <row r="35" spans="2:27">
      <c r="B35" s="135">
        <f t="shared" si="0"/>
        <v>2041</v>
      </c>
      <c r="C35" s="136"/>
      <c r="D35" s="128">
        <f t="shared" si="4"/>
        <v>110.92</v>
      </c>
      <c r="E35" s="128">
        <f t="shared" ref="E35:F35" si="18">ROUND(E34*(1+(IFERROR(INDEX($D$66:$D$74,MATCH($B35,$C$66:$C$74,0),1),0)+IFERROR(INDEX($G$66:$G$74,MATCH($B35,$F$66:$F$74,0),1),0)+IFERROR(INDEX($J$66:$J$74,MATCH($B35,$I$66:$I$74,0),1),0))),2)</f>
        <v>48.35</v>
      </c>
      <c r="F35" s="128">
        <f t="shared" si="18"/>
        <v>15.51</v>
      </c>
      <c r="G35" s="130">
        <f t="shared" si="6"/>
        <v>53.779123435365364</v>
      </c>
      <c r="H35" s="128">
        <f t="shared" si="1"/>
        <v>0</v>
      </c>
      <c r="I35" s="130">
        <f t="shared" si="7"/>
        <v>53.779123435365364</v>
      </c>
      <c r="J35" s="130">
        <f t="shared" si="16"/>
        <v>174.78</v>
      </c>
      <c r="K35" s="128">
        <f t="shared" si="2"/>
        <v>174.78</v>
      </c>
      <c r="L35" s="119"/>
      <c r="N35" s="117"/>
      <c r="AA35" s="277"/>
    </row>
    <row r="36" spans="2:27">
      <c r="B36" s="135">
        <f t="shared" si="0"/>
        <v>2042</v>
      </c>
      <c r="C36" s="136"/>
      <c r="D36" s="128">
        <f t="shared" si="4"/>
        <v>113.36</v>
      </c>
      <c r="E36" s="128">
        <f t="shared" ref="E36:F36" si="19">ROUND(E35*(1+(IFERROR(INDEX($D$66:$D$74,MATCH($B36,$C$66:$C$74,0),1),0)+IFERROR(INDEX($G$66:$G$74,MATCH($B36,$F$66:$F$74,0),1),0)+IFERROR(INDEX($J$66:$J$74,MATCH($B36,$I$66:$I$74,0),1),0))),2)</f>
        <v>49.41</v>
      </c>
      <c r="F36" s="128">
        <f t="shared" si="19"/>
        <v>15.85</v>
      </c>
      <c r="G36" s="130">
        <f t="shared" si="6"/>
        <v>54.960676439094634</v>
      </c>
      <c r="H36" s="128">
        <f t="shared" si="1"/>
        <v>0</v>
      </c>
      <c r="I36" s="130">
        <f t="shared" si="7"/>
        <v>54.960676439094634</v>
      </c>
      <c r="J36" s="130">
        <f t="shared" si="16"/>
        <v>178.62</v>
      </c>
      <c r="K36" s="128">
        <f t="shared" si="2"/>
        <v>178.61999999999998</v>
      </c>
      <c r="L36" s="119"/>
      <c r="N36" s="117"/>
      <c r="AA36" s="277"/>
    </row>
    <row r="37" spans="2:27">
      <c r="B37" s="135">
        <f t="shared" si="0"/>
        <v>2043</v>
      </c>
      <c r="C37" s="136"/>
      <c r="D37" s="128">
        <f t="shared" si="4"/>
        <v>115.97</v>
      </c>
      <c r="E37" s="128">
        <f t="shared" ref="E37:F37" si="20">ROUND(E36*(1+(IFERROR(INDEX($D$66:$D$74,MATCH($B37,$C$66:$C$74,0),1),0)+IFERROR(INDEX($G$66:$G$74,MATCH($B37,$F$66:$F$74,0),1),0)+IFERROR(INDEX($J$66:$J$74,MATCH($B37,$I$66:$I$74,0),1),0))),2)</f>
        <v>50.55</v>
      </c>
      <c r="F37" s="128">
        <f t="shared" si="20"/>
        <v>16.21</v>
      </c>
      <c r="G37" s="130">
        <f t="shared" si="6"/>
        <v>56.225307388398626</v>
      </c>
      <c r="H37" s="128">
        <f t="shared" si="1"/>
        <v>0</v>
      </c>
      <c r="I37" s="130">
        <f t="shared" si="7"/>
        <v>56.225307388398626</v>
      </c>
      <c r="J37" s="130">
        <f t="shared" si="16"/>
        <v>182.73</v>
      </c>
      <c r="K37" s="128">
        <f t="shared" si="2"/>
        <v>182.73</v>
      </c>
      <c r="L37" s="119"/>
      <c r="AA37" s="277"/>
    </row>
    <row r="38" spans="2:27">
      <c r="B38" s="135"/>
      <c r="C38" s="136"/>
      <c r="D38" s="128"/>
      <c r="E38" s="128"/>
      <c r="F38" s="130"/>
      <c r="G38" s="128"/>
      <c r="H38" s="128"/>
      <c r="I38" s="130"/>
      <c r="J38" s="130"/>
      <c r="K38" s="128"/>
      <c r="L38" s="119"/>
      <c r="AA38" s="277"/>
    </row>
    <row r="39" spans="2:27">
      <c r="B39" s="135"/>
      <c r="C39" s="136"/>
      <c r="D39" s="128"/>
      <c r="E39" s="128"/>
      <c r="F39" s="130"/>
      <c r="G39" s="128"/>
      <c r="H39" s="128"/>
      <c r="I39" s="130"/>
      <c r="J39" s="130"/>
      <c r="K39" s="128"/>
      <c r="L39" s="119"/>
      <c r="AA39" s="277"/>
    </row>
    <row r="40" spans="2:27">
      <c r="B40" s="126"/>
      <c r="C40" s="131"/>
      <c r="D40" s="128"/>
      <c r="E40" s="128"/>
      <c r="F40" s="129"/>
      <c r="G40" s="128"/>
      <c r="H40" s="128"/>
      <c r="I40" s="130"/>
      <c r="J40" s="130"/>
      <c r="K40" s="137"/>
      <c r="AA40" s="277"/>
    </row>
    <row r="41" spans="2:27">
      <c r="AA41" s="277"/>
    </row>
    <row r="42" spans="2:27" ht="14.25">
      <c r="B42" s="138" t="s">
        <v>25</v>
      </c>
      <c r="C42" s="139"/>
      <c r="D42" s="139"/>
      <c r="E42" s="139"/>
      <c r="F42" s="139"/>
      <c r="G42" s="139"/>
      <c r="H42" s="139"/>
      <c r="AA42" s="277"/>
    </row>
    <row r="43" spans="2:27">
      <c r="AA43" s="277"/>
    </row>
    <row r="44" spans="2:27">
      <c r="B44" s="117" t="s">
        <v>63</v>
      </c>
      <c r="C44" s="140" t="s">
        <v>64</v>
      </c>
      <c r="D44" s="141" t="s">
        <v>102</v>
      </c>
      <c r="AA44" s="277"/>
    </row>
    <row r="45" spans="2:27">
      <c r="C45" s="140" t="str">
        <f>C7</f>
        <v>(a)</v>
      </c>
      <c r="D45" s="117" t="s">
        <v>65</v>
      </c>
      <c r="AA45" s="277"/>
    </row>
    <row r="46" spans="2:27">
      <c r="C46" s="140" t="str">
        <f>D7</f>
        <v>(b)</v>
      </c>
      <c r="D46" s="130" t="str">
        <f>"= "&amp;C7&amp;" x "&amp;C62</f>
        <v>= (a) x 0.06899</v>
      </c>
      <c r="AA46" s="277"/>
    </row>
    <row r="47" spans="2:27">
      <c r="C47" s="140" t="str">
        <f>G7</f>
        <v>(e)</v>
      </c>
      <c r="D47" s="130" t="str">
        <f>"= ("&amp;$D$7&amp;" + "&amp;$E$7&amp;") /  (8.76 x "&amp;TEXT(C63,"0.0%")&amp;")"</f>
        <v>= ((b) + (c)) /  (8.76 x 37.1%)</v>
      </c>
      <c r="AA47" s="277"/>
    </row>
    <row r="48" spans="2:27">
      <c r="C48" s="140" t="str">
        <f>I7</f>
        <v>(g)</v>
      </c>
      <c r="D48" s="130" t="str">
        <f>"= "&amp;$G$7&amp;" + "&amp;$H$7</f>
        <v>= (e) + (f)</v>
      </c>
      <c r="AA48" s="277"/>
    </row>
    <row r="49" spans="2:27">
      <c r="C49" s="140" t="str">
        <f>K7</f>
        <v>(i)</v>
      </c>
      <c r="D49" s="85" t="str">
        <f>D44</f>
        <v>Plant Costs  - 2019 IRP Update - Table 6.1 &amp; 6.2</v>
      </c>
      <c r="AA49" s="277"/>
    </row>
    <row r="50" spans="2:27">
      <c r="C50" s="140"/>
      <c r="D50" s="130"/>
      <c r="AA50" s="277"/>
    </row>
    <row r="51" spans="2:27" ht="13.5" thickBot="1">
      <c r="AA51" s="277"/>
    </row>
    <row r="52" spans="2:27" ht="13.5" thickBot="1">
      <c r="C52" s="42" t="str">
        <f>B2&amp;" - "&amp;B3</f>
        <v>2019 IRP Idaho Wind Resource - 37% Capacity Factor</v>
      </c>
      <c r="D52" s="142"/>
      <c r="E52" s="142"/>
      <c r="F52" s="142"/>
      <c r="G52" s="142"/>
      <c r="H52" s="142"/>
      <c r="I52" s="143"/>
      <c r="J52" s="143"/>
      <c r="K52" s="144"/>
      <c r="AA52" s="277"/>
    </row>
    <row r="53" spans="2:27" ht="13.5" thickBot="1">
      <c r="C53" s="145" t="s">
        <v>66</v>
      </c>
      <c r="D53" s="146" t="s">
        <v>67</v>
      </c>
      <c r="E53" s="146"/>
      <c r="F53" s="146"/>
      <c r="G53" s="146"/>
      <c r="H53" s="146"/>
      <c r="I53" s="143"/>
      <c r="J53" s="143"/>
      <c r="K53" s="144"/>
      <c r="AA53" s="277"/>
    </row>
    <row r="54" spans="2:27">
      <c r="P54" s="117" t="s">
        <v>103</v>
      </c>
      <c r="Q54" s="117">
        <v>2030</v>
      </c>
    </row>
    <row r="55" spans="2:27">
      <c r="B55" s="85" t="s">
        <v>101</v>
      </c>
      <c r="C55" s="170">
        <f>'[27]Table 6.2 P1'!$C$76</f>
        <v>1358.4350565953944</v>
      </c>
      <c r="D55" s="117" t="s">
        <v>65</v>
      </c>
      <c r="T55" s="117" t="str">
        <f>$Q$56&amp;"Proposed Station Capital Costs"</f>
        <v>H_.GO2_WDProposed Station Capital Costs</v>
      </c>
    </row>
    <row r="56" spans="2:27">
      <c r="B56" s="85" t="s">
        <v>101</v>
      </c>
      <c r="C56" s="268">
        <f>'[27]Table 6.2 P1'!$F$76*(1+'[27]Table 6.2 P1'!$G$76)</f>
        <v>28.802174620531375</v>
      </c>
      <c r="D56" s="117" t="s">
        <v>68</v>
      </c>
      <c r="O56" s="117">
        <v>470</v>
      </c>
      <c r="P56" s="117" t="s">
        <v>32</v>
      </c>
      <c r="Q56" s="117" t="s">
        <v>153</v>
      </c>
      <c r="T56" s="117" t="str">
        <f>Q56&amp;"Proposed Station Fixed Costs"</f>
        <v>H_.GO2_WDProposed Station Fixed Costs</v>
      </c>
      <c r="Z56" s="117" t="s">
        <v>110</v>
      </c>
      <c r="AA56" s="278">
        <f>PMT(0.0692,30,NPV(0.0692,AA18:AA53))</f>
        <v>0</v>
      </c>
    </row>
    <row r="57" spans="2:27" ht="24" customHeight="1">
      <c r="B57" s="85"/>
      <c r="C57" s="270"/>
      <c r="D57" s="117" t="s">
        <v>105</v>
      </c>
      <c r="O57" s="117">
        <v>569.6</v>
      </c>
      <c r="P57" s="117" t="s">
        <v>32</v>
      </c>
      <c r="Q57" s="117" t="s">
        <v>154</v>
      </c>
      <c r="T57" s="117" t="str">
        <f>Q57&amp;"Proposed Station Fixed Costs"</f>
        <v>L_.GO2_WDProposed Station Fixed Costs</v>
      </c>
    </row>
    <row r="58" spans="2:27">
      <c r="B58" s="85" t="s">
        <v>101</v>
      </c>
      <c r="C58" s="268">
        <v>0</v>
      </c>
      <c r="D58" s="117" t="s">
        <v>69</v>
      </c>
      <c r="K58" s="119"/>
      <c r="L58" s="149"/>
      <c r="M58" s="52"/>
      <c r="N58" s="163"/>
      <c r="O58" s="52"/>
      <c r="P58" s="52"/>
      <c r="Q58" s="119"/>
      <c r="R58" s="119"/>
      <c r="T58" s="117" t="str">
        <f>$Q$56&amp;"Proposed Station Variable O&amp;M Costs"</f>
        <v>H_.GO2_WDProposed Station Variable O&amp;M Costs</v>
      </c>
      <c r="U58" s="119"/>
      <c r="V58" s="119"/>
      <c r="W58" s="119"/>
      <c r="X58" s="119"/>
      <c r="Y58" s="119"/>
    </row>
    <row r="59" spans="2:27">
      <c r="B59" s="85"/>
      <c r="C59" s="158"/>
      <c r="D59" s="117" t="s">
        <v>70</v>
      </c>
      <c r="I59" s="196" t="s">
        <v>91</v>
      </c>
      <c r="L59" s="151"/>
      <c r="M59" s="152"/>
      <c r="O59" s="150"/>
      <c r="P59" s="119"/>
      <c r="Q59" s="213" t="str">
        <f>Q56&amp;Q54</f>
        <v>H_.GO2_WD2030</v>
      </c>
      <c r="R59" s="119"/>
      <c r="T59" s="117" t="str">
        <f>$Q$57&amp;"Proposed Station Variable O&amp;M Costs"</f>
        <v>L_.GO2_WDProposed Station Variable O&amp;M Costs</v>
      </c>
      <c r="U59" s="119"/>
      <c r="V59" s="119"/>
      <c r="W59" s="119"/>
      <c r="X59" s="119"/>
      <c r="Y59" s="119"/>
    </row>
    <row r="60" spans="2:27">
      <c r="B60" s="362" t="str">
        <f>LEFT(RIGHT(INDEX('Table 3 TransCost'!$39:$39,1,MATCH(F60,'Table 3 TransCost'!$4:$4,0)),6),5)</f>
        <v>2030$</v>
      </c>
      <c r="C60" s="270">
        <f>INDEX('Table 3 TransCost'!$39:$39,1,MATCH(F60,'Table 3 TransCost'!$4:$4,0)+2)</f>
        <v>12.097273854334603</v>
      </c>
      <c r="D60" s="117" t="s">
        <v>218</v>
      </c>
      <c r="F60" s="274" t="s">
        <v>184</v>
      </c>
      <c r="K60" s="151"/>
      <c r="L60" s="151"/>
      <c r="M60" s="151"/>
      <c r="N60" s="164"/>
      <c r="O60" s="150"/>
      <c r="P60" s="119"/>
      <c r="Q60" s="119"/>
      <c r="R60" s="119"/>
      <c r="T60" s="119"/>
      <c r="U60" s="119"/>
      <c r="V60" s="119"/>
      <c r="W60" s="119"/>
      <c r="X60" s="119"/>
      <c r="Y60" s="119"/>
    </row>
    <row r="61" spans="2:27">
      <c r="B61" s="85"/>
      <c r="C61" s="199"/>
      <c r="K61" s="151"/>
      <c r="L61" s="151"/>
      <c r="M61" s="151"/>
      <c r="N61" s="164"/>
      <c r="O61" s="151"/>
      <c r="R61" s="119"/>
      <c r="T61" s="119"/>
      <c r="U61" s="119"/>
      <c r="V61" s="119"/>
      <c r="W61" s="119"/>
      <c r="X61" s="119"/>
      <c r="Y61" s="119"/>
    </row>
    <row r="62" spans="2:27">
      <c r="C62" s="269">
        <f>INDEX('[28]13. Year 1 Cap Recov Rate'!$Y:$Y,MATCH($Q$56,'[28]13. Year 1 Cap Recov Rate'!$X:$X,0),1)/100</f>
        <v>6.8989999999999996E-2</v>
      </c>
      <c r="D62" s="117" t="s">
        <v>36</v>
      </c>
      <c r="K62" s="155"/>
      <c r="L62" s="156"/>
      <c r="M62" s="156"/>
      <c r="O62" s="157"/>
    </row>
    <row r="63" spans="2:27">
      <c r="C63" s="207">
        <f>'[27]Table 6.2 P2'!$C$76</f>
        <v>0.371</v>
      </c>
      <c r="D63" s="117" t="s">
        <v>37</v>
      </c>
    </row>
    <row r="64" spans="2:27" ht="13.5" thickBot="1">
      <c r="D64" s="154"/>
    </row>
    <row r="65" spans="3:14" ht="13.5" thickBot="1">
      <c r="C65" s="40" t="str">
        <f>"Company Official Inflation Forecast Dated "&amp;TEXT('Table 4'!$H$5,"mmmm dd, yyyy")</f>
        <v>Company Official Inflation Forecast Dated June 30, 2021</v>
      </c>
      <c r="D65" s="142"/>
      <c r="E65" s="142"/>
      <c r="F65" s="142"/>
      <c r="G65" s="142"/>
      <c r="H65" s="142"/>
      <c r="I65" s="142"/>
      <c r="J65" s="142"/>
      <c r="K65" s="144"/>
    </row>
    <row r="66" spans="3:14">
      <c r="C66" s="87">
        <v>2017</v>
      </c>
      <c r="D66" s="41">
        <f>VLOOKUP(C66,'[21]Inflation Forecast'!$B$6:$C$61,2,FALSE)</f>
        <v>0.02</v>
      </c>
      <c r="E66" s="85"/>
      <c r="F66" s="87">
        <f>C74+1</f>
        <v>2026</v>
      </c>
      <c r="G66" s="41">
        <f>VLOOKUP(F66,'[21]Inflation Forecast'!$B$6:$C$61,2,FALSE)</f>
        <v>2.3E-2</v>
      </c>
      <c r="H66" s="41"/>
      <c r="I66" s="87">
        <f>F74+1</f>
        <v>2035</v>
      </c>
      <c r="J66" s="41">
        <f>VLOOKUP(I66,'[21]Inflation Forecast'!$B$6:$C$61,2,FALSE)</f>
        <v>2.3E-2</v>
      </c>
    </row>
    <row r="67" spans="3:14">
      <c r="C67" s="87">
        <f t="shared" ref="C67:C74" si="21">C66+1</f>
        <v>2018</v>
      </c>
      <c r="D67" s="41">
        <f>VLOOKUP(C67,'[21]Inflation Forecast'!$B$6:$C$61,2,FALSE)</f>
        <v>2.4E-2</v>
      </c>
      <c r="E67" s="85"/>
      <c r="F67" s="87">
        <f t="shared" ref="F67:F74" si="22">F66+1</f>
        <v>2027</v>
      </c>
      <c r="G67" s="41">
        <f>VLOOKUP(F67,'[21]Inflation Forecast'!$B$6:$C$61,2,FALSE)</f>
        <v>2.3E-2</v>
      </c>
      <c r="H67" s="41"/>
      <c r="I67" s="87">
        <f>I66+1</f>
        <v>2036</v>
      </c>
      <c r="J67" s="41">
        <f>VLOOKUP(I67,'[21]Inflation Forecast'!$B$6:$C$61,2,FALSE)</f>
        <v>2.3E-2</v>
      </c>
    </row>
    <row r="68" spans="3:14">
      <c r="C68" s="87">
        <f t="shared" si="21"/>
        <v>2019</v>
      </c>
      <c r="D68" s="41">
        <f>VLOOKUP(C68,'[21]Inflation Forecast'!$B$6:$C$61,2,FALSE)</f>
        <v>1.7999999999999999E-2</v>
      </c>
      <c r="E68" s="85"/>
      <c r="F68" s="87">
        <f t="shared" si="22"/>
        <v>2028</v>
      </c>
      <c r="G68" s="41">
        <f>VLOOKUP(F68,'[21]Inflation Forecast'!$B$6:$C$61,2,FALSE)</f>
        <v>2.3E-2</v>
      </c>
      <c r="H68" s="41"/>
      <c r="I68" s="87">
        <f t="shared" ref="I68:I74" si="23">I67+1</f>
        <v>2037</v>
      </c>
      <c r="J68" s="41">
        <f>VLOOKUP(I68,'[21]Inflation Forecast'!$B$6:$C$61,2,FALSE)</f>
        <v>2.3E-2</v>
      </c>
    </row>
    <row r="69" spans="3:14">
      <c r="C69" s="87">
        <f t="shared" si="21"/>
        <v>2020</v>
      </c>
      <c r="D69" s="41">
        <f>VLOOKUP(C69,'[21]Inflation Forecast'!$B$6:$C$61,2,FALSE)</f>
        <v>1.2E-2</v>
      </c>
      <c r="E69" s="85"/>
      <c r="F69" s="87">
        <f t="shared" si="22"/>
        <v>2029</v>
      </c>
      <c r="G69" s="41">
        <f>VLOOKUP(F69,'[21]Inflation Forecast'!$B$6:$C$61,2,FALSE)</f>
        <v>2.4E-2</v>
      </c>
      <c r="H69" s="41"/>
      <c r="I69" s="87">
        <f t="shared" si="23"/>
        <v>2038</v>
      </c>
      <c r="J69" s="41">
        <f>VLOOKUP(I69,'[21]Inflation Forecast'!$B$6:$C$61,2,FALSE)</f>
        <v>2.3E-2</v>
      </c>
    </row>
    <row r="70" spans="3:14">
      <c r="C70" s="87">
        <f t="shared" si="21"/>
        <v>2021</v>
      </c>
      <c r="D70" s="41">
        <f>VLOOKUP(C70,'[21]Inflation Forecast'!$B$6:$C$61,2,FALSE)</f>
        <v>3.2000000000000001E-2</v>
      </c>
      <c r="E70" s="85"/>
      <c r="F70" s="87">
        <f t="shared" si="22"/>
        <v>2030</v>
      </c>
      <c r="G70" s="41">
        <f>VLOOKUP(F70,'[21]Inflation Forecast'!$B$6:$C$61,2,FALSE)</f>
        <v>2.3E-2</v>
      </c>
      <c r="H70" s="41"/>
      <c r="I70" s="87">
        <f t="shared" si="23"/>
        <v>2039</v>
      </c>
      <c r="J70" s="41">
        <f>VLOOKUP(I70,'[21]Inflation Forecast'!$B$6:$C$61,2,FALSE)</f>
        <v>2.3E-2</v>
      </c>
    </row>
    <row r="71" spans="3:14">
      <c r="C71" s="87">
        <f t="shared" si="21"/>
        <v>2022</v>
      </c>
      <c r="D71" s="41">
        <f>VLOOKUP(C71,'[21]Inflation Forecast'!$B$6:$C$61,2,FALSE)</f>
        <v>2.1999999999999999E-2</v>
      </c>
      <c r="E71" s="85"/>
      <c r="F71" s="87">
        <f t="shared" si="22"/>
        <v>2031</v>
      </c>
      <c r="G71" s="41">
        <f>VLOOKUP(F71,'[21]Inflation Forecast'!$B$6:$C$61,2,FALSE)</f>
        <v>2.3E-2</v>
      </c>
      <c r="H71" s="41"/>
      <c r="I71" s="87">
        <f t="shared" si="23"/>
        <v>2040</v>
      </c>
      <c r="J71" s="41">
        <f>VLOOKUP(I71,'[21]Inflation Forecast'!$B$6:$C$61,2,FALSE)</f>
        <v>2.3E-2</v>
      </c>
    </row>
    <row r="72" spans="3:14" s="119" customFormat="1">
      <c r="C72" s="87">
        <f t="shared" si="21"/>
        <v>2023</v>
      </c>
      <c r="D72" s="41">
        <f>VLOOKUP(C72,'[21]Inflation Forecast'!$B$6:$C$61,2,FALSE)</f>
        <v>2.1000000000000001E-2</v>
      </c>
      <c r="E72" s="86"/>
      <c r="F72" s="87">
        <f t="shared" si="22"/>
        <v>2032</v>
      </c>
      <c r="G72" s="41">
        <f>VLOOKUP(F72,'[21]Inflation Forecast'!$B$6:$C$61,2,FALSE)</f>
        <v>2.3E-2</v>
      </c>
      <c r="H72" s="41"/>
      <c r="I72" s="87">
        <f t="shared" si="23"/>
        <v>2041</v>
      </c>
      <c r="J72" s="41">
        <f>VLOOKUP(I72,'[21]Inflation Forecast'!$B$6:$C$61,2,FALSE)</f>
        <v>2.1999999999999999E-2</v>
      </c>
      <c r="N72" s="164"/>
    </row>
    <row r="73" spans="3:14" s="119" customFormat="1">
      <c r="C73" s="87">
        <f t="shared" si="21"/>
        <v>2024</v>
      </c>
      <c r="D73" s="41">
        <f>VLOOKUP(C73,'[21]Inflation Forecast'!$B$6:$C$61,2,FALSE)</f>
        <v>2.1999999999999999E-2</v>
      </c>
      <c r="E73" s="86"/>
      <c r="F73" s="87">
        <f t="shared" si="22"/>
        <v>2033</v>
      </c>
      <c r="G73" s="41">
        <f>VLOOKUP(F73,'[21]Inflation Forecast'!$B$6:$C$61,2,FALSE)</f>
        <v>2.3E-2</v>
      </c>
      <c r="H73" s="41"/>
      <c r="I73" s="87">
        <f t="shared" si="23"/>
        <v>2042</v>
      </c>
      <c r="J73" s="41">
        <f>VLOOKUP(I73,'[21]Inflation Forecast'!$B$6:$C$61,2,FALSE)</f>
        <v>2.1999999999999999E-2</v>
      </c>
      <c r="N73" s="164"/>
    </row>
    <row r="74" spans="3:14" s="119" customFormat="1">
      <c r="C74" s="87">
        <f t="shared" si="21"/>
        <v>2025</v>
      </c>
      <c r="D74" s="41">
        <f>VLOOKUP(C74,'[21]Inflation Forecast'!$B$6:$C$61,2,FALSE)</f>
        <v>2.3E-2</v>
      </c>
      <c r="E74" s="86"/>
      <c r="F74" s="87">
        <f t="shared" si="22"/>
        <v>2034</v>
      </c>
      <c r="G74" s="41">
        <f>VLOOKUP(F74,'[21]Inflation Forecast'!$B$6:$C$61,2,FALSE)</f>
        <v>2.3E-2</v>
      </c>
      <c r="H74" s="41"/>
      <c r="I74" s="87">
        <f t="shared" si="23"/>
        <v>2043</v>
      </c>
      <c r="J74" s="41">
        <f>VLOOKUP(I74,'[21]Inflation Forecast'!$B$6:$C$61,2,FALSE)</f>
        <v>2.3E-2</v>
      </c>
      <c r="N74" s="164"/>
    </row>
    <row r="75" spans="3:14" s="119" customFormat="1">
      <c r="N75" s="164"/>
    </row>
    <row r="76" spans="3:14" s="119" customFormat="1">
      <c r="N76" s="164"/>
    </row>
    <row r="93" spans="3:4">
      <c r="C93" s="150"/>
      <c r="D93" s="154"/>
    </row>
    <row r="94" spans="3:4">
      <c r="C94" s="150"/>
      <c r="D94" s="154"/>
    </row>
    <row r="95" spans="3:4">
      <c r="C95" s="150"/>
      <c r="D95" s="154"/>
    </row>
    <row r="96" spans="3:4">
      <c r="C96" s="150"/>
      <c r="D96" s="154"/>
    </row>
    <row r="97" spans="3:4">
      <c r="C97" s="150"/>
      <c r="D97" s="154"/>
    </row>
    <row r="98" spans="3:4">
      <c r="C98" s="150"/>
      <c r="D98" s="154"/>
    </row>
    <row r="99" spans="3:4">
      <c r="C99" s="150"/>
      <c r="D99" s="154"/>
    </row>
    <row r="100" spans="3:4">
      <c r="C100" s="150"/>
      <c r="D100" s="154"/>
    </row>
    <row r="101" spans="3:4">
      <c r="C101" s="150"/>
      <c r="D101" s="154"/>
    </row>
    <row r="102" spans="3:4">
      <c r="C102" s="150"/>
      <c r="D102" s="154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55</vt:i4>
      </vt:variant>
    </vt:vector>
  </HeadingPairs>
  <TitlesOfParts>
    <vt:vector size="75" baseType="lpstr">
      <vt:lpstr>Appendix B.1</vt:lpstr>
      <vt:lpstr>Table 1</vt:lpstr>
      <vt:lpstr>Table 2</vt:lpstr>
      <vt:lpstr>Table 4</vt:lpstr>
      <vt:lpstr>Table3ACsummary</vt:lpstr>
      <vt:lpstr>Table 5</vt:lpstr>
      <vt:lpstr>Table 3 UT CP Wind_2023</vt:lpstr>
      <vt:lpstr>Table 3 WYAE Wind_2024</vt:lpstr>
      <vt:lpstr>Table 3 ID Wind_2030</vt:lpstr>
      <vt:lpstr>Table 3 PV wS UTS_2024</vt:lpstr>
      <vt:lpstr>Table 3 PV wS UTS_2030</vt:lpstr>
      <vt:lpstr>Table 3 PV wS JB_2024</vt:lpstr>
      <vt:lpstr>Table 3 PV wS JB_2029</vt:lpstr>
      <vt:lpstr>Table 3 PV wS SO_2024</vt:lpstr>
      <vt:lpstr>Table 3 PV wS YK_2024</vt:lpstr>
      <vt:lpstr>Table 3 PV wS UTN_2024</vt:lpstr>
      <vt:lpstr>Table 3 185 MW (NTN) 2026)</vt:lpstr>
      <vt:lpstr>Table 3 YK Wind wS_2029</vt:lpstr>
      <vt:lpstr>Table 3 ID Wind wS_2032</vt:lpstr>
      <vt:lpstr>Table 3 TransCost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'Appendix B.1'!Print_Area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2021-09-20T22:01:31Z</cp:lastPrinted>
  <dcterms:created xsi:type="dcterms:W3CDTF">2001-03-19T15:45:46Z</dcterms:created>
  <dcterms:modified xsi:type="dcterms:W3CDTF">2021-09-20T22:56:26Z</dcterms:modified>
</cp:coreProperties>
</file>